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3.xml" ContentType="application/vnd.openxmlformats-officedocument.spreadsheetml.pivotTable+xml"/>
  <Override PartName="/xl/drawings/drawing7.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0"/>
  <workbookPr/>
  <mc:AlternateContent xmlns:mc="http://schemas.openxmlformats.org/markup-compatibility/2006">
    <mc:Choice Requires="x15">
      <x15ac:absPath xmlns:x15ac="http://schemas.microsoft.com/office/spreadsheetml/2010/11/ac" url="I:\BR_OCPO\6. Shared\SCM GMC TRACKING REGISTER\SCOA  SCOPA REPORTS\"/>
    </mc:Choice>
  </mc:AlternateContent>
  <xr:revisionPtr revIDLastSave="0" documentId="13_ncr:1_{DAC1874B-824F-4D57-B8CB-E97C440FF318}" xr6:coauthVersionLast="36" xr6:coauthVersionMax="36" xr10:uidLastSave="{00000000-0000-0000-0000-000000000000}"/>
  <bookViews>
    <workbookView xWindow="0" yWindow="0" windowWidth="23040" windowHeight="7968" firstSheet="10" activeTab="12" xr2:uid="{00000000-000D-0000-FFFF-FFFF00000000}"/>
  </bookViews>
  <sheets>
    <sheet name="Dat2" sheetId="2" state="hidden" r:id="rId1"/>
    <sheet name="STATSDEV SUMMARY IN R-VALUE" sheetId="3" state="hidden" r:id="rId2"/>
    <sheet name="STATSEXP SUMMARY IN R-VALUE " sheetId="4" state="hidden" r:id="rId3"/>
    <sheet name="StatsDev" sheetId="5" state="hidden" r:id="rId4"/>
    <sheet name="StatsExp" sheetId="6" state="hidden" r:id="rId5"/>
    <sheet name="StatsDevOps" sheetId="11" state="hidden" r:id="rId6"/>
    <sheet name="Sheet1" sheetId="12" state="hidden" r:id="rId7"/>
    <sheet name="StatsExpOps" sheetId="13" state="hidden" r:id="rId8"/>
    <sheet name="3. CONDONATIONS APP" sheetId="14" state="hidden" r:id="rId9"/>
    <sheet name="Acerno_Cache_XXXXX" sheetId="15" state="hidden" r:id="rId10"/>
    <sheet name="3. EXPANSIONS REPORT" sheetId="18" r:id="rId11"/>
    <sheet name="Pivot Table" sheetId="52" r:id="rId12"/>
    <sheet name="Summary and Graphs" sheetId="53" r:id="rId13"/>
    <sheet name="Number Per NT" sheetId="50" state="hidden" r:id="rId14"/>
    <sheet name="Rand Value" sheetId="51" state="hidden" r:id="rId15"/>
    <sheet name="NUMBER APP" sheetId="47" state="hidden" r:id="rId16"/>
    <sheet name="CALCS E" sheetId="45" state="hidden" r:id="rId17"/>
    <sheet name="TOP 20 EXPANSIONS" sheetId="44" state="hidden" r:id="rId18"/>
    <sheet name="Sheet3" sheetId="48" state="hidden" r:id="rId19"/>
    <sheet name="4. SPECS REPORT" sheetId="20" state="hidden" r:id="rId20"/>
    <sheet name="4. BEC &amp; BAC" sheetId="21" state="hidden" r:id="rId21"/>
    <sheet name="5. Contracts" sheetId="22" state="hidden" r:id="rId22"/>
    <sheet name="6. Site Visits" sheetId="23" state="hidden" r:id="rId23"/>
    <sheet name="7. Request Advice" sheetId="24" state="hidden" r:id="rId24"/>
    <sheet name="9. Restrictions" sheetId="25" state="hidden" r:id="rId25"/>
    <sheet name="10. Cancellation of Tenders" sheetId="26" state="hidden" r:id="rId26"/>
    <sheet name="11. Workshop" sheetId="27" state="hidden" r:id="rId27"/>
    <sheet name="12. PP - Depts" sheetId="28" state="hidden" r:id="rId28"/>
    <sheet name="13. PP - Entities" sheetId="29" state="hidden" r:id="rId29"/>
    <sheet name="Sheet2" sheetId="30" state="hidden" r:id="rId30"/>
    <sheet name="Condonation" sheetId="31" state="hidden" r:id="rId31"/>
    <sheet name="Dropdown list" sheetId="41"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8" hidden="1">'3. CONDONATIONS APP'!$A$2:$J$18</definedName>
    <definedName name="_xlnm._FilterDatabase" localSheetId="10" hidden="1">'3. EXPANSIONS REPORT'!$A$2:$AX$186</definedName>
    <definedName name="_xlnm._FilterDatabase" localSheetId="20" hidden="1">'4. BEC &amp; BAC'!$A$2:$N$50</definedName>
    <definedName name="_xlnm._FilterDatabase" localSheetId="0" hidden="1">'Dat2'!$A$1:$C$268</definedName>
    <definedName name="_xlnm._FilterDatabase" localSheetId="1" hidden="1">'STATSDEV SUMMARY IN R-VALUE'!$A$2:$F$778</definedName>
    <definedName name="_xlchart.v2.0" hidden="1">'Summary and Graphs'!$P$3:$P$22</definedName>
    <definedName name="_xlchart.v2.1" hidden="1">'Summary and Graphs'!$Q$3:$Q$22</definedName>
    <definedName name="ENTITY" localSheetId="2">'STATSEXP SUMMARY IN R-VALUE '!$A$3:$A$278</definedName>
    <definedName name="ENTITY">'STATSDEV SUMMARY IN R-VALUE'!$A$3:$A$278</definedName>
    <definedName name="_xlnm.Print_Area" localSheetId="10">'3. EXPANSIONS REPORT'!$A$2:$S$186</definedName>
    <definedName name="_xlnm.Print_Area" localSheetId="12">'Summary and Graphs'!$A$1:$AM$80</definedName>
    <definedName name="South_African_National_Parks" localSheetId="0">#REF!</definedName>
  </definedNames>
  <calcPr calcId="191029"/>
  <pivotCaches>
    <pivotCache cacheId="0" r:id="rId46"/>
  </pivotCaches>
</workbook>
</file>

<file path=xl/calcChain.xml><?xml version="1.0" encoding="utf-8"?>
<calcChain xmlns="http://schemas.openxmlformats.org/spreadsheetml/2006/main">
  <c r="M78" i="53" l="1"/>
  <c r="L78" i="53"/>
  <c r="K78" i="53"/>
  <c r="J78" i="53"/>
  <c r="I78" i="53"/>
  <c r="H78" i="53"/>
  <c r="G78" i="53"/>
  <c r="F78" i="53"/>
  <c r="E78" i="53"/>
  <c r="D78" i="53"/>
  <c r="C78" i="53"/>
  <c r="B78" i="53"/>
  <c r="B23" i="53"/>
  <c r="C23" i="53"/>
  <c r="D23" i="53"/>
  <c r="E23" i="53"/>
  <c r="F23" i="53"/>
  <c r="G23" i="53"/>
  <c r="H23" i="53"/>
  <c r="I23" i="53"/>
  <c r="J23" i="53"/>
  <c r="K23" i="53"/>
  <c r="L23" i="53"/>
  <c r="M23" i="53"/>
  <c r="N23" i="53" s="1"/>
  <c r="L22" i="44" l="1"/>
  <c r="N21" i="44"/>
  <c r="L20" i="44"/>
  <c r="M19" i="44"/>
  <c r="L19" i="44"/>
  <c r="L18" i="44"/>
  <c r="M17" i="44"/>
  <c r="L17" i="44"/>
  <c r="N16" i="44"/>
  <c r="M15" i="44"/>
  <c r="N14" i="44"/>
  <c r="L14" i="44"/>
  <c r="N13" i="44"/>
  <c r="M12" i="44"/>
  <c r="M11" i="44"/>
  <c r="N11" i="44"/>
  <c r="L11" i="44"/>
  <c r="N10" i="44"/>
  <c r="M10" i="44"/>
  <c r="M9" i="44"/>
  <c r="M8" i="44"/>
  <c r="N6" i="44"/>
  <c r="F22" i="44"/>
  <c r="G22" i="44"/>
  <c r="H22" i="44"/>
  <c r="I22" i="44"/>
  <c r="J22" i="44"/>
  <c r="F21" i="44"/>
  <c r="G21" i="44"/>
  <c r="H21" i="44"/>
  <c r="I21" i="44"/>
  <c r="J21" i="44"/>
  <c r="F20" i="44"/>
  <c r="G20" i="44"/>
  <c r="H20" i="44"/>
  <c r="I20" i="44"/>
  <c r="J20" i="44"/>
  <c r="F19" i="44"/>
  <c r="G19" i="44"/>
  <c r="H19" i="44"/>
  <c r="I19" i="44"/>
  <c r="J19" i="44"/>
  <c r="F18" i="44"/>
  <c r="G18" i="44"/>
  <c r="H18" i="44"/>
  <c r="I18" i="44"/>
  <c r="J18" i="44"/>
  <c r="F17" i="44"/>
  <c r="G17" i="44"/>
  <c r="H17" i="44"/>
  <c r="I17" i="44"/>
  <c r="J17" i="44"/>
  <c r="F16" i="44"/>
  <c r="G16" i="44"/>
  <c r="H16" i="44"/>
  <c r="I16" i="44"/>
  <c r="J16" i="44"/>
  <c r="F15" i="44"/>
  <c r="G15" i="44"/>
  <c r="H15" i="44"/>
  <c r="I15" i="44"/>
  <c r="J15" i="44"/>
  <c r="F14" i="44"/>
  <c r="G14" i="44"/>
  <c r="H14" i="44"/>
  <c r="I14" i="44"/>
  <c r="J14" i="44"/>
  <c r="F13" i="44"/>
  <c r="G13" i="44"/>
  <c r="H13" i="44"/>
  <c r="I13" i="44"/>
  <c r="J13" i="44"/>
  <c r="F12" i="44"/>
  <c r="G12" i="44"/>
  <c r="H12" i="44"/>
  <c r="I12" i="44"/>
  <c r="J12" i="44"/>
  <c r="K12" i="44"/>
  <c r="F11" i="44"/>
  <c r="G11" i="44"/>
  <c r="H11" i="44"/>
  <c r="I11" i="44"/>
  <c r="J11" i="44"/>
  <c r="F10" i="44"/>
  <c r="G10" i="44"/>
  <c r="H10" i="44"/>
  <c r="I10" i="44"/>
  <c r="J10" i="44"/>
  <c r="F9" i="44"/>
  <c r="G9" i="44"/>
  <c r="H9" i="44"/>
  <c r="I9" i="44"/>
  <c r="J9" i="44"/>
  <c r="F8" i="44"/>
  <c r="G8" i="44"/>
  <c r="H8" i="44"/>
  <c r="I8" i="44"/>
  <c r="J8" i="44"/>
  <c r="F7" i="44"/>
  <c r="G7" i="44"/>
  <c r="H7" i="44"/>
  <c r="I7" i="44"/>
  <c r="J7" i="44"/>
  <c r="F6" i="44"/>
  <c r="G6" i="44"/>
  <c r="H6" i="44"/>
  <c r="I6" i="44"/>
  <c r="J6" i="44"/>
  <c r="F5" i="44"/>
  <c r="G5" i="44"/>
  <c r="H5" i="44"/>
  <c r="I5" i="44"/>
  <c r="J5" i="44"/>
  <c r="F4" i="44"/>
  <c r="G4" i="44"/>
  <c r="H4" i="44"/>
  <c r="I4" i="44"/>
  <c r="J4" i="44"/>
  <c r="E4" i="44"/>
  <c r="E5" i="44"/>
  <c r="E6" i="44"/>
  <c r="E7" i="44"/>
  <c r="E8" i="44"/>
  <c r="E9" i="44"/>
  <c r="E10" i="44"/>
  <c r="E11" i="44"/>
  <c r="E12" i="44"/>
  <c r="E13" i="44"/>
  <c r="E14" i="44"/>
  <c r="E15" i="44"/>
  <c r="E16" i="44"/>
  <c r="E17" i="44"/>
  <c r="E18" i="44"/>
  <c r="E19" i="44"/>
  <c r="E20" i="44"/>
  <c r="E21" i="44"/>
  <c r="E22" i="44"/>
  <c r="F3" i="44"/>
  <c r="G3" i="44"/>
  <c r="H3" i="44"/>
  <c r="I3" i="44"/>
  <c r="J3" i="44"/>
  <c r="E3" i="44"/>
  <c r="C4" i="44"/>
  <c r="C5" i="44"/>
  <c r="C6" i="44"/>
  <c r="C7" i="44"/>
  <c r="C8" i="44"/>
  <c r="C9" i="44"/>
  <c r="C10" i="44"/>
  <c r="C11" i="44"/>
  <c r="C12" i="44"/>
  <c r="C13" i="44"/>
  <c r="C14" i="44"/>
  <c r="C15" i="44"/>
  <c r="C16" i="44"/>
  <c r="C17" i="44"/>
  <c r="C18" i="44"/>
  <c r="C19" i="44"/>
  <c r="C20" i="44"/>
  <c r="C21" i="44"/>
  <c r="C22" i="44"/>
  <c r="C3" i="44"/>
  <c r="D6" i="45"/>
  <c r="D65" i="45"/>
  <c r="D75" i="45"/>
  <c r="D40" i="45"/>
  <c r="D52" i="45"/>
  <c r="D69" i="45"/>
  <c r="D5" i="45"/>
  <c r="D25" i="45"/>
  <c r="D21" i="44" s="1"/>
  <c r="D71" i="45"/>
  <c r="D57" i="45"/>
  <c r="D49" i="45"/>
  <c r="D16" i="45"/>
  <c r="D12" i="44" s="1"/>
  <c r="D54" i="45"/>
  <c r="D12" i="45"/>
  <c r="D8" i="44" s="1"/>
  <c r="D72" i="45"/>
  <c r="D56" i="45"/>
  <c r="D59" i="45"/>
  <c r="D36" i="45"/>
  <c r="D64" i="45"/>
  <c r="D63" i="45"/>
  <c r="D68" i="45"/>
  <c r="D55" i="45"/>
  <c r="D50" i="45"/>
  <c r="D70" i="45"/>
  <c r="D62" i="45"/>
  <c r="D47" i="45"/>
  <c r="D44" i="45"/>
  <c r="D17" i="45"/>
  <c r="D13" i="44" s="1"/>
  <c r="D42" i="45"/>
  <c r="D51" i="45"/>
  <c r="D37" i="45"/>
  <c r="D43" i="45"/>
  <c r="D34" i="45"/>
  <c r="D10" i="45"/>
  <c r="D6" i="44" s="1"/>
  <c r="D7" i="45" l="1"/>
  <c r="D3" i="44" s="1"/>
  <c r="A4" i="18" l="1"/>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129" i="18" s="1"/>
  <c r="A130" i="18" s="1"/>
  <c r="A131" i="18" s="1"/>
  <c r="A132" i="18" s="1"/>
  <c r="A133" i="18" s="1"/>
  <c r="A134" i="18" s="1"/>
  <c r="A135" i="18" s="1"/>
  <c r="A136" i="18" s="1"/>
  <c r="A137" i="18" s="1"/>
  <c r="A138" i="18" s="1"/>
  <c r="A139" i="18" s="1"/>
  <c r="A140" i="18" s="1"/>
  <c r="A141" i="18" s="1"/>
  <c r="A142" i="18" s="1"/>
  <c r="A143" i="18" s="1"/>
  <c r="A144" i="18" s="1"/>
  <c r="A145" i="18" s="1"/>
  <c r="A146" i="18" s="1"/>
  <c r="A147" i="18" s="1"/>
  <c r="A148" i="18" s="1"/>
  <c r="A149" i="18" s="1"/>
  <c r="A150" i="18" s="1"/>
  <c r="A151" i="18" s="1"/>
  <c r="A152" i="18" s="1"/>
  <c r="A153" i="18" s="1"/>
  <c r="A154" i="18" s="1"/>
  <c r="A155" i="18" s="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P22" i="44" l="1"/>
  <c r="N9" i="44"/>
  <c r="N8" i="44"/>
  <c r="L7" i="44"/>
  <c r="L4" i="44"/>
  <c r="P4" i="44" s="1"/>
  <c r="N5" i="44"/>
  <c r="M5" i="44"/>
  <c r="L5" i="44"/>
  <c r="O3" i="44"/>
  <c r="N3" i="44"/>
  <c r="M3" i="44"/>
  <c r="L3" i="44"/>
  <c r="D35" i="45"/>
  <c r="D21" i="45"/>
  <c r="D17" i="44" s="1"/>
  <c r="D31" i="45"/>
  <c r="D30" i="45"/>
  <c r="D29" i="45"/>
  <c r="D27" i="45"/>
  <c r="D28" i="45"/>
  <c r="D26" i="45"/>
  <c r="D22" i="44" s="1"/>
  <c r="D24" i="45"/>
  <c r="D20" i="44" s="1"/>
  <c r="D23" i="45"/>
  <c r="D19" i="44" s="1"/>
  <c r="D20" i="45"/>
  <c r="D16" i="44" s="1"/>
  <c r="D22" i="45"/>
  <c r="D18" i="44" s="1"/>
  <c r="D19" i="45"/>
  <c r="D15" i="44" s="1"/>
  <c r="D18" i="45"/>
  <c r="D14" i="44" s="1"/>
  <c r="D11" i="45"/>
  <c r="D7" i="44" s="1"/>
  <c r="D15" i="45"/>
  <c r="D11" i="44" s="1"/>
  <c r="D14" i="45"/>
  <c r="D10" i="44" s="1"/>
  <c r="D13" i="45"/>
  <c r="D9" i="44" s="1"/>
  <c r="D53" i="45"/>
  <c r="D9" i="45"/>
  <c r="D5" i="44" s="1"/>
  <c r="D45" i="45"/>
  <c r="D58" i="45"/>
  <c r="P5" i="44" l="1"/>
  <c r="A3" i="45" l="1"/>
  <c r="A4" i="45" s="1"/>
  <c r="A5" i="45" s="1"/>
  <c r="A6" i="45" s="1"/>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D33" i="45"/>
  <c r="D48" i="45"/>
  <c r="D4" i="45"/>
  <c r="D3" i="45"/>
  <c r="D8" i="45"/>
  <c r="D4" i="44" s="1"/>
  <c r="D41" i="45"/>
  <c r="C2" i="47"/>
  <c r="M4" i="18"/>
  <c r="D2" i="45"/>
  <c r="C74" i="47"/>
  <c r="C73" i="47"/>
  <c r="C72" i="47"/>
  <c r="C71" i="47"/>
  <c r="C70" i="47"/>
  <c r="C69" i="47"/>
  <c r="C68" i="47"/>
  <c r="C67" i="47"/>
  <c r="C66" i="47"/>
  <c r="C65" i="47"/>
  <c r="C64" i="47"/>
  <c r="C63" i="47"/>
  <c r="C62" i="47"/>
  <c r="C61" i="47"/>
  <c r="C60" i="47"/>
  <c r="C59" i="47"/>
  <c r="C58" i="47"/>
  <c r="C57" i="47"/>
  <c r="C56" i="47"/>
  <c r="C55" i="47"/>
  <c r="C54" i="47"/>
  <c r="C53" i="47"/>
  <c r="C52" i="47"/>
  <c r="C50" i="47"/>
  <c r="C47" i="47"/>
  <c r="C46" i="47"/>
  <c r="C75" i="47"/>
  <c r="C45" i="47"/>
  <c r="C44" i="47"/>
  <c r="C43" i="47"/>
  <c r="C42" i="47"/>
  <c r="C41" i="47"/>
  <c r="C40" i="47"/>
  <c r="C39" i="47"/>
  <c r="C38" i="47"/>
  <c r="C37" i="47"/>
  <c r="C36" i="47"/>
  <c r="C35" i="47"/>
  <c r="D67" i="45"/>
  <c r="D38" i="45"/>
  <c r="D73" i="45"/>
  <c r="D60" i="45"/>
  <c r="D39" i="45"/>
  <c r="D66" i="45"/>
  <c r="D61" i="45"/>
  <c r="AA138" i="18"/>
  <c r="Y138" i="18"/>
  <c r="W138" i="18"/>
  <c r="W74" i="18"/>
  <c r="Y74" i="18"/>
  <c r="A71" i="45" l="1"/>
  <c r="A72" i="45" s="1"/>
  <c r="A73" i="45" s="1"/>
  <c r="A74" i="45" s="1"/>
  <c r="A75" i="45" s="1"/>
  <c r="D32" i="45"/>
  <c r="O20" i="44"/>
  <c r="O14" i="44"/>
  <c r="O13" i="44"/>
  <c r="O11" i="44"/>
  <c r="O9" i="44"/>
  <c r="L9" i="44"/>
  <c r="B3" i="44"/>
  <c r="B4" i="44" s="1"/>
  <c r="B5" i="44" s="1"/>
  <c r="B6" i="44" s="1"/>
  <c r="B7" i="44" s="1"/>
  <c r="B8" i="44" s="1"/>
  <c r="B9" i="44" s="1"/>
  <c r="B10" i="44" s="1"/>
  <c r="B11" i="44" s="1"/>
  <c r="B12" i="44" s="1"/>
  <c r="B13" i="44" s="1"/>
  <c r="B14" i="44" s="1"/>
  <c r="B15" i="44" s="1"/>
  <c r="B16" i="44" s="1"/>
  <c r="B17" i="44" s="1"/>
  <c r="B18" i="44" s="1"/>
  <c r="B19" i="44" s="1"/>
  <c r="B20" i="44" s="1"/>
  <c r="B21" i="44" s="1"/>
  <c r="B22" i="44" s="1"/>
  <c r="P13" i="44" l="1"/>
  <c r="P15" i="44"/>
  <c r="P8" i="44"/>
  <c r="P10" i="44"/>
  <c r="P18" i="44"/>
  <c r="P7" i="44"/>
  <c r="P16" i="44"/>
  <c r="P21" i="44"/>
  <c r="P9" i="44"/>
  <c r="P12" i="44"/>
  <c r="L23" i="44"/>
  <c r="P6" i="44"/>
  <c r="P17" i="44"/>
  <c r="P20" i="44"/>
  <c r="M23" i="44"/>
  <c r="P14" i="44"/>
  <c r="N23" i="44"/>
  <c r="P11" i="44"/>
  <c r="P3" i="44"/>
  <c r="P19" i="44"/>
  <c r="O23" i="44"/>
  <c r="P23" i="44" l="1"/>
  <c r="Y17" i="18"/>
  <c r="W17" i="18"/>
  <c r="Y16" i="18"/>
  <c r="W16" i="18"/>
  <c r="Y15" i="18"/>
  <c r="W15" i="18"/>
  <c r="Y14" i="18"/>
  <c r="W14" i="18"/>
  <c r="Y13" i="18"/>
  <c r="W13" i="18"/>
  <c r="K221" i="18" l="1"/>
  <c r="K224" i="18" s="1"/>
  <c r="K225" i="18" s="1"/>
  <c r="W12" i="18" l="1"/>
  <c r="W11" i="18"/>
  <c r="W9" i="18"/>
  <c r="W87" i="18"/>
  <c r="W23" i="18"/>
  <c r="W171" i="18"/>
  <c r="W122" i="18"/>
  <c r="W170" i="18"/>
  <c r="W32" i="18"/>
  <c r="W169" i="18"/>
  <c r="W129" i="18"/>
  <c r="W168" i="18"/>
  <c r="W78" i="18"/>
  <c r="W98" i="18"/>
  <c r="W31" i="18"/>
  <c r="W38" i="18"/>
  <c r="W166" i="18"/>
  <c r="W77" i="18"/>
  <c r="W165" i="18"/>
  <c r="W167" i="18"/>
  <c r="W86" i="18"/>
  <c r="W121" i="18"/>
  <c r="W176" i="18"/>
  <c r="E229" i="29" l="1"/>
  <c r="E230" i="29" s="1"/>
  <c r="A6" i="27"/>
  <c r="A7" i="27" s="1"/>
  <c r="A8" i="27" s="1"/>
  <c r="A9" i="27" s="1"/>
  <c r="A10" i="27" s="1"/>
  <c r="A11" i="27" s="1"/>
  <c r="A12" i="27" s="1"/>
  <c r="A13" i="27" s="1"/>
  <c r="A7" i="26"/>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0" i="24"/>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4" i="23"/>
  <c r="A5" i="23" s="1"/>
  <c r="A13" i="22"/>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4" i="22"/>
  <c r="A5" i="22" s="1"/>
  <c r="A6" i="22" s="1"/>
  <c r="A7" i="22" s="1"/>
  <c r="A8" i="22" s="1"/>
  <c r="A9" i="22" s="1"/>
  <c r="A11" i="22" s="1"/>
  <c r="A4" i="21"/>
  <c r="A5" i="21" s="1"/>
  <c r="A6" i="21" s="1"/>
  <c r="A7" i="21" s="1"/>
  <c r="A8" i="21" s="1"/>
  <c r="A9" i="21" s="1"/>
  <c r="A10" i="21" s="1"/>
  <c r="A11" i="21" s="1"/>
  <c r="A12" i="21" s="1"/>
  <c r="A13" i="21" s="1"/>
  <c r="A14" i="21" s="1"/>
  <c r="A15" i="21" s="1"/>
  <c r="A16" i="21" s="1"/>
  <c r="A17" i="21" s="1"/>
  <c r="A18" i="21" s="1"/>
  <c r="A19" i="21" s="1"/>
  <c r="A20" i="21" s="1"/>
  <c r="A21"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 i="20"/>
  <c r="A5" i="20" s="1"/>
  <c r="A6" i="20" s="1"/>
  <c r="A7" i="20" s="1"/>
  <c r="A9" i="20" s="1"/>
  <c r="A10" i="20" s="1"/>
  <c r="A11" i="20" s="1"/>
  <c r="A12" i="20" s="1"/>
  <c r="A13" i="20" s="1"/>
  <c r="A14" i="20" s="1"/>
  <c r="A15" i="20" s="1"/>
  <c r="A16" i="20" s="1"/>
  <c r="A17" i="20" s="1"/>
  <c r="A18" i="20" s="1"/>
  <c r="A19" i="20" s="1"/>
  <c r="A20" i="20" s="1"/>
  <c r="A21" i="20" s="1"/>
  <c r="W102" i="18"/>
  <c r="Y102" i="18" s="1"/>
  <c r="Y101" i="18"/>
  <c r="W101" i="18"/>
  <c r="Y118" i="18"/>
  <c r="W118" i="18"/>
  <c r="Y36" i="18"/>
  <c r="W36" i="18"/>
  <c r="Y35" i="18"/>
  <c r="W35" i="18"/>
  <c r="Y34" i="18"/>
  <c r="W34" i="18"/>
  <c r="Y33" i="18"/>
  <c r="W33" i="18"/>
  <c r="Y75" i="18"/>
  <c r="W75" i="18"/>
  <c r="W181" i="18"/>
  <c r="Y181" i="18" s="1"/>
  <c r="Y154" i="18"/>
  <c r="W154" i="18"/>
  <c r="Y117" i="18"/>
  <c r="W117" i="18"/>
  <c r="W116" i="18"/>
  <c r="Y116" i="18" s="1"/>
  <c r="Y73" i="18"/>
  <c r="W73" i="18"/>
  <c r="Y72" i="18"/>
  <c r="W72" i="18"/>
  <c r="Y71" i="18"/>
  <c r="W71" i="18"/>
  <c r="W114" i="18"/>
  <c r="Y114" i="18" s="1"/>
  <c r="Y119" i="18"/>
  <c r="W119" i="18"/>
  <c r="Y18" i="18"/>
  <c r="W18" i="18"/>
  <c r="Y25" i="18"/>
  <c r="W25" i="18"/>
  <c r="Y70" i="18"/>
  <c r="W70" i="18"/>
  <c r="Y69" i="18"/>
  <c r="W69" i="18"/>
  <c r="Y68" i="18"/>
  <c r="W68" i="18"/>
  <c r="Y67" i="18"/>
  <c r="W67" i="18"/>
  <c r="Y66" i="18"/>
  <c r="W66" i="18"/>
  <c r="Y65" i="18"/>
  <c r="W65" i="18"/>
  <c r="Y24" i="18"/>
  <c r="W24" i="18"/>
  <c r="Y64" i="18"/>
  <c r="W64" i="18"/>
  <c r="Y63" i="18"/>
  <c r="W63" i="18"/>
  <c r="Y62" i="18"/>
  <c r="W62" i="18"/>
  <c r="Y61" i="18"/>
  <c r="W61" i="18"/>
  <c r="Y60" i="18"/>
  <c r="W60" i="18"/>
  <c r="Y59" i="18"/>
  <c r="W59" i="18"/>
  <c r="W58" i="18"/>
  <c r="Y58" i="18" s="1"/>
  <c r="Y57" i="18"/>
  <c r="W57" i="18"/>
  <c r="Y56" i="18"/>
  <c r="W56" i="18"/>
  <c r="Y12" i="18"/>
  <c r="Y11" i="18"/>
  <c r="Y9" i="18"/>
  <c r="Y87" i="18"/>
  <c r="Y23" i="18"/>
  <c r="Y171" i="18"/>
  <c r="Y122" i="18"/>
  <c r="Y170" i="18"/>
  <c r="Y32" i="18"/>
  <c r="Y169" i="18"/>
  <c r="Y129" i="18"/>
  <c r="Y168" i="18"/>
  <c r="Y78" i="18"/>
  <c r="Y98" i="18"/>
  <c r="Y31" i="18"/>
  <c r="Y38" i="18"/>
  <c r="Y166" i="18"/>
  <c r="Y77" i="18"/>
  <c r="Y165" i="18"/>
  <c r="Y167" i="18"/>
  <c r="Y86" i="18"/>
  <c r="Y121" i="18"/>
  <c r="Y176" i="18"/>
  <c r="AA10" i="18"/>
  <c r="W10" i="18"/>
  <c r="Y10" i="18" s="1"/>
  <c r="AA124" i="18"/>
  <c r="W124" i="18"/>
  <c r="Y124" i="18" s="1"/>
  <c r="AA128" i="18"/>
  <c r="W128" i="18"/>
  <c r="Y128" i="18" s="1"/>
  <c r="AA139" i="18"/>
  <c r="W139" i="18"/>
  <c r="Y139" i="18" s="1"/>
  <c r="AA131" i="18"/>
  <c r="W131" i="18"/>
  <c r="Y131" i="18" s="1"/>
  <c r="AA175" i="18"/>
  <c r="W175" i="18"/>
  <c r="Y175" i="18" s="1"/>
  <c r="AA180" i="18"/>
  <c r="W180" i="18"/>
  <c r="Y180" i="18" s="1"/>
  <c r="AA179" i="18"/>
  <c r="W179" i="18"/>
  <c r="Y179" i="18" s="1"/>
  <c r="AA178" i="18"/>
  <c r="Y178" i="18"/>
  <c r="W178" i="18"/>
  <c r="AA177" i="18"/>
  <c r="Y177" i="18"/>
  <c r="W177" i="18"/>
  <c r="AA152" i="18"/>
  <c r="Y152" i="18"/>
  <c r="W152" i="18"/>
  <c r="AA151" i="18"/>
  <c r="Y151" i="18"/>
  <c r="W151" i="18"/>
  <c r="AA150" i="18"/>
  <c r="W150" i="18"/>
  <c r="Y150" i="18" s="1"/>
  <c r="O150" i="18"/>
  <c r="AA149" i="18"/>
  <c r="Y149" i="18"/>
  <c r="W149" i="18"/>
  <c r="O149" i="18"/>
  <c r="AA148" i="18"/>
  <c r="Y148" i="18"/>
  <c r="W148" i="18"/>
  <c r="AA147" i="18"/>
  <c r="Y147" i="18"/>
  <c r="W147" i="18"/>
  <c r="AA125" i="18"/>
  <c r="W125" i="18"/>
  <c r="Y125" i="18" s="1"/>
  <c r="AA115" i="18"/>
  <c r="W115" i="18"/>
  <c r="Y115" i="18" s="1"/>
  <c r="AA20" i="18"/>
  <c r="Y20" i="18"/>
  <c r="W20" i="18"/>
  <c r="AA127" i="18"/>
  <c r="W127" i="18"/>
  <c r="Y127" i="18" s="1"/>
  <c r="AA126" i="18"/>
  <c r="W126" i="18"/>
  <c r="Y126" i="18" s="1"/>
  <c r="AA7" i="18"/>
  <c r="Y7" i="18"/>
  <c r="W7" i="18"/>
  <c r="AA30" i="18"/>
  <c r="W30" i="18"/>
  <c r="Y30" i="18" s="1"/>
  <c r="AA85" i="18"/>
  <c r="W85" i="18"/>
  <c r="Y85" i="18" s="1"/>
  <c r="AA84" i="18"/>
  <c r="W84" i="18"/>
  <c r="Y84" i="18" s="1"/>
  <c r="AA83" i="18"/>
  <c r="W83" i="18"/>
  <c r="Y83" i="18" s="1"/>
  <c r="AA82" i="18"/>
  <c r="W82" i="18"/>
  <c r="Y82" i="18" s="1"/>
  <c r="AA81" i="18"/>
  <c r="W81" i="18"/>
  <c r="Y81" i="18" s="1"/>
  <c r="AA80" i="18"/>
  <c r="W80" i="18"/>
  <c r="Y80" i="18" s="1"/>
  <c r="AA79" i="18"/>
  <c r="W79" i="18"/>
  <c r="Y79" i="18" s="1"/>
  <c r="AA164" i="18"/>
  <c r="W164" i="18"/>
  <c r="Y164" i="18" s="1"/>
  <c r="AA163" i="18"/>
  <c r="W163" i="18"/>
  <c r="Y163" i="18" s="1"/>
  <c r="AA162" i="18"/>
  <c r="W162" i="18"/>
  <c r="Y162" i="18" s="1"/>
  <c r="AA161" i="18"/>
  <c r="W161" i="18"/>
  <c r="Y161" i="18" s="1"/>
  <c r="AA160" i="18"/>
  <c r="W160" i="18"/>
  <c r="Y160" i="18" s="1"/>
  <c r="AA100" i="18"/>
  <c r="Y100" i="18"/>
  <c r="W100" i="18"/>
  <c r="AA99" i="18"/>
  <c r="Y99" i="18"/>
  <c r="W99" i="18"/>
  <c r="AA130" i="18"/>
  <c r="Y130" i="18"/>
  <c r="W130" i="18"/>
  <c r="AA183" i="18"/>
  <c r="Y183" i="18"/>
  <c r="W183" i="18"/>
  <c r="AA186" i="18"/>
  <c r="Y186" i="18"/>
  <c r="W186" i="18"/>
  <c r="AA110" i="18"/>
  <c r="Y110" i="18"/>
  <c r="W110" i="18"/>
  <c r="AA109" i="18"/>
  <c r="Y109" i="18"/>
  <c r="W109" i="18"/>
  <c r="AA108" i="18"/>
  <c r="Y108" i="18"/>
  <c r="W108" i="18"/>
  <c r="AA112" i="18"/>
  <c r="Y112" i="18"/>
  <c r="W112" i="18"/>
  <c r="AA107" i="18"/>
  <c r="Y107" i="18"/>
  <c r="W107" i="18"/>
  <c r="AA106" i="18"/>
  <c r="Y106" i="18"/>
  <c r="W106" i="18"/>
  <c r="AA105" i="18"/>
  <c r="Y105" i="18"/>
  <c r="W105" i="18"/>
  <c r="AA111" i="18"/>
  <c r="Y111" i="18"/>
  <c r="W111" i="18"/>
  <c r="AA104" i="18"/>
  <c r="Y104" i="18"/>
  <c r="W104" i="18"/>
  <c r="AA6" i="18"/>
  <c r="Y6" i="18"/>
  <c r="W6" i="18"/>
  <c r="AA185" i="18"/>
  <c r="Y185" i="18"/>
  <c r="W185" i="18"/>
  <c r="AA184" i="18"/>
  <c r="Y184" i="18"/>
  <c r="W184" i="18"/>
  <c r="AA46" i="18"/>
  <c r="Y46" i="18"/>
  <c r="W46" i="18"/>
  <c r="AA136" i="18"/>
  <c r="Y136" i="18"/>
  <c r="W136" i="18"/>
  <c r="AA29" i="18"/>
  <c r="W29" i="18"/>
  <c r="Y29" i="18" s="1"/>
  <c r="AA21" i="18"/>
  <c r="Y21" i="18"/>
  <c r="W21" i="18"/>
  <c r="AA5" i="18"/>
  <c r="Y5" i="18"/>
  <c r="W5" i="18"/>
  <c r="AA153" i="18"/>
  <c r="Y153" i="18"/>
  <c r="W153" i="18"/>
  <c r="AA123" i="18"/>
  <c r="Y123" i="18"/>
  <c r="W123" i="18"/>
  <c r="AA55" i="18"/>
  <c r="Y55" i="18"/>
  <c r="W55" i="18"/>
  <c r="AA135" i="18"/>
  <c r="Y135" i="18"/>
  <c r="W135" i="18"/>
  <c r="AA134" i="18"/>
  <c r="Y134" i="18"/>
  <c r="W134" i="18"/>
  <c r="AA133" i="18"/>
  <c r="Y133" i="18"/>
  <c r="W133" i="18"/>
  <c r="AA132" i="18"/>
  <c r="Y132" i="18"/>
  <c r="W132" i="18"/>
  <c r="AA4" i="18"/>
  <c r="Y4" i="18"/>
  <c r="W4" i="18"/>
  <c r="AA28" i="18"/>
  <c r="Y28" i="18"/>
  <c r="W28" i="18"/>
  <c r="AF37" i="18"/>
  <c r="AC37" i="18"/>
  <c r="AA37" i="18"/>
  <c r="W37" i="18"/>
  <c r="Y37" i="18" s="1"/>
  <c r="A8" i="14"/>
  <c r="A9" i="14" s="1"/>
  <c r="A10" i="14" s="1"/>
  <c r="A11" i="14" s="1"/>
  <c r="A12" i="14" s="1"/>
  <c r="A13" i="14" s="1"/>
  <c r="A14" i="14" s="1"/>
  <c r="A15" i="14" s="1"/>
  <c r="A16" i="14" s="1"/>
  <c r="A17" i="14" s="1"/>
  <c r="A18" i="14" s="1"/>
  <c r="L6" i="13"/>
  <c r="H6" i="13"/>
  <c r="L5" i="13"/>
  <c r="H5" i="13"/>
  <c r="L4" i="13"/>
  <c r="H4" i="13"/>
  <c r="L3" i="13"/>
  <c r="H3" i="13"/>
  <c r="L6" i="11"/>
  <c r="H6" i="11"/>
  <c r="L5" i="11"/>
  <c r="H5" i="11"/>
  <c r="L4" i="11"/>
  <c r="H4" i="11"/>
  <c r="L3" i="11"/>
  <c r="H3" i="11"/>
  <c r="B2" i="13"/>
  <c r="B2" i="11"/>
  <c r="F8" i="6"/>
  <c r="C8" i="6"/>
  <c r="F7" i="6"/>
  <c r="C7" i="6"/>
  <c r="F6" i="6"/>
  <c r="C6" i="6"/>
  <c r="F5" i="6"/>
  <c r="C5" i="6"/>
  <c r="F4" i="6"/>
  <c r="C4" i="6"/>
  <c r="F3" i="6"/>
  <c r="C3" i="6"/>
  <c r="F2" i="6"/>
  <c r="C2" i="6"/>
  <c r="C7" i="5"/>
  <c r="C778" i="4"/>
  <c r="B778" i="4"/>
  <c r="C777" i="4"/>
  <c r="B777" i="4"/>
  <c r="C776" i="4"/>
  <c r="B776" i="4"/>
  <c r="C775" i="4"/>
  <c r="B775" i="4"/>
  <c r="C774" i="4"/>
  <c r="B774" i="4"/>
  <c r="C773" i="4"/>
  <c r="B773" i="4"/>
  <c r="C772" i="4"/>
  <c r="B772" i="4"/>
  <c r="C771" i="4"/>
  <c r="B771" i="4"/>
  <c r="C770" i="4"/>
  <c r="B770" i="4"/>
  <c r="C769" i="4"/>
  <c r="B769" i="4"/>
  <c r="C768" i="4"/>
  <c r="B768" i="4"/>
  <c r="C767" i="4"/>
  <c r="B767" i="4"/>
  <c r="C766" i="4"/>
  <c r="B766" i="4"/>
  <c r="C765" i="4"/>
  <c r="B765" i="4"/>
  <c r="C764" i="4"/>
  <c r="B764" i="4"/>
  <c r="C763" i="4"/>
  <c r="B763" i="4"/>
  <c r="C762" i="4"/>
  <c r="B762" i="4"/>
  <c r="C761" i="4"/>
  <c r="B761" i="4"/>
  <c r="C760" i="4"/>
  <c r="B760" i="4"/>
  <c r="C759" i="4"/>
  <c r="B759" i="4"/>
  <c r="C758" i="4"/>
  <c r="B758" i="4"/>
  <c r="C757" i="4"/>
  <c r="B757" i="4"/>
  <c r="C756" i="4"/>
  <c r="B756" i="4"/>
  <c r="C755" i="4"/>
  <c r="B755" i="4"/>
  <c r="C754" i="4"/>
  <c r="B754" i="4"/>
  <c r="C753" i="4"/>
  <c r="B753" i="4"/>
  <c r="C752" i="4"/>
  <c r="B752" i="4"/>
  <c r="C751" i="4"/>
  <c r="B751" i="4"/>
  <c r="C750" i="4"/>
  <c r="B750" i="4"/>
  <c r="C749" i="4"/>
  <c r="B749" i="4"/>
  <c r="C748" i="4"/>
  <c r="B748" i="4"/>
  <c r="C747" i="4"/>
  <c r="B747" i="4"/>
  <c r="C746" i="4"/>
  <c r="B746" i="4"/>
  <c r="C745" i="4"/>
  <c r="B745" i="4"/>
  <c r="C744" i="4"/>
  <c r="B744" i="4"/>
  <c r="C743" i="4"/>
  <c r="B743" i="4"/>
  <c r="C742" i="4"/>
  <c r="B742" i="4"/>
  <c r="C741" i="4"/>
  <c r="B741" i="4"/>
  <c r="C740" i="4"/>
  <c r="B740" i="4"/>
  <c r="C739" i="4"/>
  <c r="B739" i="4"/>
  <c r="C738" i="4"/>
  <c r="B738" i="4"/>
  <c r="C737" i="4"/>
  <c r="B737" i="4"/>
  <c r="C736" i="4"/>
  <c r="B736" i="4"/>
  <c r="C735" i="4"/>
  <c r="B735" i="4"/>
  <c r="C734" i="4"/>
  <c r="B734" i="4"/>
  <c r="C733" i="4"/>
  <c r="B733" i="4"/>
  <c r="C732" i="4"/>
  <c r="B732" i="4"/>
  <c r="C731" i="4"/>
  <c r="B731" i="4"/>
  <c r="C730" i="4"/>
  <c r="B730" i="4"/>
  <c r="C729" i="4"/>
  <c r="B729" i="4"/>
  <c r="C728" i="4"/>
  <c r="B728" i="4"/>
  <c r="C727" i="4"/>
  <c r="B727" i="4"/>
  <c r="C726" i="4"/>
  <c r="B726" i="4"/>
  <c r="C725" i="4"/>
  <c r="B725" i="4"/>
  <c r="C724" i="4"/>
  <c r="B724" i="4"/>
  <c r="C723" i="4"/>
  <c r="B723" i="4"/>
  <c r="C722" i="4"/>
  <c r="B722" i="4"/>
  <c r="C721" i="4"/>
  <c r="B721" i="4"/>
  <c r="C720" i="4"/>
  <c r="B720" i="4"/>
  <c r="C719" i="4"/>
  <c r="B719" i="4"/>
  <c r="C718" i="4"/>
  <c r="B718" i="4"/>
  <c r="C717" i="4"/>
  <c r="B717" i="4"/>
  <c r="C716" i="4"/>
  <c r="B716" i="4"/>
  <c r="C715" i="4"/>
  <c r="B715" i="4"/>
  <c r="C714" i="4"/>
  <c r="B714" i="4"/>
  <c r="C713" i="4"/>
  <c r="B713" i="4"/>
  <c r="C712" i="4"/>
  <c r="B712" i="4"/>
  <c r="C711" i="4"/>
  <c r="B711" i="4"/>
  <c r="C710" i="4"/>
  <c r="B710" i="4"/>
  <c r="C709" i="4"/>
  <c r="B709" i="4"/>
  <c r="C708" i="4"/>
  <c r="B708" i="4"/>
  <c r="C707" i="4"/>
  <c r="B707" i="4"/>
  <c r="C706" i="4"/>
  <c r="B706" i="4"/>
  <c r="C705" i="4"/>
  <c r="B705" i="4"/>
  <c r="C704" i="4"/>
  <c r="B704" i="4"/>
  <c r="C703" i="4"/>
  <c r="B703" i="4"/>
  <c r="C702" i="4"/>
  <c r="B702" i="4"/>
  <c r="C701" i="4"/>
  <c r="B701" i="4"/>
  <c r="C700" i="4"/>
  <c r="B700" i="4"/>
  <c r="C699" i="4"/>
  <c r="B699" i="4"/>
  <c r="C698" i="4"/>
  <c r="B698" i="4"/>
  <c r="C697" i="4"/>
  <c r="B697" i="4"/>
  <c r="C696" i="4"/>
  <c r="B696" i="4"/>
  <c r="C695" i="4"/>
  <c r="B695" i="4"/>
  <c r="C694" i="4"/>
  <c r="B694" i="4"/>
  <c r="C693" i="4"/>
  <c r="B693" i="4"/>
  <c r="C692" i="4"/>
  <c r="B692" i="4"/>
  <c r="C691" i="4"/>
  <c r="B691" i="4"/>
  <c r="C690" i="4"/>
  <c r="B690" i="4"/>
  <c r="C689" i="4"/>
  <c r="B689" i="4"/>
  <c r="C688" i="4"/>
  <c r="B688" i="4"/>
  <c r="C687" i="4"/>
  <c r="B687" i="4"/>
  <c r="C686" i="4"/>
  <c r="B686" i="4"/>
  <c r="C685" i="4"/>
  <c r="B685" i="4"/>
  <c r="C684" i="4"/>
  <c r="B684" i="4"/>
  <c r="C683" i="4"/>
  <c r="B683" i="4"/>
  <c r="C682" i="4"/>
  <c r="B682" i="4"/>
  <c r="C681" i="4"/>
  <c r="B681" i="4"/>
  <c r="C680" i="4"/>
  <c r="B680" i="4"/>
  <c r="C679" i="4"/>
  <c r="B679" i="4"/>
  <c r="C678" i="4"/>
  <c r="B678" i="4"/>
  <c r="C677" i="4"/>
  <c r="B677" i="4"/>
  <c r="C676" i="4"/>
  <c r="B676" i="4"/>
  <c r="C675" i="4"/>
  <c r="B675" i="4"/>
  <c r="C674" i="4"/>
  <c r="B674" i="4"/>
  <c r="C673" i="4"/>
  <c r="B673" i="4"/>
  <c r="C672" i="4"/>
  <c r="B672" i="4"/>
  <c r="C671" i="4"/>
  <c r="B671" i="4"/>
  <c r="C670" i="4"/>
  <c r="B670" i="4"/>
  <c r="C669" i="4"/>
  <c r="B669" i="4"/>
  <c r="C668" i="4"/>
  <c r="B668" i="4"/>
  <c r="C667" i="4"/>
  <c r="B667" i="4"/>
  <c r="C666" i="4"/>
  <c r="B666" i="4"/>
  <c r="C665" i="4"/>
  <c r="B665" i="4"/>
  <c r="C664" i="4"/>
  <c r="B664" i="4"/>
  <c r="C663" i="4"/>
  <c r="B663" i="4"/>
  <c r="C662" i="4"/>
  <c r="B662" i="4"/>
  <c r="C661" i="4"/>
  <c r="B661" i="4"/>
  <c r="C660" i="4"/>
  <c r="B660" i="4"/>
  <c r="C659" i="4"/>
  <c r="B659" i="4"/>
  <c r="C658" i="4"/>
  <c r="B658" i="4"/>
  <c r="C657" i="4"/>
  <c r="B657" i="4"/>
  <c r="C656" i="4"/>
  <c r="B656" i="4"/>
  <c r="C655" i="4"/>
  <c r="B655" i="4"/>
  <c r="C654" i="4"/>
  <c r="B654" i="4"/>
  <c r="C653" i="4"/>
  <c r="B653" i="4"/>
  <c r="C652" i="4"/>
  <c r="B652" i="4"/>
  <c r="C651" i="4"/>
  <c r="B651" i="4"/>
  <c r="C650" i="4"/>
  <c r="B650" i="4"/>
  <c r="C649" i="4"/>
  <c r="B649" i="4"/>
  <c r="C648" i="4"/>
  <c r="B648" i="4"/>
  <c r="C647" i="4"/>
  <c r="B647" i="4"/>
  <c r="C646" i="4"/>
  <c r="B646" i="4"/>
  <c r="C645" i="4"/>
  <c r="B645" i="4"/>
  <c r="C644" i="4"/>
  <c r="B644" i="4"/>
  <c r="C643" i="4"/>
  <c r="B643" i="4"/>
  <c r="C642" i="4"/>
  <c r="B642" i="4"/>
  <c r="C641" i="4"/>
  <c r="B641" i="4"/>
  <c r="C640" i="4"/>
  <c r="B640" i="4"/>
  <c r="C639" i="4"/>
  <c r="B639" i="4"/>
  <c r="C638" i="4"/>
  <c r="B638" i="4"/>
  <c r="C637" i="4"/>
  <c r="B637" i="4"/>
  <c r="C636" i="4"/>
  <c r="B636" i="4"/>
  <c r="C635" i="4"/>
  <c r="B635" i="4"/>
  <c r="C634" i="4"/>
  <c r="B634" i="4"/>
  <c r="C633" i="4"/>
  <c r="B633" i="4"/>
  <c r="C632" i="4"/>
  <c r="B632" i="4"/>
  <c r="C631" i="4"/>
  <c r="B631" i="4"/>
  <c r="C630" i="4"/>
  <c r="B630" i="4"/>
  <c r="C629" i="4"/>
  <c r="B629" i="4"/>
  <c r="C628" i="4"/>
  <c r="B628" i="4"/>
  <c r="C627" i="4"/>
  <c r="B627" i="4"/>
  <c r="C626" i="4"/>
  <c r="B626" i="4"/>
  <c r="C625" i="4"/>
  <c r="B625" i="4"/>
  <c r="C624" i="4"/>
  <c r="B624" i="4"/>
  <c r="C623" i="4"/>
  <c r="B623" i="4"/>
  <c r="C622" i="4"/>
  <c r="B622" i="4"/>
  <c r="C621" i="4"/>
  <c r="B621" i="4"/>
  <c r="C620" i="4"/>
  <c r="B620" i="4"/>
  <c r="C619" i="4"/>
  <c r="B619" i="4"/>
  <c r="C618" i="4"/>
  <c r="B618" i="4"/>
  <c r="C617" i="4"/>
  <c r="B617" i="4"/>
  <c r="C616" i="4"/>
  <c r="B616" i="4"/>
  <c r="C615" i="4"/>
  <c r="B615" i="4"/>
  <c r="C614" i="4"/>
  <c r="B614" i="4"/>
  <c r="C613" i="4"/>
  <c r="B613" i="4"/>
  <c r="C612" i="4"/>
  <c r="B612" i="4"/>
  <c r="C611" i="4"/>
  <c r="B611" i="4"/>
  <c r="C610" i="4"/>
  <c r="B610" i="4"/>
  <c r="C609" i="4"/>
  <c r="B609" i="4"/>
  <c r="C608" i="4"/>
  <c r="B608" i="4"/>
  <c r="C607" i="4"/>
  <c r="B607" i="4"/>
  <c r="C606" i="4"/>
  <c r="B606" i="4"/>
  <c r="C605" i="4"/>
  <c r="B605" i="4"/>
  <c r="C604" i="4"/>
  <c r="B604" i="4"/>
  <c r="C603" i="4"/>
  <c r="B603" i="4"/>
  <c r="C602" i="4"/>
  <c r="B602" i="4"/>
  <c r="C601" i="4"/>
  <c r="B601" i="4"/>
  <c r="C600" i="4"/>
  <c r="B600" i="4"/>
  <c r="C599" i="4"/>
  <c r="B599" i="4"/>
  <c r="C598" i="4"/>
  <c r="B598" i="4"/>
  <c r="C597" i="4"/>
  <c r="B597" i="4"/>
  <c r="C596" i="4"/>
  <c r="B596" i="4"/>
  <c r="C595" i="4"/>
  <c r="B595" i="4"/>
  <c r="C594" i="4"/>
  <c r="B594" i="4"/>
  <c r="C593" i="4"/>
  <c r="B593" i="4"/>
  <c r="C592" i="4"/>
  <c r="B592" i="4"/>
  <c r="C591" i="4"/>
  <c r="B591" i="4"/>
  <c r="C590" i="4"/>
  <c r="B590" i="4"/>
  <c r="C589" i="4"/>
  <c r="B589" i="4"/>
  <c r="C588" i="4"/>
  <c r="B588" i="4"/>
  <c r="C587" i="4"/>
  <c r="B587" i="4"/>
  <c r="C586" i="4"/>
  <c r="B586" i="4"/>
  <c r="C585" i="4"/>
  <c r="B585" i="4"/>
  <c r="C584" i="4"/>
  <c r="B584" i="4"/>
  <c r="C583" i="4"/>
  <c r="B583" i="4"/>
  <c r="C582" i="4"/>
  <c r="B582" i="4"/>
  <c r="C581" i="4"/>
  <c r="B581" i="4"/>
  <c r="C580" i="4"/>
  <c r="B580" i="4"/>
  <c r="C579" i="4"/>
  <c r="B579" i="4"/>
  <c r="C578" i="4"/>
  <c r="B578" i="4"/>
  <c r="C577" i="4"/>
  <c r="B577" i="4"/>
  <c r="C576" i="4"/>
  <c r="B576" i="4"/>
  <c r="C575" i="4"/>
  <c r="B575" i="4"/>
  <c r="C574" i="4"/>
  <c r="B574" i="4"/>
  <c r="C573" i="4"/>
  <c r="B573" i="4"/>
  <c r="C572" i="4"/>
  <c r="B572" i="4"/>
  <c r="C571" i="4"/>
  <c r="B571" i="4"/>
  <c r="C570" i="4"/>
  <c r="B570" i="4"/>
  <c r="C569" i="4"/>
  <c r="B569" i="4"/>
  <c r="C568" i="4"/>
  <c r="B568" i="4"/>
  <c r="C567" i="4"/>
  <c r="B567" i="4"/>
  <c r="C566" i="4"/>
  <c r="B566" i="4"/>
  <c r="C565" i="4"/>
  <c r="B565" i="4"/>
  <c r="C564" i="4"/>
  <c r="B564" i="4"/>
  <c r="C563" i="4"/>
  <c r="B563" i="4"/>
  <c r="C562" i="4"/>
  <c r="B562" i="4"/>
  <c r="C561" i="4"/>
  <c r="B561" i="4"/>
  <c r="C560" i="4"/>
  <c r="B560" i="4"/>
  <c r="C559" i="4"/>
  <c r="B559" i="4"/>
  <c r="C558" i="4"/>
  <c r="B558" i="4"/>
  <c r="C557" i="4"/>
  <c r="B557" i="4"/>
  <c r="C556" i="4"/>
  <c r="B556" i="4"/>
  <c r="C555" i="4"/>
  <c r="B555" i="4"/>
  <c r="C554" i="4"/>
  <c r="B554" i="4"/>
  <c r="C553" i="4"/>
  <c r="B553" i="4"/>
  <c r="C552" i="4"/>
  <c r="B552" i="4"/>
  <c r="C551" i="4"/>
  <c r="B551" i="4"/>
  <c r="C550" i="4"/>
  <c r="B550" i="4"/>
  <c r="C549" i="4"/>
  <c r="B549" i="4"/>
  <c r="C548" i="4"/>
  <c r="B548" i="4"/>
  <c r="C547" i="4"/>
  <c r="B547" i="4"/>
  <c r="C546" i="4"/>
  <c r="B546" i="4"/>
  <c r="C545" i="4"/>
  <c r="B545" i="4"/>
  <c r="C544" i="4"/>
  <c r="B544" i="4"/>
  <c r="C543" i="4"/>
  <c r="B543" i="4"/>
  <c r="C542" i="4"/>
  <c r="B542" i="4"/>
  <c r="C541" i="4"/>
  <c r="B541" i="4"/>
  <c r="C540" i="4"/>
  <c r="B540" i="4"/>
  <c r="C539" i="4"/>
  <c r="B539" i="4"/>
  <c r="C538" i="4"/>
  <c r="B538" i="4"/>
  <c r="C537" i="4"/>
  <c r="B537" i="4"/>
  <c r="C536" i="4"/>
  <c r="B536" i="4"/>
  <c r="C535" i="4"/>
  <c r="B535" i="4"/>
  <c r="C534" i="4"/>
  <c r="B534" i="4"/>
  <c r="C533" i="4"/>
  <c r="B533" i="4"/>
  <c r="C532" i="4"/>
  <c r="B532" i="4"/>
  <c r="C531" i="4"/>
  <c r="B531" i="4"/>
  <c r="C530" i="4"/>
  <c r="B530" i="4"/>
  <c r="C529" i="4"/>
  <c r="B529" i="4"/>
  <c r="C528" i="4"/>
  <c r="B528" i="4"/>
  <c r="C527" i="4"/>
  <c r="B527" i="4"/>
  <c r="C526" i="4"/>
  <c r="B526" i="4"/>
  <c r="C525" i="4"/>
  <c r="B525" i="4"/>
  <c r="C524" i="4"/>
  <c r="B524" i="4"/>
  <c r="C523" i="4"/>
  <c r="B523" i="4"/>
  <c r="C522" i="4"/>
  <c r="B522" i="4"/>
  <c r="C521" i="4"/>
  <c r="B521" i="4"/>
  <c r="C520" i="4"/>
  <c r="B520" i="4"/>
  <c r="C519" i="4"/>
  <c r="B519" i="4"/>
  <c r="C518" i="4"/>
  <c r="B518" i="4"/>
  <c r="C517" i="4"/>
  <c r="B517" i="4"/>
  <c r="C516" i="4"/>
  <c r="B516" i="4"/>
  <c r="C515" i="4"/>
  <c r="B515" i="4"/>
  <c r="C514" i="4"/>
  <c r="B514" i="4"/>
  <c r="C513" i="4"/>
  <c r="B513" i="4"/>
  <c r="C512" i="4"/>
  <c r="B512" i="4"/>
  <c r="C511" i="4"/>
  <c r="B511" i="4"/>
  <c r="C510" i="4"/>
  <c r="B510" i="4"/>
  <c r="C509" i="4"/>
  <c r="B509" i="4"/>
  <c r="C508" i="4"/>
  <c r="B508" i="4"/>
  <c r="C507" i="4"/>
  <c r="B507" i="4"/>
  <c r="C506" i="4"/>
  <c r="B506" i="4"/>
  <c r="C505" i="4"/>
  <c r="B505" i="4"/>
  <c r="C504" i="4"/>
  <c r="B504" i="4"/>
  <c r="C503" i="4"/>
  <c r="B503" i="4"/>
  <c r="C502" i="4"/>
  <c r="B502" i="4"/>
  <c r="C501" i="4"/>
  <c r="B501" i="4"/>
  <c r="C500" i="4"/>
  <c r="B500" i="4"/>
  <c r="C499" i="4"/>
  <c r="B499" i="4"/>
  <c r="C498" i="4"/>
  <c r="B498" i="4"/>
  <c r="C497" i="4"/>
  <c r="B497" i="4"/>
  <c r="C496" i="4"/>
  <c r="B496" i="4"/>
  <c r="C495" i="4"/>
  <c r="B495" i="4"/>
  <c r="C494" i="4"/>
  <c r="B494" i="4"/>
  <c r="C493" i="4"/>
  <c r="B493" i="4"/>
  <c r="C492" i="4"/>
  <c r="B492" i="4"/>
  <c r="C491" i="4"/>
  <c r="B491" i="4"/>
  <c r="C490" i="4"/>
  <c r="B490" i="4"/>
  <c r="C489" i="4"/>
  <c r="B489" i="4"/>
  <c r="C488" i="4"/>
  <c r="B488" i="4"/>
  <c r="C487" i="4"/>
  <c r="B487" i="4"/>
  <c r="C486" i="4"/>
  <c r="B486" i="4"/>
  <c r="C485" i="4"/>
  <c r="B485" i="4"/>
  <c r="C484" i="4"/>
  <c r="B484" i="4"/>
  <c r="C483" i="4"/>
  <c r="B483" i="4"/>
  <c r="C482" i="4"/>
  <c r="B482" i="4"/>
  <c r="C481" i="4"/>
  <c r="B481" i="4"/>
  <c r="C480" i="4"/>
  <c r="B480" i="4"/>
  <c r="C479" i="4"/>
  <c r="B479" i="4"/>
  <c r="C478" i="4"/>
  <c r="B478" i="4"/>
  <c r="C477" i="4"/>
  <c r="B477" i="4"/>
  <c r="C476" i="4"/>
  <c r="B476" i="4"/>
  <c r="C475" i="4"/>
  <c r="B475" i="4"/>
  <c r="C474" i="4"/>
  <c r="B474" i="4"/>
  <c r="C473" i="4"/>
  <c r="B473" i="4"/>
  <c r="C472" i="4"/>
  <c r="B472" i="4"/>
  <c r="C471" i="4"/>
  <c r="B471" i="4"/>
  <c r="C470" i="4"/>
  <c r="B470" i="4"/>
  <c r="C469" i="4"/>
  <c r="B469" i="4"/>
  <c r="C468" i="4"/>
  <c r="B468" i="4"/>
  <c r="C467" i="4"/>
  <c r="B467" i="4"/>
  <c r="C466" i="4"/>
  <c r="B466" i="4"/>
  <c r="C465" i="4"/>
  <c r="B465" i="4"/>
  <c r="C464" i="4"/>
  <c r="B464" i="4"/>
  <c r="C463" i="4"/>
  <c r="B463" i="4"/>
  <c r="C462" i="4"/>
  <c r="B462" i="4"/>
  <c r="C461" i="4"/>
  <c r="B461" i="4"/>
  <c r="C460" i="4"/>
  <c r="B460" i="4"/>
  <c r="C459" i="4"/>
  <c r="B459" i="4"/>
  <c r="C458" i="4"/>
  <c r="B458" i="4"/>
  <c r="C457" i="4"/>
  <c r="B457" i="4"/>
  <c r="C456" i="4"/>
  <c r="B456" i="4"/>
  <c r="C455" i="4"/>
  <c r="B455" i="4"/>
  <c r="C454" i="4"/>
  <c r="B454" i="4"/>
  <c r="C453" i="4"/>
  <c r="B453" i="4"/>
  <c r="C452" i="4"/>
  <c r="B452" i="4"/>
  <c r="C451" i="4"/>
  <c r="B451" i="4"/>
  <c r="C450" i="4"/>
  <c r="B450" i="4"/>
  <c r="C449" i="4"/>
  <c r="B449" i="4"/>
  <c r="C448" i="4"/>
  <c r="B448" i="4"/>
  <c r="C447" i="4"/>
  <c r="B447" i="4"/>
  <c r="C446" i="4"/>
  <c r="B446" i="4"/>
  <c r="C445" i="4"/>
  <c r="B445" i="4"/>
  <c r="C444" i="4"/>
  <c r="B444" i="4"/>
  <c r="C443" i="4"/>
  <c r="B443" i="4"/>
  <c r="C442" i="4"/>
  <c r="B442" i="4"/>
  <c r="C441" i="4"/>
  <c r="B441" i="4"/>
  <c r="C440" i="4"/>
  <c r="B440" i="4"/>
  <c r="C439" i="4"/>
  <c r="B439" i="4"/>
  <c r="C438" i="4"/>
  <c r="B438" i="4"/>
  <c r="C437" i="4"/>
  <c r="B437" i="4"/>
  <c r="C436" i="4"/>
  <c r="B436" i="4"/>
  <c r="C435" i="4"/>
  <c r="B435" i="4"/>
  <c r="C434" i="4"/>
  <c r="B434" i="4"/>
  <c r="C433" i="4"/>
  <c r="B433" i="4"/>
  <c r="C432" i="4"/>
  <c r="B432" i="4"/>
  <c r="C431" i="4"/>
  <c r="B431" i="4"/>
  <c r="C430" i="4"/>
  <c r="B430" i="4"/>
  <c r="C429" i="4"/>
  <c r="B429" i="4"/>
  <c r="C428" i="4"/>
  <c r="B428" i="4"/>
  <c r="C427" i="4"/>
  <c r="B427" i="4"/>
  <c r="C426" i="4"/>
  <c r="B426" i="4"/>
  <c r="C425" i="4"/>
  <c r="B425" i="4"/>
  <c r="C424" i="4"/>
  <c r="B424" i="4"/>
  <c r="C423" i="4"/>
  <c r="B423" i="4"/>
  <c r="C422" i="4"/>
  <c r="B422" i="4"/>
  <c r="C421" i="4"/>
  <c r="B421" i="4"/>
  <c r="C420" i="4"/>
  <c r="B420" i="4"/>
  <c r="C419" i="4"/>
  <c r="B419" i="4"/>
  <c r="C418" i="4"/>
  <c r="B418" i="4"/>
  <c r="C417" i="4"/>
  <c r="B417" i="4"/>
  <c r="C416" i="4"/>
  <c r="B416" i="4"/>
  <c r="C415" i="4"/>
  <c r="B415" i="4"/>
  <c r="C414" i="4"/>
  <c r="B414" i="4"/>
  <c r="C413" i="4"/>
  <c r="B413" i="4"/>
  <c r="C412" i="4"/>
  <c r="B412" i="4"/>
  <c r="C411" i="4"/>
  <c r="B411" i="4"/>
  <c r="C410" i="4"/>
  <c r="B410" i="4"/>
  <c r="C409" i="4"/>
  <c r="B409" i="4"/>
  <c r="C408" i="4"/>
  <c r="B408" i="4"/>
  <c r="C407" i="4"/>
  <c r="B407" i="4"/>
  <c r="C406" i="4"/>
  <c r="B406" i="4"/>
  <c r="C405" i="4"/>
  <c r="B405" i="4"/>
  <c r="C404" i="4"/>
  <c r="B404" i="4"/>
  <c r="C403" i="4"/>
  <c r="B403" i="4"/>
  <c r="C402" i="4"/>
  <c r="B402" i="4"/>
  <c r="C401" i="4"/>
  <c r="B401" i="4"/>
  <c r="C400" i="4"/>
  <c r="B400" i="4"/>
  <c r="C399" i="4"/>
  <c r="B399" i="4"/>
  <c r="C398" i="4"/>
  <c r="B398" i="4"/>
  <c r="C397" i="4"/>
  <c r="B397" i="4"/>
  <c r="C396" i="4"/>
  <c r="B396" i="4"/>
  <c r="C395" i="4"/>
  <c r="B395" i="4"/>
  <c r="C394" i="4"/>
  <c r="B394" i="4"/>
  <c r="C393" i="4"/>
  <c r="B393" i="4"/>
  <c r="C392" i="4"/>
  <c r="B392" i="4"/>
  <c r="C391" i="4"/>
  <c r="B391" i="4"/>
  <c r="C390" i="4"/>
  <c r="B390" i="4"/>
  <c r="C389" i="4"/>
  <c r="B389" i="4"/>
  <c r="C388" i="4"/>
  <c r="B388" i="4"/>
  <c r="C387" i="4"/>
  <c r="B387" i="4"/>
  <c r="C386" i="4"/>
  <c r="B386" i="4"/>
  <c r="C385" i="4"/>
  <c r="B385" i="4"/>
  <c r="C384" i="4"/>
  <c r="B384" i="4"/>
  <c r="C383" i="4"/>
  <c r="B383" i="4"/>
  <c r="C382" i="4"/>
  <c r="B382" i="4"/>
  <c r="C381" i="4"/>
  <c r="B381" i="4"/>
  <c r="C380" i="4"/>
  <c r="B380" i="4"/>
  <c r="C379" i="4"/>
  <c r="B379" i="4"/>
  <c r="C378" i="4"/>
  <c r="B378" i="4"/>
  <c r="C377" i="4"/>
  <c r="B377" i="4"/>
  <c r="C376" i="4"/>
  <c r="B376" i="4"/>
  <c r="C375" i="4"/>
  <c r="B375" i="4"/>
  <c r="C374" i="4"/>
  <c r="B374" i="4"/>
  <c r="C373" i="4"/>
  <c r="B373" i="4"/>
  <c r="C372" i="4"/>
  <c r="B372" i="4"/>
  <c r="C371" i="4"/>
  <c r="B371" i="4"/>
  <c r="C370" i="4"/>
  <c r="B370" i="4"/>
  <c r="C369" i="4"/>
  <c r="B369" i="4"/>
  <c r="C368" i="4"/>
  <c r="B368" i="4"/>
  <c r="C367" i="4"/>
  <c r="B367" i="4"/>
  <c r="C366" i="4"/>
  <c r="B366" i="4"/>
  <c r="C365" i="4"/>
  <c r="B365" i="4"/>
  <c r="C364" i="4"/>
  <c r="B364" i="4"/>
  <c r="C363" i="4"/>
  <c r="B363" i="4"/>
  <c r="C362" i="4"/>
  <c r="B362" i="4"/>
  <c r="C361" i="4"/>
  <c r="B361" i="4"/>
  <c r="C360" i="4"/>
  <c r="B360" i="4"/>
  <c r="C359" i="4"/>
  <c r="B359" i="4"/>
  <c r="C358" i="4"/>
  <c r="B358" i="4"/>
  <c r="C357" i="4"/>
  <c r="B357" i="4"/>
  <c r="C356" i="4"/>
  <c r="B356" i="4"/>
  <c r="C355" i="4"/>
  <c r="B355" i="4"/>
  <c r="C354" i="4"/>
  <c r="B354" i="4"/>
  <c r="C353" i="4"/>
  <c r="B353" i="4"/>
  <c r="C352" i="4"/>
  <c r="B352" i="4"/>
  <c r="C351" i="4"/>
  <c r="B351" i="4"/>
  <c r="C350" i="4"/>
  <c r="B350" i="4"/>
  <c r="C349" i="4"/>
  <c r="B349" i="4"/>
  <c r="C348" i="4"/>
  <c r="B348" i="4"/>
  <c r="C347" i="4"/>
  <c r="B347" i="4"/>
  <c r="C346" i="4"/>
  <c r="B346" i="4"/>
  <c r="C345" i="4"/>
  <c r="B345" i="4"/>
  <c r="C344" i="4"/>
  <c r="B344" i="4"/>
  <c r="C343" i="4"/>
  <c r="B343" i="4"/>
  <c r="C342" i="4"/>
  <c r="B342" i="4"/>
  <c r="C341" i="4"/>
  <c r="B341" i="4"/>
  <c r="C340" i="4"/>
  <c r="B340" i="4"/>
  <c r="C339" i="4"/>
  <c r="B339" i="4"/>
  <c r="C338" i="4"/>
  <c r="B338" i="4"/>
  <c r="C337" i="4"/>
  <c r="B337" i="4"/>
  <c r="C336" i="4"/>
  <c r="B336" i="4"/>
  <c r="C335" i="4"/>
  <c r="B335" i="4"/>
  <c r="C334" i="4"/>
  <c r="B334" i="4"/>
  <c r="C333" i="4"/>
  <c r="B333" i="4"/>
  <c r="C332" i="4"/>
  <c r="B332" i="4"/>
  <c r="C331" i="4"/>
  <c r="B331" i="4"/>
  <c r="C330" i="4"/>
  <c r="B330" i="4"/>
  <c r="C329" i="4"/>
  <c r="B329" i="4"/>
  <c r="C328" i="4"/>
  <c r="B328" i="4"/>
  <c r="C327" i="4"/>
  <c r="B327" i="4"/>
  <c r="C326" i="4"/>
  <c r="B326" i="4"/>
  <c r="C325" i="4"/>
  <c r="B325" i="4"/>
  <c r="C324" i="4"/>
  <c r="B324" i="4"/>
  <c r="C323" i="4"/>
  <c r="B323" i="4"/>
  <c r="C322" i="4"/>
  <c r="B322" i="4"/>
  <c r="C321" i="4"/>
  <c r="B321" i="4"/>
  <c r="C320" i="4"/>
  <c r="B320" i="4"/>
  <c r="C319" i="4"/>
  <c r="B319" i="4"/>
  <c r="C318" i="4"/>
  <c r="B318" i="4"/>
  <c r="C317" i="4"/>
  <c r="B317" i="4"/>
  <c r="C316" i="4"/>
  <c r="B316" i="4"/>
  <c r="C315" i="4"/>
  <c r="B315" i="4"/>
  <c r="C314" i="4"/>
  <c r="B314" i="4"/>
  <c r="C313" i="4"/>
  <c r="B313" i="4"/>
  <c r="C312" i="4"/>
  <c r="B312" i="4"/>
  <c r="C311" i="4"/>
  <c r="B311" i="4"/>
  <c r="C310" i="4"/>
  <c r="B310" i="4"/>
  <c r="C309" i="4"/>
  <c r="B309" i="4"/>
  <c r="C308" i="4"/>
  <c r="B308" i="4"/>
  <c r="C307" i="4"/>
  <c r="B307" i="4"/>
  <c r="C306" i="4"/>
  <c r="B306" i="4"/>
  <c r="C305" i="4"/>
  <c r="B305" i="4"/>
  <c r="C304" i="4"/>
  <c r="B304" i="4"/>
  <c r="C303" i="4"/>
  <c r="B303" i="4"/>
  <c r="C302" i="4"/>
  <c r="B302" i="4"/>
  <c r="C301" i="4"/>
  <c r="B301" i="4"/>
  <c r="C300" i="4"/>
  <c r="B300" i="4"/>
  <c r="C299" i="4"/>
  <c r="B299" i="4"/>
  <c r="C298" i="4"/>
  <c r="B298" i="4"/>
  <c r="C297" i="4"/>
  <c r="B297" i="4"/>
  <c r="C296" i="4"/>
  <c r="B296" i="4"/>
  <c r="C295" i="4"/>
  <c r="B295" i="4"/>
  <c r="C294" i="4"/>
  <c r="B294" i="4"/>
  <c r="C293" i="4"/>
  <c r="B293" i="4"/>
  <c r="C292" i="4"/>
  <c r="B292" i="4"/>
  <c r="C291" i="4"/>
  <c r="B291" i="4"/>
  <c r="C290" i="4"/>
  <c r="B290" i="4"/>
  <c r="C289" i="4"/>
  <c r="B289" i="4"/>
  <c r="C288" i="4"/>
  <c r="B288" i="4"/>
  <c r="C287" i="4"/>
  <c r="B287" i="4"/>
  <c r="C286" i="4"/>
  <c r="B286" i="4"/>
  <c r="C285" i="4"/>
  <c r="B285" i="4"/>
  <c r="C284" i="4"/>
  <c r="B284" i="4"/>
  <c r="C283" i="4"/>
  <c r="B283" i="4"/>
  <c r="C282" i="4"/>
  <c r="B282" i="4"/>
  <c r="C281" i="4"/>
  <c r="B281" i="4"/>
  <c r="C280" i="4"/>
  <c r="B280" i="4"/>
  <c r="C279" i="4"/>
  <c r="B279" i="4"/>
  <c r="C278" i="4"/>
  <c r="B278" i="4"/>
  <c r="C277" i="4"/>
  <c r="B277" i="4"/>
  <c r="C276" i="4"/>
  <c r="B276" i="4"/>
  <c r="C275" i="4"/>
  <c r="B275" i="4"/>
  <c r="C274" i="4"/>
  <c r="B274" i="4"/>
  <c r="C273" i="4"/>
  <c r="B273" i="4"/>
  <c r="C272" i="4"/>
  <c r="B272" i="4"/>
  <c r="C271" i="4"/>
  <c r="B271" i="4"/>
  <c r="C270" i="4"/>
  <c r="B270" i="4"/>
  <c r="C269" i="4"/>
  <c r="B269" i="4"/>
  <c r="C268" i="4"/>
  <c r="B268" i="4"/>
  <c r="C267" i="4"/>
  <c r="B267" i="4"/>
  <c r="C266" i="4"/>
  <c r="B266" i="4"/>
  <c r="C265" i="4"/>
  <c r="B265" i="4"/>
  <c r="C264" i="4"/>
  <c r="B264" i="4"/>
  <c r="C263" i="4"/>
  <c r="B263" i="4"/>
  <c r="C262" i="4"/>
  <c r="B262" i="4"/>
  <c r="C261" i="4"/>
  <c r="B261" i="4"/>
  <c r="C260" i="4"/>
  <c r="B260" i="4"/>
  <c r="C259" i="4"/>
  <c r="B259" i="4"/>
  <c r="C258" i="4"/>
  <c r="B258" i="4"/>
  <c r="C257" i="4"/>
  <c r="B257" i="4"/>
  <c r="C256" i="4"/>
  <c r="B256" i="4"/>
  <c r="C255" i="4"/>
  <c r="B255" i="4"/>
  <c r="C254" i="4"/>
  <c r="B254" i="4"/>
  <c r="C253" i="4"/>
  <c r="B253" i="4"/>
  <c r="C252" i="4"/>
  <c r="B252" i="4"/>
  <c r="C251" i="4"/>
  <c r="B251" i="4"/>
  <c r="C250" i="4"/>
  <c r="B250" i="4"/>
  <c r="C249" i="4"/>
  <c r="B249" i="4"/>
  <c r="C248" i="4"/>
  <c r="B248" i="4"/>
  <c r="C247" i="4"/>
  <c r="B247" i="4"/>
  <c r="C246" i="4"/>
  <c r="B246" i="4"/>
  <c r="C245" i="4"/>
  <c r="B245" i="4"/>
  <c r="C244" i="4"/>
  <c r="B244" i="4"/>
  <c r="C243" i="4"/>
  <c r="B243" i="4"/>
  <c r="C242" i="4"/>
  <c r="B242" i="4"/>
  <c r="C241" i="4"/>
  <c r="B241" i="4"/>
  <c r="C240" i="4"/>
  <c r="B240" i="4"/>
  <c r="C239" i="4"/>
  <c r="B239" i="4"/>
  <c r="C238" i="4"/>
  <c r="B238" i="4"/>
  <c r="C237" i="4"/>
  <c r="B237" i="4"/>
  <c r="C236" i="4"/>
  <c r="B236" i="4"/>
  <c r="C235" i="4"/>
  <c r="B235" i="4"/>
  <c r="C234" i="4"/>
  <c r="B234" i="4"/>
  <c r="C233" i="4"/>
  <c r="B233" i="4"/>
  <c r="C232" i="4"/>
  <c r="B232" i="4"/>
  <c r="C231" i="4"/>
  <c r="B231" i="4"/>
  <c r="C230" i="4"/>
  <c r="B230" i="4"/>
  <c r="C229" i="4"/>
  <c r="B229" i="4"/>
  <c r="C228" i="4"/>
  <c r="B228" i="4"/>
  <c r="C227" i="4"/>
  <c r="B227" i="4"/>
  <c r="C226" i="4"/>
  <c r="B226" i="4"/>
  <c r="C225" i="4"/>
  <c r="B225" i="4"/>
  <c r="C224" i="4"/>
  <c r="B224" i="4"/>
  <c r="C223" i="4"/>
  <c r="B223" i="4"/>
  <c r="C222" i="4"/>
  <c r="B222" i="4"/>
  <c r="C221" i="4"/>
  <c r="B221" i="4"/>
  <c r="C220" i="4"/>
  <c r="B220" i="4"/>
  <c r="C219" i="4"/>
  <c r="B219" i="4"/>
  <c r="C218" i="4"/>
  <c r="B218" i="4"/>
  <c r="C217" i="4"/>
  <c r="B217" i="4"/>
  <c r="C216" i="4"/>
  <c r="B216" i="4"/>
  <c r="C215" i="4"/>
  <c r="B215" i="4"/>
  <c r="C214" i="4"/>
  <c r="B214" i="4"/>
  <c r="C213" i="4"/>
  <c r="B213" i="4"/>
  <c r="C212" i="4"/>
  <c r="B212" i="4"/>
  <c r="C211" i="4"/>
  <c r="B211" i="4"/>
  <c r="C210" i="4"/>
  <c r="B210" i="4"/>
  <c r="C209" i="4"/>
  <c r="B209" i="4"/>
  <c r="C208" i="4"/>
  <c r="B208" i="4"/>
  <c r="C207" i="4"/>
  <c r="B207" i="4"/>
  <c r="C206" i="4"/>
  <c r="B206" i="4"/>
  <c r="C205" i="4"/>
  <c r="B205" i="4"/>
  <c r="C204" i="4"/>
  <c r="B204" i="4"/>
  <c r="C203" i="4"/>
  <c r="B203" i="4"/>
  <c r="C202" i="4"/>
  <c r="B202" i="4"/>
  <c r="C201" i="4"/>
  <c r="B201" i="4"/>
  <c r="C200" i="4"/>
  <c r="B200" i="4"/>
  <c r="C199" i="4"/>
  <c r="B199" i="4"/>
  <c r="C198" i="4"/>
  <c r="B198" i="4"/>
  <c r="C197" i="4"/>
  <c r="B197" i="4"/>
  <c r="C196" i="4"/>
  <c r="B196" i="4"/>
  <c r="C195" i="4"/>
  <c r="B195" i="4"/>
  <c r="C194" i="4"/>
  <c r="B194" i="4"/>
  <c r="C193" i="4"/>
  <c r="B193" i="4"/>
  <c r="C192" i="4"/>
  <c r="B192" i="4"/>
  <c r="C191" i="4"/>
  <c r="B191" i="4"/>
  <c r="C190" i="4"/>
  <c r="B190" i="4"/>
  <c r="C189" i="4"/>
  <c r="B189" i="4"/>
  <c r="C188" i="4"/>
  <c r="B188" i="4"/>
  <c r="C187" i="4"/>
  <c r="B187" i="4"/>
  <c r="C186" i="4"/>
  <c r="B186" i="4"/>
  <c r="C185" i="4"/>
  <c r="B185" i="4"/>
  <c r="C184" i="4"/>
  <c r="B184" i="4"/>
  <c r="C183" i="4"/>
  <c r="B183" i="4"/>
  <c r="C182" i="4"/>
  <c r="B182" i="4"/>
  <c r="C181" i="4"/>
  <c r="B181" i="4"/>
  <c r="C180" i="4"/>
  <c r="B180" i="4"/>
  <c r="C179" i="4"/>
  <c r="B179" i="4"/>
  <c r="C178" i="4"/>
  <c r="B178" i="4"/>
  <c r="C177" i="4"/>
  <c r="B177" i="4"/>
  <c r="C176" i="4"/>
  <c r="B176" i="4"/>
  <c r="C175" i="4"/>
  <c r="B175" i="4"/>
  <c r="C174" i="4"/>
  <c r="B174" i="4"/>
  <c r="C173" i="4"/>
  <c r="B173" i="4"/>
  <c r="C172" i="4"/>
  <c r="B172" i="4"/>
  <c r="C171" i="4"/>
  <c r="B171" i="4"/>
  <c r="C170" i="4"/>
  <c r="B170" i="4"/>
  <c r="C169" i="4"/>
  <c r="B169" i="4"/>
  <c r="C168" i="4"/>
  <c r="B168" i="4"/>
  <c r="C167" i="4"/>
  <c r="B167" i="4"/>
  <c r="C166" i="4"/>
  <c r="B166" i="4"/>
  <c r="C165" i="4"/>
  <c r="B165" i="4"/>
  <c r="C164" i="4"/>
  <c r="B164" i="4"/>
  <c r="C163" i="4"/>
  <c r="B163" i="4"/>
  <c r="C162" i="4"/>
  <c r="B162" i="4"/>
  <c r="C161" i="4"/>
  <c r="B161" i="4"/>
  <c r="C160" i="4"/>
  <c r="B160" i="4"/>
  <c r="C159" i="4"/>
  <c r="B159" i="4"/>
  <c r="C158" i="4"/>
  <c r="B158" i="4"/>
  <c r="C157" i="4"/>
  <c r="B157" i="4"/>
  <c r="C156" i="4"/>
  <c r="B156" i="4"/>
  <c r="C155" i="4"/>
  <c r="B155" i="4"/>
  <c r="C154" i="4"/>
  <c r="B154" i="4"/>
  <c r="C153" i="4"/>
  <c r="B153" i="4"/>
  <c r="C152" i="4"/>
  <c r="B152" i="4"/>
  <c r="C151" i="4"/>
  <c r="B151" i="4"/>
  <c r="C150" i="4"/>
  <c r="B150" i="4"/>
  <c r="C149" i="4"/>
  <c r="B149" i="4"/>
  <c r="C148" i="4"/>
  <c r="B148" i="4"/>
  <c r="C147" i="4"/>
  <c r="B147" i="4"/>
  <c r="C146" i="4"/>
  <c r="B146" i="4"/>
  <c r="C145" i="4"/>
  <c r="B145" i="4"/>
  <c r="C144" i="4"/>
  <c r="B144" i="4"/>
  <c r="C143" i="4"/>
  <c r="B143" i="4"/>
  <c r="C142" i="4"/>
  <c r="B142" i="4"/>
  <c r="C141" i="4"/>
  <c r="B141" i="4"/>
  <c r="C140" i="4"/>
  <c r="B140" i="4"/>
  <c r="C139" i="4"/>
  <c r="B139" i="4"/>
  <c r="C138" i="4"/>
  <c r="B138" i="4"/>
  <c r="C137" i="4"/>
  <c r="B137" i="4"/>
  <c r="C136" i="4"/>
  <c r="B136" i="4"/>
  <c r="C135" i="4"/>
  <c r="B135" i="4"/>
  <c r="C134" i="4"/>
  <c r="B134" i="4"/>
  <c r="C133" i="4"/>
  <c r="B133" i="4"/>
  <c r="C132" i="4"/>
  <c r="B132" i="4"/>
  <c r="C131" i="4"/>
  <c r="B131" i="4"/>
  <c r="C130" i="4"/>
  <c r="B130" i="4"/>
  <c r="C129" i="4"/>
  <c r="B129" i="4"/>
  <c r="C128" i="4"/>
  <c r="B128" i="4"/>
  <c r="C127" i="4"/>
  <c r="B127" i="4"/>
  <c r="C126" i="4"/>
  <c r="B126" i="4"/>
  <c r="C125" i="4"/>
  <c r="B125" i="4"/>
  <c r="C124" i="4"/>
  <c r="B124" i="4"/>
  <c r="C123" i="4"/>
  <c r="B123" i="4"/>
  <c r="C122" i="4"/>
  <c r="B122" i="4"/>
  <c r="C121" i="4"/>
  <c r="B121" i="4"/>
  <c r="C120" i="4"/>
  <c r="B120" i="4"/>
  <c r="C119" i="4"/>
  <c r="B119" i="4"/>
  <c r="C118" i="4"/>
  <c r="B118" i="4"/>
  <c r="C117" i="4"/>
  <c r="B117" i="4"/>
  <c r="C116" i="4"/>
  <c r="B116" i="4"/>
  <c r="C115" i="4"/>
  <c r="B115" i="4"/>
  <c r="C114" i="4"/>
  <c r="B114" i="4"/>
  <c r="C113" i="4"/>
  <c r="B113" i="4"/>
  <c r="C112" i="4"/>
  <c r="B112" i="4"/>
  <c r="C111" i="4"/>
  <c r="B111" i="4"/>
  <c r="C110" i="4"/>
  <c r="B110" i="4"/>
  <c r="C109" i="4"/>
  <c r="B109" i="4"/>
  <c r="C108" i="4"/>
  <c r="B108" i="4"/>
  <c r="C107" i="4"/>
  <c r="B107" i="4"/>
  <c r="C106" i="4"/>
  <c r="B106" i="4"/>
  <c r="C105" i="4"/>
  <c r="B105" i="4"/>
  <c r="C104" i="4"/>
  <c r="B104" i="4"/>
  <c r="C103" i="4"/>
  <c r="B103" i="4"/>
  <c r="C102" i="4"/>
  <c r="B102" i="4"/>
  <c r="C101" i="4"/>
  <c r="B101" i="4"/>
  <c r="C100" i="4"/>
  <c r="B100" i="4"/>
  <c r="C99" i="4"/>
  <c r="B99" i="4"/>
  <c r="C98" i="4"/>
  <c r="B98" i="4"/>
  <c r="C97" i="4"/>
  <c r="B97" i="4"/>
  <c r="C96" i="4"/>
  <c r="B96" i="4"/>
  <c r="C95" i="4"/>
  <c r="B95" i="4"/>
  <c r="C94" i="4"/>
  <c r="B94" i="4"/>
  <c r="C93" i="4"/>
  <c r="B93" i="4"/>
  <c r="C92" i="4"/>
  <c r="B92" i="4"/>
  <c r="C91" i="4"/>
  <c r="B91" i="4"/>
  <c r="C90" i="4"/>
  <c r="B90" i="4"/>
  <c r="C89" i="4"/>
  <c r="B89" i="4"/>
  <c r="C88" i="4"/>
  <c r="B88" i="4"/>
  <c r="C87" i="4"/>
  <c r="B87" i="4"/>
  <c r="C86" i="4"/>
  <c r="B86" i="4"/>
  <c r="C85" i="4"/>
  <c r="B85" i="4"/>
  <c r="C84" i="4"/>
  <c r="B84" i="4"/>
  <c r="C83" i="4"/>
  <c r="B83" i="4"/>
  <c r="C82" i="4"/>
  <c r="B82" i="4"/>
  <c r="C81" i="4"/>
  <c r="B81" i="4"/>
  <c r="C80" i="4"/>
  <c r="B80" i="4"/>
  <c r="C79" i="4"/>
  <c r="B79" i="4"/>
  <c r="C78" i="4"/>
  <c r="B78" i="4"/>
  <c r="C77" i="4"/>
  <c r="B77" i="4"/>
  <c r="C76" i="4"/>
  <c r="B76" i="4"/>
  <c r="C75" i="4"/>
  <c r="B75" i="4"/>
  <c r="C74" i="4"/>
  <c r="B74" i="4"/>
  <c r="C73" i="4"/>
  <c r="B73" i="4"/>
  <c r="C72" i="4"/>
  <c r="B72" i="4"/>
  <c r="C71" i="4"/>
  <c r="B71" i="4"/>
  <c r="C70" i="4"/>
  <c r="B70" i="4"/>
  <c r="C69" i="4"/>
  <c r="B69" i="4"/>
  <c r="C68" i="4"/>
  <c r="B68" i="4"/>
  <c r="C67" i="4"/>
  <c r="B67" i="4"/>
  <c r="C66" i="4"/>
  <c r="B66" i="4"/>
  <c r="C65" i="4"/>
  <c r="B65" i="4"/>
  <c r="C64" i="4"/>
  <c r="B64" i="4"/>
  <c r="C63" i="4"/>
  <c r="B63" i="4"/>
  <c r="C62" i="4"/>
  <c r="B62" i="4"/>
  <c r="C61" i="4"/>
  <c r="B61" i="4"/>
  <c r="C60" i="4"/>
  <c r="B60" i="4"/>
  <c r="C59" i="4"/>
  <c r="B59" i="4"/>
  <c r="C58" i="4"/>
  <c r="B58" i="4"/>
  <c r="C57" i="4"/>
  <c r="B57" i="4"/>
  <c r="C56" i="4"/>
  <c r="B56" i="4"/>
  <c r="C55" i="4"/>
  <c r="B55" i="4"/>
  <c r="C54" i="4"/>
  <c r="B54" i="4"/>
  <c r="C53" i="4"/>
  <c r="B53" i="4"/>
  <c r="C52" i="4"/>
  <c r="B52" i="4"/>
  <c r="C51" i="4"/>
  <c r="B51" i="4"/>
  <c r="C50" i="4"/>
  <c r="B50" i="4"/>
  <c r="C49" i="4"/>
  <c r="B49" i="4"/>
  <c r="C48" i="4"/>
  <c r="B48" i="4"/>
  <c r="C47" i="4"/>
  <c r="B47" i="4"/>
  <c r="C46" i="4"/>
  <c r="B46" i="4"/>
  <c r="C45" i="4"/>
  <c r="B45" i="4"/>
  <c r="C44" i="4"/>
  <c r="B44" i="4"/>
  <c r="C43" i="4"/>
  <c r="B43" i="4"/>
  <c r="C42" i="4"/>
  <c r="B42" i="4"/>
  <c r="C41" i="4"/>
  <c r="B41" i="4"/>
  <c r="C40" i="4"/>
  <c r="B40" i="4"/>
  <c r="C39" i="4"/>
  <c r="B39" i="4"/>
  <c r="C38" i="4"/>
  <c r="B38" i="4"/>
  <c r="C37" i="4"/>
  <c r="B37" i="4"/>
  <c r="C36" i="4"/>
  <c r="B36" i="4"/>
  <c r="C35" i="4"/>
  <c r="B35" i="4"/>
  <c r="C34" i="4"/>
  <c r="B34" i="4"/>
  <c r="C33" i="4"/>
  <c r="B33" i="4"/>
  <c r="C32" i="4"/>
  <c r="B32" i="4"/>
  <c r="C31" i="4"/>
  <c r="B31" i="4"/>
  <c r="C30" i="4"/>
  <c r="B30" i="4"/>
  <c r="C29" i="4"/>
  <c r="B29" i="4"/>
  <c r="C28" i="4"/>
  <c r="B28" i="4"/>
  <c r="C27" i="4"/>
  <c r="B27" i="4"/>
  <c r="C26" i="4"/>
  <c r="B26" i="4"/>
  <c r="C25" i="4"/>
  <c r="B25" i="4"/>
  <c r="C24" i="4"/>
  <c r="B24" i="4"/>
  <c r="C23" i="4"/>
  <c r="B23" i="4"/>
  <c r="C22" i="4"/>
  <c r="B22" i="4"/>
  <c r="C21" i="4"/>
  <c r="B21" i="4"/>
  <c r="C20" i="4"/>
  <c r="B20" i="4"/>
  <c r="C19" i="4"/>
  <c r="B19" i="4"/>
  <c r="C18" i="4"/>
  <c r="B18" i="4"/>
  <c r="C17" i="4"/>
  <c r="B17" i="4"/>
  <c r="C16" i="4"/>
  <c r="B16" i="4"/>
  <c r="C15" i="4"/>
  <c r="B15" i="4"/>
  <c r="C14" i="4"/>
  <c r="B14" i="4"/>
  <c r="C13" i="4"/>
  <c r="B13" i="4"/>
  <c r="C12" i="4"/>
  <c r="B12" i="4"/>
  <c r="C11" i="4"/>
  <c r="B11" i="4"/>
  <c r="C10" i="4"/>
  <c r="B10" i="4"/>
  <c r="C9" i="4"/>
  <c r="B9" i="4"/>
  <c r="C8" i="4"/>
  <c r="B8" i="4"/>
  <c r="C7" i="4"/>
  <c r="B7" i="4"/>
  <c r="C6" i="4"/>
  <c r="B6" i="4"/>
  <c r="C5" i="4"/>
  <c r="B5" i="4"/>
  <c r="C4" i="4"/>
  <c r="B4" i="4"/>
  <c r="C3" i="4"/>
  <c r="B3" i="4"/>
  <c r="C778" i="3"/>
  <c r="B778" i="3"/>
  <c r="C777" i="3"/>
  <c r="B777" i="3"/>
  <c r="C776" i="3"/>
  <c r="B776" i="3"/>
  <c r="C775" i="3"/>
  <c r="B775" i="3"/>
  <c r="C774" i="3"/>
  <c r="B774" i="3"/>
  <c r="C773" i="3"/>
  <c r="B773" i="3"/>
  <c r="C772" i="3"/>
  <c r="B772" i="3"/>
  <c r="C771" i="3"/>
  <c r="B771" i="3"/>
  <c r="C770" i="3"/>
  <c r="B770" i="3"/>
  <c r="C769" i="3"/>
  <c r="B769" i="3"/>
  <c r="C768" i="3"/>
  <c r="B768" i="3"/>
  <c r="C767" i="3"/>
  <c r="B767" i="3"/>
  <c r="C766" i="3"/>
  <c r="B766" i="3"/>
  <c r="C765" i="3"/>
  <c r="B765" i="3"/>
  <c r="C764" i="3"/>
  <c r="B764" i="3"/>
  <c r="C763" i="3"/>
  <c r="B763" i="3"/>
  <c r="C762" i="3"/>
  <c r="B762" i="3"/>
  <c r="C761" i="3"/>
  <c r="B761" i="3"/>
  <c r="C760" i="3"/>
  <c r="B760" i="3"/>
  <c r="C759" i="3"/>
  <c r="B759" i="3"/>
  <c r="C758" i="3"/>
  <c r="B758" i="3"/>
  <c r="C757" i="3"/>
  <c r="B757" i="3"/>
  <c r="C756" i="3"/>
  <c r="B756" i="3"/>
  <c r="C755" i="3"/>
  <c r="B755" i="3"/>
  <c r="C754" i="3"/>
  <c r="B754" i="3"/>
  <c r="C753" i="3"/>
  <c r="B753" i="3"/>
  <c r="C752" i="3"/>
  <c r="B752" i="3"/>
  <c r="C751" i="3"/>
  <c r="B751" i="3"/>
  <c r="C750" i="3"/>
  <c r="B750" i="3"/>
  <c r="C749" i="3"/>
  <c r="B749" i="3"/>
  <c r="C748" i="3"/>
  <c r="B748" i="3"/>
  <c r="C747" i="3"/>
  <c r="B747" i="3"/>
  <c r="C746" i="3"/>
  <c r="B746" i="3"/>
  <c r="C745" i="3"/>
  <c r="B745" i="3"/>
  <c r="C744" i="3"/>
  <c r="B744" i="3"/>
  <c r="C743" i="3"/>
  <c r="B743" i="3"/>
  <c r="C742" i="3"/>
  <c r="B742" i="3"/>
  <c r="C741" i="3"/>
  <c r="B741" i="3"/>
  <c r="C740" i="3"/>
  <c r="B740" i="3"/>
  <c r="C739" i="3"/>
  <c r="B739" i="3"/>
  <c r="C738" i="3"/>
  <c r="B738" i="3"/>
  <c r="C737" i="3"/>
  <c r="B737" i="3"/>
  <c r="C736" i="3"/>
  <c r="B736" i="3"/>
  <c r="C735" i="3"/>
  <c r="B735" i="3"/>
  <c r="C734" i="3"/>
  <c r="B734" i="3"/>
  <c r="C733" i="3"/>
  <c r="B733" i="3"/>
  <c r="C732" i="3"/>
  <c r="B732" i="3"/>
  <c r="C731" i="3"/>
  <c r="B731" i="3"/>
  <c r="C730" i="3"/>
  <c r="B730" i="3"/>
  <c r="C729" i="3"/>
  <c r="B729" i="3"/>
  <c r="C728" i="3"/>
  <c r="B728" i="3"/>
  <c r="C727" i="3"/>
  <c r="B727" i="3"/>
  <c r="C726" i="3"/>
  <c r="B726" i="3"/>
  <c r="C725" i="3"/>
  <c r="B725" i="3"/>
  <c r="C724" i="3"/>
  <c r="B724" i="3"/>
  <c r="C723" i="3"/>
  <c r="B723" i="3"/>
  <c r="C722" i="3"/>
  <c r="B722" i="3"/>
  <c r="C721" i="3"/>
  <c r="B721" i="3"/>
  <c r="C720" i="3"/>
  <c r="B720" i="3"/>
  <c r="C719" i="3"/>
  <c r="B719" i="3"/>
  <c r="C718" i="3"/>
  <c r="B718" i="3"/>
  <c r="C717" i="3"/>
  <c r="B717" i="3"/>
  <c r="C716" i="3"/>
  <c r="B716" i="3"/>
  <c r="C715" i="3"/>
  <c r="B715" i="3"/>
  <c r="C714" i="3"/>
  <c r="B714" i="3"/>
  <c r="C713" i="3"/>
  <c r="B713" i="3"/>
  <c r="C712" i="3"/>
  <c r="B712" i="3"/>
  <c r="C711" i="3"/>
  <c r="B711" i="3"/>
  <c r="C710" i="3"/>
  <c r="B710" i="3"/>
  <c r="C709" i="3"/>
  <c r="B709" i="3"/>
  <c r="C708" i="3"/>
  <c r="B708" i="3"/>
  <c r="C707" i="3"/>
  <c r="B707" i="3"/>
  <c r="C706" i="3"/>
  <c r="B706" i="3"/>
  <c r="C705" i="3"/>
  <c r="B705" i="3"/>
  <c r="C704" i="3"/>
  <c r="B704" i="3"/>
  <c r="C703" i="3"/>
  <c r="B703" i="3"/>
  <c r="C702" i="3"/>
  <c r="B702" i="3"/>
  <c r="C701" i="3"/>
  <c r="B701" i="3"/>
  <c r="C700" i="3"/>
  <c r="B700" i="3"/>
  <c r="C699" i="3"/>
  <c r="B699" i="3"/>
  <c r="C698" i="3"/>
  <c r="B698" i="3"/>
  <c r="C697" i="3"/>
  <c r="B697" i="3"/>
  <c r="C696" i="3"/>
  <c r="B696" i="3"/>
  <c r="C695" i="3"/>
  <c r="B695" i="3"/>
  <c r="C694" i="3"/>
  <c r="B694" i="3"/>
  <c r="C693" i="3"/>
  <c r="B693" i="3"/>
  <c r="C692" i="3"/>
  <c r="B692" i="3"/>
  <c r="C691" i="3"/>
  <c r="B691" i="3"/>
  <c r="C690" i="3"/>
  <c r="B690" i="3"/>
  <c r="C689" i="3"/>
  <c r="B689" i="3"/>
  <c r="C688" i="3"/>
  <c r="B688" i="3"/>
  <c r="C687" i="3"/>
  <c r="B687" i="3"/>
  <c r="C686" i="3"/>
  <c r="B686" i="3"/>
  <c r="C685" i="3"/>
  <c r="B685" i="3"/>
  <c r="C684" i="3"/>
  <c r="B684" i="3"/>
  <c r="C683" i="3"/>
  <c r="B683" i="3"/>
  <c r="C682" i="3"/>
  <c r="B682" i="3"/>
  <c r="C681" i="3"/>
  <c r="B681" i="3"/>
  <c r="C680" i="3"/>
  <c r="B680" i="3"/>
  <c r="C679" i="3"/>
  <c r="B679" i="3"/>
  <c r="C678" i="3"/>
  <c r="B678" i="3"/>
  <c r="C677" i="3"/>
  <c r="B677" i="3"/>
  <c r="C676" i="3"/>
  <c r="B676" i="3"/>
  <c r="C675" i="3"/>
  <c r="B675" i="3"/>
  <c r="C674" i="3"/>
  <c r="B674" i="3"/>
  <c r="C673" i="3"/>
  <c r="B673" i="3"/>
  <c r="C672" i="3"/>
  <c r="B672" i="3"/>
  <c r="C671" i="3"/>
  <c r="B671" i="3"/>
  <c r="C670" i="3"/>
  <c r="B670" i="3"/>
  <c r="C669" i="3"/>
  <c r="B669" i="3"/>
  <c r="C668" i="3"/>
  <c r="B668" i="3"/>
  <c r="C667" i="3"/>
  <c r="B667" i="3"/>
  <c r="C666" i="3"/>
  <c r="B666" i="3"/>
  <c r="C665" i="3"/>
  <c r="B665" i="3"/>
  <c r="C664" i="3"/>
  <c r="B664" i="3"/>
  <c r="C663" i="3"/>
  <c r="B663" i="3"/>
  <c r="C662" i="3"/>
  <c r="B662" i="3"/>
  <c r="C661" i="3"/>
  <c r="B661" i="3"/>
  <c r="C660" i="3"/>
  <c r="B660" i="3"/>
  <c r="C659" i="3"/>
  <c r="B659" i="3"/>
  <c r="C658" i="3"/>
  <c r="B658" i="3"/>
  <c r="C657" i="3"/>
  <c r="B657" i="3"/>
  <c r="C656" i="3"/>
  <c r="B656" i="3"/>
  <c r="C655" i="3"/>
  <c r="B655" i="3"/>
  <c r="C654" i="3"/>
  <c r="B654" i="3"/>
  <c r="C653" i="3"/>
  <c r="B653" i="3"/>
  <c r="C652" i="3"/>
  <c r="B652" i="3"/>
  <c r="C651" i="3"/>
  <c r="B651" i="3"/>
  <c r="C650" i="3"/>
  <c r="B650" i="3"/>
  <c r="C649" i="3"/>
  <c r="B649" i="3"/>
  <c r="C648" i="3"/>
  <c r="B648" i="3"/>
  <c r="C647" i="3"/>
  <c r="B647" i="3"/>
  <c r="C646" i="3"/>
  <c r="B646" i="3"/>
  <c r="C645" i="3"/>
  <c r="B645" i="3"/>
  <c r="C644" i="3"/>
  <c r="B644" i="3"/>
  <c r="C643" i="3"/>
  <c r="B643" i="3"/>
  <c r="C642" i="3"/>
  <c r="B642" i="3"/>
  <c r="C641" i="3"/>
  <c r="B641" i="3"/>
  <c r="C640" i="3"/>
  <c r="B640" i="3"/>
  <c r="C639" i="3"/>
  <c r="B639" i="3"/>
  <c r="C638" i="3"/>
  <c r="B638" i="3"/>
  <c r="C637" i="3"/>
  <c r="B637" i="3"/>
  <c r="C636" i="3"/>
  <c r="B636" i="3"/>
  <c r="C635" i="3"/>
  <c r="B635" i="3"/>
  <c r="C634" i="3"/>
  <c r="B634" i="3"/>
  <c r="C633" i="3"/>
  <c r="B633" i="3"/>
  <c r="C632" i="3"/>
  <c r="B632" i="3"/>
  <c r="C631" i="3"/>
  <c r="B631" i="3"/>
  <c r="C630" i="3"/>
  <c r="B630" i="3"/>
  <c r="C629" i="3"/>
  <c r="B629" i="3"/>
  <c r="C628" i="3"/>
  <c r="B628" i="3"/>
  <c r="C627" i="3"/>
  <c r="B627" i="3"/>
  <c r="C626" i="3"/>
  <c r="B626" i="3"/>
  <c r="C625" i="3"/>
  <c r="B625" i="3"/>
  <c r="C624" i="3"/>
  <c r="B624" i="3"/>
  <c r="C623" i="3"/>
  <c r="B623" i="3"/>
  <c r="C622" i="3"/>
  <c r="B622" i="3"/>
  <c r="C621" i="3"/>
  <c r="B621" i="3"/>
  <c r="C620" i="3"/>
  <c r="B620" i="3"/>
  <c r="C619" i="3"/>
  <c r="B619" i="3"/>
  <c r="C618" i="3"/>
  <c r="B618" i="3"/>
  <c r="C617" i="3"/>
  <c r="B617" i="3"/>
  <c r="C616" i="3"/>
  <c r="B616" i="3"/>
  <c r="C615" i="3"/>
  <c r="B615" i="3"/>
  <c r="C614" i="3"/>
  <c r="B614" i="3"/>
  <c r="C613" i="3"/>
  <c r="B613" i="3"/>
  <c r="C612" i="3"/>
  <c r="B612" i="3"/>
  <c r="C611" i="3"/>
  <c r="B611" i="3"/>
  <c r="C610" i="3"/>
  <c r="B610" i="3"/>
  <c r="C609" i="3"/>
  <c r="B609" i="3"/>
  <c r="C608" i="3"/>
  <c r="B608" i="3"/>
  <c r="C607" i="3"/>
  <c r="B607" i="3"/>
  <c r="C606" i="3"/>
  <c r="B606" i="3"/>
  <c r="C605" i="3"/>
  <c r="B605" i="3"/>
  <c r="C604" i="3"/>
  <c r="B604" i="3"/>
  <c r="C603" i="3"/>
  <c r="B603" i="3"/>
  <c r="C602" i="3"/>
  <c r="B602" i="3"/>
  <c r="C601" i="3"/>
  <c r="B601" i="3"/>
  <c r="C600" i="3"/>
  <c r="B600" i="3"/>
  <c r="C599" i="3"/>
  <c r="B599" i="3"/>
  <c r="C598" i="3"/>
  <c r="B598" i="3"/>
  <c r="C597" i="3"/>
  <c r="B597" i="3"/>
  <c r="C596" i="3"/>
  <c r="B596" i="3"/>
  <c r="C595" i="3"/>
  <c r="B595" i="3"/>
  <c r="C594" i="3"/>
  <c r="B594" i="3"/>
  <c r="C593" i="3"/>
  <c r="B593" i="3"/>
  <c r="C592" i="3"/>
  <c r="B592" i="3"/>
  <c r="C591" i="3"/>
  <c r="B591" i="3"/>
  <c r="C590" i="3"/>
  <c r="B590" i="3"/>
  <c r="C589" i="3"/>
  <c r="B589" i="3"/>
  <c r="C588" i="3"/>
  <c r="B588" i="3"/>
  <c r="C587" i="3"/>
  <c r="B587" i="3"/>
  <c r="C586" i="3"/>
  <c r="B586" i="3"/>
  <c r="C585" i="3"/>
  <c r="B585" i="3"/>
  <c r="C584" i="3"/>
  <c r="B584" i="3"/>
  <c r="C583" i="3"/>
  <c r="B583" i="3"/>
  <c r="C582" i="3"/>
  <c r="B582" i="3"/>
  <c r="C581" i="3"/>
  <c r="B581" i="3"/>
  <c r="C580" i="3"/>
  <c r="B580" i="3"/>
  <c r="C579" i="3"/>
  <c r="B579" i="3"/>
  <c r="C578" i="3"/>
  <c r="B578" i="3"/>
  <c r="C577" i="3"/>
  <c r="B577" i="3"/>
  <c r="C576" i="3"/>
  <c r="B576" i="3"/>
  <c r="C575" i="3"/>
  <c r="B575" i="3"/>
  <c r="C574" i="3"/>
  <c r="B574" i="3"/>
  <c r="C573" i="3"/>
  <c r="B573" i="3"/>
  <c r="C572" i="3"/>
  <c r="B572" i="3"/>
  <c r="C571" i="3"/>
  <c r="B571" i="3"/>
  <c r="C570" i="3"/>
  <c r="B570" i="3"/>
  <c r="C569" i="3"/>
  <c r="B569" i="3"/>
  <c r="C568" i="3"/>
  <c r="B568" i="3"/>
  <c r="C567" i="3"/>
  <c r="B567" i="3"/>
  <c r="C566" i="3"/>
  <c r="B566" i="3"/>
  <c r="C565" i="3"/>
  <c r="B565" i="3"/>
  <c r="C564" i="3"/>
  <c r="B564" i="3"/>
  <c r="C563" i="3"/>
  <c r="B563" i="3"/>
  <c r="C562" i="3"/>
  <c r="B562" i="3"/>
  <c r="C561" i="3"/>
  <c r="B561" i="3"/>
  <c r="C560" i="3"/>
  <c r="B560" i="3"/>
  <c r="C559" i="3"/>
  <c r="B559" i="3"/>
  <c r="C558" i="3"/>
  <c r="B558" i="3"/>
  <c r="C557" i="3"/>
  <c r="B557" i="3"/>
  <c r="C556" i="3"/>
  <c r="B556" i="3"/>
  <c r="C555" i="3"/>
  <c r="B555" i="3"/>
  <c r="C554" i="3"/>
  <c r="B554" i="3"/>
  <c r="C553" i="3"/>
  <c r="B553" i="3"/>
  <c r="C552" i="3"/>
  <c r="B552" i="3"/>
  <c r="C551" i="3"/>
  <c r="B551" i="3"/>
  <c r="C550" i="3"/>
  <c r="B550" i="3"/>
  <c r="C549" i="3"/>
  <c r="B549" i="3"/>
  <c r="C548" i="3"/>
  <c r="B548" i="3"/>
  <c r="C547" i="3"/>
  <c r="B547" i="3"/>
  <c r="C546" i="3"/>
  <c r="B546" i="3"/>
  <c r="C545" i="3"/>
  <c r="B545" i="3"/>
  <c r="C544" i="3"/>
  <c r="B544" i="3"/>
  <c r="C543" i="3"/>
  <c r="B543" i="3"/>
  <c r="C542" i="3"/>
  <c r="B542" i="3"/>
  <c r="C541" i="3"/>
  <c r="B541" i="3"/>
  <c r="C540" i="3"/>
  <c r="B540" i="3"/>
  <c r="C539" i="3"/>
  <c r="B539" i="3"/>
  <c r="C538" i="3"/>
  <c r="B538" i="3"/>
  <c r="C537" i="3"/>
  <c r="B537" i="3"/>
  <c r="C536" i="3"/>
  <c r="B536" i="3"/>
  <c r="C535" i="3"/>
  <c r="B535" i="3"/>
  <c r="C534" i="3"/>
  <c r="B534" i="3"/>
  <c r="C533" i="3"/>
  <c r="B533" i="3"/>
  <c r="C532" i="3"/>
  <c r="B532" i="3"/>
  <c r="C531" i="3"/>
  <c r="B531" i="3"/>
  <c r="C530" i="3"/>
  <c r="B530" i="3"/>
  <c r="C529" i="3"/>
  <c r="B529" i="3"/>
  <c r="C528" i="3"/>
  <c r="B528" i="3"/>
  <c r="C527" i="3"/>
  <c r="B527" i="3"/>
  <c r="C526" i="3"/>
  <c r="B526" i="3"/>
  <c r="C525" i="3"/>
  <c r="B525" i="3"/>
  <c r="C524" i="3"/>
  <c r="B524" i="3"/>
  <c r="C523" i="3"/>
  <c r="B523" i="3"/>
  <c r="C522" i="3"/>
  <c r="B522" i="3"/>
  <c r="C521" i="3"/>
  <c r="B521" i="3"/>
  <c r="C520" i="3"/>
  <c r="B520" i="3"/>
  <c r="C519" i="3"/>
  <c r="B519" i="3"/>
  <c r="C518" i="3"/>
  <c r="B518" i="3"/>
  <c r="C517" i="3"/>
  <c r="B517" i="3"/>
  <c r="C516" i="3"/>
  <c r="B516" i="3"/>
  <c r="C515" i="3"/>
  <c r="B515" i="3"/>
  <c r="C514" i="3"/>
  <c r="B514" i="3"/>
  <c r="C513" i="3"/>
  <c r="B513" i="3"/>
  <c r="C512" i="3"/>
  <c r="B512" i="3"/>
  <c r="C511" i="3"/>
  <c r="B511" i="3"/>
  <c r="C510" i="3"/>
  <c r="B510" i="3"/>
  <c r="C509" i="3"/>
  <c r="B509" i="3"/>
  <c r="C508" i="3"/>
  <c r="B508" i="3"/>
  <c r="C507" i="3"/>
  <c r="B507" i="3"/>
  <c r="C506" i="3"/>
  <c r="B506" i="3"/>
  <c r="C505" i="3"/>
  <c r="B505" i="3"/>
  <c r="C504" i="3"/>
  <c r="B504" i="3"/>
  <c r="C503" i="3"/>
  <c r="B503" i="3"/>
  <c r="C502" i="3"/>
  <c r="B502" i="3"/>
  <c r="C501" i="3"/>
  <c r="B501" i="3"/>
  <c r="C500" i="3"/>
  <c r="B500" i="3"/>
  <c r="C499" i="3"/>
  <c r="B499" i="3"/>
  <c r="C498" i="3"/>
  <c r="B498" i="3"/>
  <c r="C497" i="3"/>
  <c r="B497" i="3"/>
  <c r="C496" i="3"/>
  <c r="B496" i="3"/>
  <c r="C495" i="3"/>
  <c r="B495" i="3"/>
  <c r="C494" i="3"/>
  <c r="B494" i="3"/>
  <c r="C493" i="3"/>
  <c r="B493" i="3"/>
  <c r="C492" i="3"/>
  <c r="B492" i="3"/>
  <c r="C491" i="3"/>
  <c r="B491" i="3"/>
  <c r="C490" i="3"/>
  <c r="B490" i="3"/>
  <c r="C489" i="3"/>
  <c r="B489" i="3"/>
  <c r="C488" i="3"/>
  <c r="B488" i="3"/>
  <c r="C487" i="3"/>
  <c r="B487" i="3"/>
  <c r="C486" i="3"/>
  <c r="B486" i="3"/>
  <c r="C485" i="3"/>
  <c r="B485" i="3"/>
  <c r="C484" i="3"/>
  <c r="B484" i="3"/>
  <c r="C483" i="3"/>
  <c r="B483" i="3"/>
  <c r="C482" i="3"/>
  <c r="B482" i="3"/>
  <c r="C481" i="3"/>
  <c r="B481" i="3"/>
  <c r="C480" i="3"/>
  <c r="B480" i="3"/>
  <c r="C479" i="3"/>
  <c r="B479" i="3"/>
  <c r="C478" i="3"/>
  <c r="B478" i="3"/>
  <c r="C477" i="3"/>
  <c r="B477" i="3"/>
  <c r="C476" i="3"/>
  <c r="B476" i="3"/>
  <c r="C475" i="3"/>
  <c r="B475" i="3"/>
  <c r="C474" i="3"/>
  <c r="B474" i="3"/>
  <c r="C473" i="3"/>
  <c r="B473" i="3"/>
  <c r="C472" i="3"/>
  <c r="B472" i="3"/>
  <c r="C471" i="3"/>
  <c r="B471" i="3"/>
  <c r="C470" i="3"/>
  <c r="B470" i="3"/>
  <c r="C469" i="3"/>
  <c r="B469" i="3"/>
  <c r="C468" i="3"/>
  <c r="B468" i="3"/>
  <c r="C467" i="3"/>
  <c r="B467" i="3"/>
  <c r="C466" i="3"/>
  <c r="B466" i="3"/>
  <c r="C465" i="3"/>
  <c r="B465" i="3"/>
  <c r="C464" i="3"/>
  <c r="B464" i="3"/>
  <c r="C463" i="3"/>
  <c r="B463" i="3"/>
  <c r="C462" i="3"/>
  <c r="B462" i="3"/>
  <c r="C461" i="3"/>
  <c r="B461" i="3"/>
  <c r="C460" i="3"/>
  <c r="B460" i="3"/>
  <c r="C459" i="3"/>
  <c r="B459" i="3"/>
  <c r="C458" i="3"/>
  <c r="B458" i="3"/>
  <c r="C457" i="3"/>
  <c r="B457" i="3"/>
  <c r="C456" i="3"/>
  <c r="B456" i="3"/>
  <c r="C455" i="3"/>
  <c r="B455" i="3"/>
  <c r="C454" i="3"/>
  <c r="B454" i="3"/>
  <c r="C453" i="3"/>
  <c r="B453" i="3"/>
  <c r="C452" i="3"/>
  <c r="B452" i="3"/>
  <c r="C451" i="3"/>
  <c r="B451" i="3"/>
  <c r="C450" i="3"/>
  <c r="B450" i="3"/>
  <c r="C449" i="3"/>
  <c r="B449" i="3"/>
  <c r="C448" i="3"/>
  <c r="B448" i="3"/>
  <c r="C447" i="3"/>
  <c r="B447" i="3"/>
  <c r="C446" i="3"/>
  <c r="B446" i="3"/>
  <c r="C445" i="3"/>
  <c r="B445" i="3"/>
  <c r="C444" i="3"/>
  <c r="B444" i="3"/>
  <c r="C443" i="3"/>
  <c r="B443" i="3"/>
  <c r="C442" i="3"/>
  <c r="B442" i="3"/>
  <c r="C441" i="3"/>
  <c r="B441" i="3"/>
  <c r="C440" i="3"/>
  <c r="B440" i="3"/>
  <c r="C439" i="3"/>
  <c r="B439" i="3"/>
  <c r="C438" i="3"/>
  <c r="B438" i="3"/>
  <c r="C437" i="3"/>
  <c r="B437" i="3"/>
  <c r="C436" i="3"/>
  <c r="B436" i="3"/>
  <c r="C435" i="3"/>
  <c r="B435" i="3"/>
  <c r="C434" i="3"/>
  <c r="B434" i="3"/>
  <c r="C433" i="3"/>
  <c r="B433" i="3"/>
  <c r="C432" i="3"/>
  <c r="B432" i="3"/>
  <c r="C431" i="3"/>
  <c r="B431" i="3"/>
  <c r="C430" i="3"/>
  <c r="B430" i="3"/>
  <c r="C429" i="3"/>
  <c r="B429" i="3"/>
  <c r="C428" i="3"/>
  <c r="B428" i="3"/>
  <c r="C427" i="3"/>
  <c r="B427" i="3"/>
  <c r="C426" i="3"/>
  <c r="B426" i="3"/>
  <c r="C425" i="3"/>
  <c r="B425" i="3"/>
  <c r="C424" i="3"/>
  <c r="B424" i="3"/>
  <c r="C423" i="3"/>
  <c r="B423" i="3"/>
  <c r="C422" i="3"/>
  <c r="B422" i="3"/>
  <c r="C421" i="3"/>
  <c r="B421" i="3"/>
  <c r="C420" i="3"/>
  <c r="B420" i="3"/>
  <c r="C419" i="3"/>
  <c r="B419" i="3"/>
  <c r="C418" i="3"/>
  <c r="B418" i="3"/>
  <c r="C417" i="3"/>
  <c r="B417" i="3"/>
  <c r="C416" i="3"/>
  <c r="B416" i="3"/>
  <c r="C415" i="3"/>
  <c r="B415" i="3"/>
  <c r="C414" i="3"/>
  <c r="B414" i="3"/>
  <c r="C413" i="3"/>
  <c r="B413" i="3"/>
  <c r="C412" i="3"/>
  <c r="B412" i="3"/>
  <c r="C411" i="3"/>
  <c r="B411" i="3"/>
  <c r="C410" i="3"/>
  <c r="B410" i="3"/>
  <c r="C409" i="3"/>
  <c r="B409" i="3"/>
  <c r="C408" i="3"/>
  <c r="B408" i="3"/>
  <c r="C407" i="3"/>
  <c r="B407" i="3"/>
  <c r="C406" i="3"/>
  <c r="B406" i="3"/>
  <c r="C405" i="3"/>
  <c r="B405" i="3"/>
  <c r="C404" i="3"/>
  <c r="B404" i="3"/>
  <c r="C403" i="3"/>
  <c r="B403" i="3"/>
  <c r="C402" i="3"/>
  <c r="B402" i="3"/>
  <c r="C401" i="3"/>
  <c r="B401" i="3"/>
  <c r="C400" i="3"/>
  <c r="B400" i="3"/>
  <c r="C399" i="3"/>
  <c r="B399" i="3"/>
  <c r="C398" i="3"/>
  <c r="B398" i="3"/>
  <c r="C397" i="3"/>
  <c r="B397" i="3"/>
  <c r="C396" i="3"/>
  <c r="B396" i="3"/>
  <c r="C395" i="3"/>
  <c r="B395" i="3"/>
  <c r="C394" i="3"/>
  <c r="B394" i="3"/>
  <c r="C393" i="3"/>
  <c r="B393" i="3"/>
  <c r="C392" i="3"/>
  <c r="B392" i="3"/>
  <c r="C391" i="3"/>
  <c r="B391" i="3"/>
  <c r="C390" i="3"/>
  <c r="B390" i="3"/>
  <c r="C389" i="3"/>
  <c r="B389" i="3"/>
  <c r="C388" i="3"/>
  <c r="B388" i="3"/>
  <c r="C387" i="3"/>
  <c r="B387" i="3"/>
  <c r="C386" i="3"/>
  <c r="B386" i="3"/>
  <c r="C385" i="3"/>
  <c r="B385" i="3"/>
  <c r="C384" i="3"/>
  <c r="B384" i="3"/>
  <c r="C383" i="3"/>
  <c r="B383" i="3"/>
  <c r="C382" i="3"/>
  <c r="B382" i="3"/>
  <c r="C381" i="3"/>
  <c r="B381" i="3"/>
  <c r="C380" i="3"/>
  <c r="B380" i="3"/>
  <c r="C379" i="3"/>
  <c r="B379" i="3"/>
  <c r="C378" i="3"/>
  <c r="B378" i="3"/>
  <c r="C377" i="3"/>
  <c r="B377" i="3"/>
  <c r="C376" i="3"/>
  <c r="B376" i="3"/>
  <c r="C375" i="3"/>
  <c r="B375" i="3"/>
  <c r="C374" i="3"/>
  <c r="B374" i="3"/>
  <c r="C373" i="3"/>
  <c r="B373" i="3"/>
  <c r="C372" i="3"/>
  <c r="B372" i="3"/>
  <c r="C371" i="3"/>
  <c r="B371" i="3"/>
  <c r="C370" i="3"/>
  <c r="B370" i="3"/>
  <c r="C369" i="3"/>
  <c r="B369" i="3"/>
  <c r="C368" i="3"/>
  <c r="B368" i="3"/>
  <c r="C367" i="3"/>
  <c r="B367" i="3"/>
  <c r="C366" i="3"/>
  <c r="B366" i="3"/>
  <c r="C365" i="3"/>
  <c r="B365" i="3"/>
  <c r="C364" i="3"/>
  <c r="B364" i="3"/>
  <c r="C363" i="3"/>
  <c r="B363" i="3"/>
  <c r="C362" i="3"/>
  <c r="B362" i="3"/>
  <c r="C361" i="3"/>
  <c r="B361" i="3"/>
  <c r="C360" i="3"/>
  <c r="B360" i="3"/>
  <c r="C359" i="3"/>
  <c r="B359" i="3"/>
  <c r="C358" i="3"/>
  <c r="B358" i="3"/>
  <c r="C357" i="3"/>
  <c r="B357" i="3"/>
  <c r="C356" i="3"/>
  <c r="B356" i="3"/>
  <c r="C355" i="3"/>
  <c r="B355" i="3"/>
  <c r="C354" i="3"/>
  <c r="B354" i="3"/>
  <c r="C353" i="3"/>
  <c r="B353" i="3"/>
  <c r="C352" i="3"/>
  <c r="B352" i="3"/>
  <c r="C351" i="3"/>
  <c r="B351" i="3"/>
  <c r="C350" i="3"/>
  <c r="B350" i="3"/>
  <c r="C349" i="3"/>
  <c r="B349" i="3"/>
  <c r="C348" i="3"/>
  <c r="B348" i="3"/>
  <c r="C347" i="3"/>
  <c r="B347" i="3"/>
  <c r="C346" i="3"/>
  <c r="B346" i="3"/>
  <c r="C345" i="3"/>
  <c r="B345" i="3"/>
  <c r="C344" i="3"/>
  <c r="B344" i="3"/>
  <c r="C343" i="3"/>
  <c r="B343" i="3"/>
  <c r="C342" i="3"/>
  <c r="B342" i="3"/>
  <c r="C341" i="3"/>
  <c r="B341" i="3"/>
  <c r="C340" i="3"/>
  <c r="B340" i="3"/>
  <c r="C339" i="3"/>
  <c r="B339" i="3"/>
  <c r="C338" i="3"/>
  <c r="B338" i="3"/>
  <c r="C337" i="3"/>
  <c r="B337" i="3"/>
  <c r="C336" i="3"/>
  <c r="B336" i="3"/>
  <c r="C335" i="3"/>
  <c r="B335" i="3"/>
  <c r="C334" i="3"/>
  <c r="B334" i="3"/>
  <c r="C333" i="3"/>
  <c r="B333" i="3"/>
  <c r="C332" i="3"/>
  <c r="B332" i="3"/>
  <c r="C331" i="3"/>
  <c r="B331" i="3"/>
  <c r="C330" i="3"/>
  <c r="B330" i="3"/>
  <c r="C329" i="3"/>
  <c r="B329" i="3"/>
  <c r="C328" i="3"/>
  <c r="B328" i="3"/>
  <c r="C327" i="3"/>
  <c r="B327" i="3"/>
  <c r="C326" i="3"/>
  <c r="B326" i="3"/>
  <c r="C325" i="3"/>
  <c r="B325" i="3"/>
  <c r="C324" i="3"/>
  <c r="B324" i="3"/>
  <c r="C323" i="3"/>
  <c r="B323" i="3"/>
  <c r="C322" i="3"/>
  <c r="B322" i="3"/>
  <c r="C321" i="3"/>
  <c r="B321" i="3"/>
  <c r="C320" i="3"/>
  <c r="B320" i="3"/>
  <c r="C319" i="3"/>
  <c r="B319" i="3"/>
  <c r="C318" i="3"/>
  <c r="B318" i="3"/>
  <c r="C317" i="3"/>
  <c r="B317" i="3"/>
  <c r="C316" i="3"/>
  <c r="B316" i="3"/>
  <c r="C315" i="3"/>
  <c r="B315" i="3"/>
  <c r="C314" i="3"/>
  <c r="B314" i="3"/>
  <c r="C313" i="3"/>
  <c r="B313" i="3"/>
  <c r="C312" i="3"/>
  <c r="B312" i="3"/>
  <c r="C311" i="3"/>
  <c r="B311" i="3"/>
  <c r="C310" i="3"/>
  <c r="B310" i="3"/>
  <c r="C309" i="3"/>
  <c r="B309" i="3"/>
  <c r="C308" i="3"/>
  <c r="B308" i="3"/>
  <c r="C307" i="3"/>
  <c r="B307" i="3"/>
  <c r="C306" i="3"/>
  <c r="B306" i="3"/>
  <c r="C305" i="3"/>
  <c r="B305" i="3"/>
  <c r="C304" i="3"/>
  <c r="B304" i="3"/>
  <c r="C303" i="3"/>
  <c r="B303" i="3"/>
  <c r="C302" i="3"/>
  <c r="B302" i="3"/>
  <c r="C301" i="3"/>
  <c r="B301" i="3"/>
  <c r="C300" i="3"/>
  <c r="B300" i="3"/>
  <c r="C299" i="3"/>
  <c r="B299" i="3"/>
  <c r="C298" i="3"/>
  <c r="B298" i="3"/>
  <c r="C297" i="3"/>
  <c r="B297" i="3"/>
  <c r="C296" i="3"/>
  <c r="B296" i="3"/>
  <c r="C295" i="3"/>
  <c r="B295" i="3"/>
  <c r="C294" i="3"/>
  <c r="B294" i="3"/>
  <c r="C293" i="3"/>
  <c r="B293" i="3"/>
  <c r="C292" i="3"/>
  <c r="B292" i="3"/>
  <c r="C291" i="3"/>
  <c r="B291" i="3"/>
  <c r="C290" i="3"/>
  <c r="B290" i="3"/>
  <c r="C289" i="3"/>
  <c r="B289" i="3"/>
  <c r="C288" i="3"/>
  <c r="B288" i="3"/>
  <c r="C287" i="3"/>
  <c r="B287" i="3"/>
  <c r="C286" i="3"/>
  <c r="B286" i="3"/>
  <c r="C285" i="3"/>
  <c r="B285" i="3"/>
  <c r="C284" i="3"/>
  <c r="B284" i="3"/>
  <c r="C283" i="3"/>
  <c r="B283" i="3"/>
  <c r="C282" i="3"/>
  <c r="B282" i="3"/>
  <c r="C281" i="3"/>
  <c r="B281" i="3"/>
  <c r="C280" i="3"/>
  <c r="B280" i="3"/>
  <c r="C279" i="3"/>
  <c r="B279" i="3"/>
  <c r="C278" i="3"/>
  <c r="B278" i="3"/>
  <c r="C277" i="3"/>
  <c r="B277" i="3"/>
  <c r="C276" i="3"/>
  <c r="B276" i="3"/>
  <c r="C275" i="3"/>
  <c r="B275" i="3"/>
  <c r="C274" i="3"/>
  <c r="B274" i="3"/>
  <c r="C273" i="3"/>
  <c r="B273" i="3"/>
  <c r="C272" i="3"/>
  <c r="B272" i="3"/>
  <c r="C271" i="3"/>
  <c r="B271" i="3"/>
  <c r="C270" i="3"/>
  <c r="B270" i="3"/>
  <c r="C269" i="3"/>
  <c r="B269" i="3"/>
  <c r="C268" i="3"/>
  <c r="B268" i="3"/>
  <c r="C267" i="3"/>
  <c r="B267" i="3"/>
  <c r="C266" i="3"/>
  <c r="B266" i="3"/>
  <c r="C265" i="3"/>
  <c r="B265" i="3"/>
  <c r="C264" i="3"/>
  <c r="B264" i="3"/>
  <c r="C263" i="3"/>
  <c r="B263" i="3"/>
  <c r="C262" i="3"/>
  <c r="B262" i="3"/>
  <c r="C261" i="3"/>
  <c r="B261" i="3"/>
  <c r="C260" i="3"/>
  <c r="B260" i="3"/>
  <c r="C259" i="3"/>
  <c r="B259" i="3"/>
  <c r="C258" i="3"/>
  <c r="B258" i="3"/>
  <c r="C257" i="3"/>
  <c r="B257" i="3"/>
  <c r="C256" i="3"/>
  <c r="B256" i="3"/>
  <c r="C255" i="3"/>
  <c r="B255" i="3"/>
  <c r="C254" i="3"/>
  <c r="B254" i="3"/>
  <c r="C253" i="3"/>
  <c r="B253" i="3"/>
  <c r="C252" i="3"/>
  <c r="B252" i="3"/>
  <c r="C251" i="3"/>
  <c r="B251" i="3"/>
  <c r="C250" i="3"/>
  <c r="B250" i="3"/>
  <c r="C249" i="3"/>
  <c r="B249" i="3"/>
  <c r="C248" i="3"/>
  <c r="B248" i="3"/>
  <c r="C247" i="3"/>
  <c r="B247" i="3"/>
  <c r="C246" i="3"/>
  <c r="B246" i="3"/>
  <c r="C245" i="3"/>
  <c r="B245" i="3"/>
  <c r="C244" i="3"/>
  <c r="B244" i="3"/>
  <c r="C243" i="3"/>
  <c r="B243" i="3"/>
  <c r="C242" i="3"/>
  <c r="B242" i="3"/>
  <c r="C241" i="3"/>
  <c r="B241" i="3"/>
  <c r="C240" i="3"/>
  <c r="B240" i="3"/>
  <c r="C239" i="3"/>
  <c r="B239" i="3"/>
  <c r="C238" i="3"/>
  <c r="B238" i="3"/>
  <c r="C237" i="3"/>
  <c r="B237" i="3"/>
  <c r="C236" i="3"/>
  <c r="B236" i="3"/>
  <c r="C235" i="3"/>
  <c r="B235" i="3"/>
  <c r="C234" i="3"/>
  <c r="B234" i="3"/>
  <c r="C233" i="3"/>
  <c r="B233" i="3"/>
  <c r="C232" i="3"/>
  <c r="B232" i="3"/>
  <c r="C231" i="3"/>
  <c r="B231" i="3"/>
  <c r="C230" i="3"/>
  <c r="B230" i="3"/>
  <c r="C229" i="3"/>
  <c r="B229" i="3"/>
  <c r="C228" i="3"/>
  <c r="B228" i="3"/>
  <c r="C227" i="3"/>
  <c r="B227" i="3"/>
  <c r="C226" i="3"/>
  <c r="B226" i="3"/>
  <c r="C225" i="3"/>
  <c r="B225" i="3"/>
  <c r="C224" i="3"/>
  <c r="B224" i="3"/>
  <c r="C223" i="3"/>
  <c r="B223" i="3"/>
  <c r="C222" i="3"/>
  <c r="B222" i="3"/>
  <c r="C221" i="3"/>
  <c r="B221" i="3"/>
  <c r="C220" i="3"/>
  <c r="B220" i="3"/>
  <c r="C219" i="3"/>
  <c r="B219" i="3"/>
  <c r="C218" i="3"/>
  <c r="B218" i="3"/>
  <c r="C217" i="3"/>
  <c r="B217" i="3"/>
  <c r="C216" i="3"/>
  <c r="B216" i="3"/>
  <c r="C215" i="3"/>
  <c r="B215" i="3"/>
  <c r="C214" i="3"/>
  <c r="B214" i="3"/>
  <c r="C213" i="3"/>
  <c r="B213" i="3"/>
  <c r="C212" i="3"/>
  <c r="B212" i="3"/>
  <c r="C211" i="3"/>
  <c r="B211" i="3"/>
  <c r="C210" i="3"/>
  <c r="B210" i="3"/>
  <c r="C209" i="3"/>
  <c r="B209" i="3"/>
  <c r="C208" i="3"/>
  <c r="B208" i="3"/>
  <c r="C207" i="3"/>
  <c r="B207" i="3"/>
  <c r="C206" i="3"/>
  <c r="B206" i="3"/>
  <c r="C205" i="3"/>
  <c r="B205" i="3"/>
  <c r="C204" i="3"/>
  <c r="B204" i="3"/>
  <c r="C203" i="3"/>
  <c r="B203" i="3"/>
  <c r="C202" i="3"/>
  <c r="B202" i="3"/>
  <c r="C201" i="3"/>
  <c r="B201" i="3"/>
  <c r="C200" i="3"/>
  <c r="B200" i="3"/>
  <c r="C199" i="3"/>
  <c r="B199" i="3"/>
  <c r="C198" i="3"/>
  <c r="B198" i="3"/>
  <c r="C197" i="3"/>
  <c r="B197" i="3"/>
  <c r="C196" i="3"/>
  <c r="B196" i="3"/>
  <c r="C195" i="3"/>
  <c r="B195" i="3"/>
  <c r="C194" i="3"/>
  <c r="B194" i="3"/>
  <c r="C193" i="3"/>
  <c r="B193" i="3"/>
  <c r="C192" i="3"/>
  <c r="B192" i="3"/>
  <c r="C191" i="3"/>
  <c r="B191" i="3"/>
  <c r="C190" i="3"/>
  <c r="B190" i="3"/>
  <c r="C189" i="3"/>
  <c r="B189" i="3"/>
  <c r="C188" i="3"/>
  <c r="B188" i="3"/>
  <c r="C187" i="3"/>
  <c r="B187" i="3"/>
  <c r="C186" i="3"/>
  <c r="B186" i="3"/>
  <c r="C185" i="3"/>
  <c r="B185" i="3"/>
  <c r="C184" i="3"/>
  <c r="B184" i="3"/>
  <c r="C183" i="3"/>
  <c r="B183" i="3"/>
  <c r="C182" i="3"/>
  <c r="B182" i="3"/>
  <c r="C181" i="3"/>
  <c r="B181" i="3"/>
  <c r="C180" i="3"/>
  <c r="B180" i="3"/>
  <c r="C179" i="3"/>
  <c r="B179" i="3"/>
  <c r="C178" i="3"/>
  <c r="B178" i="3"/>
  <c r="C177" i="3"/>
  <c r="B177" i="3"/>
  <c r="C176" i="3"/>
  <c r="B176" i="3"/>
  <c r="C175" i="3"/>
  <c r="B175" i="3"/>
  <c r="C174" i="3"/>
  <c r="B174" i="3"/>
  <c r="C173" i="3"/>
  <c r="B173" i="3"/>
  <c r="C172" i="3"/>
  <c r="B172" i="3"/>
  <c r="C171" i="3"/>
  <c r="B171" i="3"/>
  <c r="C170" i="3"/>
  <c r="B170" i="3"/>
  <c r="C169" i="3"/>
  <c r="B169" i="3"/>
  <c r="C168" i="3"/>
  <c r="B168" i="3"/>
  <c r="C167" i="3"/>
  <c r="B167" i="3"/>
  <c r="C166" i="3"/>
  <c r="B166" i="3"/>
  <c r="C165" i="3"/>
  <c r="B165" i="3"/>
  <c r="C164" i="3"/>
  <c r="B164" i="3"/>
  <c r="C163" i="3"/>
  <c r="B163" i="3"/>
  <c r="C162" i="3"/>
  <c r="B162" i="3"/>
  <c r="C161" i="3"/>
  <c r="B161" i="3"/>
  <c r="C160" i="3"/>
  <c r="B160" i="3"/>
  <c r="C159" i="3"/>
  <c r="B159" i="3"/>
  <c r="C158" i="3"/>
  <c r="B158" i="3"/>
  <c r="C157" i="3"/>
  <c r="B157" i="3"/>
  <c r="C156" i="3"/>
  <c r="B156" i="3"/>
  <c r="C155" i="3"/>
  <c r="B155" i="3"/>
  <c r="C154" i="3"/>
  <c r="B154" i="3"/>
  <c r="C153" i="3"/>
  <c r="B153" i="3"/>
  <c r="C152" i="3"/>
  <c r="B152" i="3"/>
  <c r="C151" i="3"/>
  <c r="B151" i="3"/>
  <c r="C150" i="3"/>
  <c r="B150" i="3"/>
  <c r="C149" i="3"/>
  <c r="B149" i="3"/>
  <c r="C148" i="3"/>
  <c r="B148" i="3"/>
  <c r="C147" i="3"/>
  <c r="B147" i="3"/>
  <c r="C146" i="3"/>
  <c r="B146" i="3"/>
  <c r="C145" i="3"/>
  <c r="B145" i="3"/>
  <c r="C144" i="3"/>
  <c r="B144" i="3"/>
  <c r="C143" i="3"/>
  <c r="B143" i="3"/>
  <c r="C142" i="3"/>
  <c r="B142" i="3"/>
  <c r="C141" i="3"/>
  <c r="B141" i="3"/>
  <c r="C140" i="3"/>
  <c r="B140" i="3"/>
  <c r="C139" i="3"/>
  <c r="B139" i="3"/>
  <c r="C138" i="3"/>
  <c r="B138" i="3"/>
  <c r="C137" i="3"/>
  <c r="B137" i="3"/>
  <c r="C136" i="3"/>
  <c r="B136" i="3"/>
  <c r="C135" i="3"/>
  <c r="B135" i="3"/>
  <c r="C134" i="3"/>
  <c r="B134" i="3"/>
  <c r="C133" i="3"/>
  <c r="B133" i="3"/>
  <c r="C132" i="3"/>
  <c r="B132" i="3"/>
  <c r="C131" i="3"/>
  <c r="B131" i="3"/>
  <c r="C130" i="3"/>
  <c r="B130" i="3"/>
  <c r="C129" i="3"/>
  <c r="B129" i="3"/>
  <c r="C128" i="3"/>
  <c r="B128" i="3"/>
  <c r="C127" i="3"/>
  <c r="B127" i="3"/>
  <c r="C126" i="3"/>
  <c r="B126" i="3"/>
  <c r="C125" i="3"/>
  <c r="B125" i="3"/>
  <c r="C124" i="3"/>
  <c r="B124" i="3"/>
  <c r="C123" i="3"/>
  <c r="B123" i="3"/>
  <c r="C122" i="3"/>
  <c r="B122" i="3"/>
  <c r="C121" i="3"/>
  <c r="B121" i="3"/>
  <c r="C120" i="3"/>
  <c r="B120" i="3"/>
  <c r="C119" i="3"/>
  <c r="B119" i="3"/>
  <c r="C118" i="3"/>
  <c r="B118" i="3"/>
  <c r="C117" i="3"/>
  <c r="B117" i="3"/>
  <c r="C116" i="3"/>
  <c r="B116" i="3"/>
  <c r="C115" i="3"/>
  <c r="B115" i="3"/>
  <c r="C114" i="3"/>
  <c r="B114" i="3"/>
  <c r="C113" i="3"/>
  <c r="B113" i="3"/>
  <c r="C112" i="3"/>
  <c r="B112" i="3"/>
  <c r="C111" i="3"/>
  <c r="B111" i="3"/>
  <c r="C110" i="3"/>
  <c r="B110" i="3"/>
  <c r="C109" i="3"/>
  <c r="B109" i="3"/>
  <c r="C108" i="3"/>
  <c r="B108" i="3"/>
  <c r="C107" i="3"/>
  <c r="B107" i="3"/>
  <c r="C106" i="3"/>
  <c r="B106" i="3"/>
  <c r="C105" i="3"/>
  <c r="B105" i="3"/>
  <c r="C104" i="3"/>
  <c r="B104" i="3"/>
  <c r="C103" i="3"/>
  <c r="B103" i="3"/>
  <c r="C102" i="3"/>
  <c r="B102" i="3"/>
  <c r="C101" i="3"/>
  <c r="B101" i="3"/>
  <c r="C100" i="3"/>
  <c r="B100" i="3"/>
  <c r="C99" i="3"/>
  <c r="B99" i="3"/>
  <c r="C98" i="3"/>
  <c r="B98" i="3"/>
  <c r="C97" i="3"/>
  <c r="B97" i="3"/>
  <c r="C96" i="3"/>
  <c r="B96" i="3"/>
  <c r="C95" i="3"/>
  <c r="B95" i="3"/>
  <c r="C94" i="3"/>
  <c r="B94" i="3"/>
  <c r="C93" i="3"/>
  <c r="B93" i="3"/>
  <c r="C92" i="3"/>
  <c r="B92" i="3"/>
  <c r="C91" i="3"/>
  <c r="B91" i="3"/>
  <c r="C90" i="3"/>
  <c r="B90" i="3"/>
  <c r="C89" i="3"/>
  <c r="B89" i="3"/>
  <c r="C88" i="3"/>
  <c r="B88" i="3"/>
  <c r="C87" i="3"/>
  <c r="B87" i="3"/>
  <c r="C86" i="3"/>
  <c r="B86" i="3"/>
  <c r="C85" i="3"/>
  <c r="B85" i="3"/>
  <c r="C84" i="3"/>
  <c r="B84" i="3"/>
  <c r="C83" i="3"/>
  <c r="B83" i="3"/>
  <c r="C82" i="3"/>
  <c r="B82" i="3"/>
  <c r="C81" i="3"/>
  <c r="B81" i="3"/>
  <c r="C80" i="3"/>
  <c r="B80" i="3"/>
  <c r="C79" i="3"/>
  <c r="B79" i="3"/>
  <c r="C78" i="3"/>
  <c r="B78" i="3"/>
  <c r="C77" i="3"/>
  <c r="B77" i="3"/>
  <c r="C76" i="3"/>
  <c r="B76" i="3"/>
  <c r="C75" i="3"/>
  <c r="B75" i="3"/>
  <c r="C74" i="3"/>
  <c r="B74" i="3"/>
  <c r="C73" i="3"/>
  <c r="B73" i="3"/>
  <c r="C72" i="3"/>
  <c r="B72" i="3"/>
  <c r="C71" i="3"/>
  <c r="B71" i="3"/>
  <c r="C70" i="3"/>
  <c r="B70" i="3"/>
  <c r="C69" i="3"/>
  <c r="B69" i="3"/>
  <c r="C68" i="3"/>
  <c r="B68" i="3"/>
  <c r="C67" i="3"/>
  <c r="B67" i="3"/>
  <c r="C66" i="3"/>
  <c r="B66" i="3"/>
  <c r="C65" i="3"/>
  <c r="B65" i="3"/>
  <c r="C64" i="3"/>
  <c r="B64" i="3"/>
  <c r="C63" i="3"/>
  <c r="B63" i="3"/>
  <c r="C62" i="3"/>
  <c r="B62" i="3"/>
  <c r="C61" i="3"/>
  <c r="B61" i="3"/>
  <c r="C60" i="3"/>
  <c r="B60" i="3"/>
  <c r="C59" i="3"/>
  <c r="B59" i="3"/>
  <c r="C58" i="3"/>
  <c r="B58" i="3"/>
  <c r="C57" i="3"/>
  <c r="B57" i="3"/>
  <c r="C56" i="3"/>
  <c r="B56" i="3"/>
  <c r="C55" i="3"/>
  <c r="B55" i="3"/>
  <c r="C54" i="3"/>
  <c r="B54" i="3"/>
  <c r="C53" i="3"/>
  <c r="B53" i="3"/>
  <c r="C52" i="3"/>
  <c r="B52" i="3"/>
  <c r="C51" i="3"/>
  <c r="B51" i="3"/>
  <c r="C50" i="3"/>
  <c r="B50" i="3"/>
  <c r="C49" i="3"/>
  <c r="B49" i="3"/>
  <c r="C48" i="3"/>
  <c r="B48" i="3"/>
  <c r="C47" i="3"/>
  <c r="B47" i="3"/>
  <c r="C46" i="3"/>
  <c r="B46" i="3"/>
  <c r="C45" i="3"/>
  <c r="B45" i="3"/>
  <c r="C44" i="3"/>
  <c r="B44" i="3"/>
  <c r="C43" i="3"/>
  <c r="B43" i="3"/>
  <c r="C42" i="3"/>
  <c r="B42" i="3"/>
  <c r="C41" i="3"/>
  <c r="B41" i="3"/>
  <c r="C40" i="3"/>
  <c r="B40" i="3"/>
  <c r="C39" i="3"/>
  <c r="B39" i="3"/>
  <c r="C38" i="3"/>
  <c r="B38" i="3"/>
  <c r="C37" i="3"/>
  <c r="B37" i="3"/>
  <c r="C36" i="3"/>
  <c r="B36" i="3"/>
  <c r="C35" i="3"/>
  <c r="B35" i="3"/>
  <c r="C34" i="3"/>
  <c r="B34" i="3"/>
  <c r="C33" i="3"/>
  <c r="B33" i="3"/>
  <c r="C32" i="3"/>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F25" i="3" s="1" a="1"/>
  <c r="F24" i="4" l="1" a="1"/>
  <c r="F42" i="4" s="1"/>
  <c r="F3" i="4" a="1"/>
  <c r="F3" i="4" s="1"/>
  <c r="E3" i="4" s="1" a="1"/>
  <c r="F3" i="3" a="1"/>
  <c r="F14" i="3" s="1"/>
  <c r="B3" i="13"/>
  <c r="F9" i="6"/>
  <c r="G6" i="6" s="1"/>
  <c r="M10" i="11"/>
  <c r="F43" i="3"/>
  <c r="F35" i="3"/>
  <c r="F27" i="3"/>
  <c r="F42" i="3"/>
  <c r="F34" i="3"/>
  <c r="F26" i="3"/>
  <c r="F44" i="3"/>
  <c r="F36" i="3"/>
  <c r="F28" i="3"/>
  <c r="F41" i="3"/>
  <c r="F33" i="3"/>
  <c r="F38" i="3"/>
  <c r="F30" i="3"/>
  <c r="F40" i="3"/>
  <c r="F32" i="3"/>
  <c r="F25" i="3"/>
  <c r="F37" i="3"/>
  <c r="F29" i="3"/>
  <c r="F39" i="3"/>
  <c r="F31" i="3"/>
  <c r="E33" i="3" s="1" a="1"/>
  <c r="B4" i="11"/>
  <c r="B4" i="13"/>
  <c r="C9" i="6"/>
  <c r="B9" i="6" s="1"/>
  <c r="H7" i="11"/>
  <c r="G7" i="11" s="1"/>
  <c r="L10" i="11"/>
  <c r="H7" i="13"/>
  <c r="G3" i="13" s="1"/>
  <c r="L10" i="13"/>
  <c r="M10" i="13"/>
  <c r="E27" i="3" a="1"/>
  <c r="E25" i="3" a="1"/>
  <c r="E39" i="3" a="1"/>
  <c r="F38" i="4" l="1"/>
  <c r="F35" i="4"/>
  <c r="F31" i="4"/>
  <c r="F33" i="4"/>
  <c r="F28" i="4"/>
  <c r="F39" i="4"/>
  <c r="F41" i="4"/>
  <c r="F24" i="4"/>
  <c r="F25" i="4"/>
  <c r="F29" i="4"/>
  <c r="F36" i="4"/>
  <c r="F26" i="4"/>
  <c r="F27" i="4"/>
  <c r="F37" i="4"/>
  <c r="F34" i="4"/>
  <c r="F30" i="4"/>
  <c r="E37" i="4" s="1" a="1"/>
  <c r="F40" i="4"/>
  <c r="F43" i="4"/>
  <c r="F32" i="4"/>
  <c r="F16" i="4"/>
  <c r="F11" i="4"/>
  <c r="F19" i="3"/>
  <c r="F13" i="3"/>
  <c r="F15" i="3"/>
  <c r="F6" i="4"/>
  <c r="F9" i="4"/>
  <c r="F19" i="4"/>
  <c r="F4" i="3"/>
  <c r="F21" i="3"/>
  <c r="F14" i="4"/>
  <c r="F17" i="4"/>
  <c r="F4" i="4"/>
  <c r="F12" i="3"/>
  <c r="F9" i="3"/>
  <c r="F22" i="4"/>
  <c r="F7" i="4"/>
  <c r="F12" i="4"/>
  <c r="F20" i="3"/>
  <c r="F17" i="3"/>
  <c r="F5" i="4"/>
  <c r="F15" i="4"/>
  <c r="F20" i="4"/>
  <c r="F3" i="3"/>
  <c r="F6" i="3"/>
  <c r="F21" i="4"/>
  <c r="F10" i="4"/>
  <c r="F16" i="3"/>
  <c r="F18" i="3"/>
  <c r="F22" i="3"/>
  <c r="F8" i="4"/>
  <c r="F18" i="4"/>
  <c r="F11" i="3"/>
  <c r="F5" i="3"/>
  <c r="F7" i="3"/>
  <c r="F13" i="4"/>
  <c r="F8" i="3"/>
  <c r="E17" i="3" s="1" a="1"/>
  <c r="F10" i="3"/>
  <c r="G7" i="6"/>
  <c r="G3" i="6"/>
  <c r="G8" i="6"/>
  <c r="B3" i="11"/>
  <c r="B5" i="11" s="1"/>
  <c r="B5" i="13"/>
  <c r="G5" i="6"/>
  <c r="G9" i="6"/>
  <c r="G4" i="13"/>
  <c r="G2" i="6"/>
  <c r="G4" i="6"/>
  <c r="G4" i="11"/>
  <c r="G3" i="11"/>
  <c r="G6" i="11"/>
  <c r="G5" i="11"/>
  <c r="E33" i="3"/>
  <c r="E39" i="3"/>
  <c r="E27" i="3"/>
  <c r="E3" i="4"/>
  <c r="E25" i="3"/>
  <c r="B7" i="6"/>
  <c r="B3" i="6"/>
  <c r="B5" i="6"/>
  <c r="B6" i="6"/>
  <c r="G7" i="13"/>
  <c r="G6" i="13"/>
  <c r="B2" i="6"/>
  <c r="B8" i="6"/>
  <c r="G5" i="13"/>
  <c r="B4" i="6"/>
  <c r="E31" i="4" a="1"/>
  <c r="E32" i="3" a="1"/>
  <c r="E44" i="3" a="1"/>
  <c r="E42" i="3" a="1"/>
  <c r="E26" i="3" a="1"/>
  <c r="E25" i="4" a="1"/>
  <c r="E7" i="3" a="1"/>
  <c r="E43" i="3" a="1"/>
  <c r="E31" i="3" a="1"/>
  <c r="E38" i="4" a="1"/>
  <c r="E37" i="3" a="1"/>
  <c r="E14" i="3" a="1"/>
  <c r="E29" i="3" a="1"/>
  <c r="E41" i="3" a="1"/>
  <c r="E28" i="4" a="1"/>
  <c r="E24" i="4" a="1"/>
  <c r="E30" i="3" a="1"/>
  <c r="E35" i="3" a="1"/>
  <c r="E34" i="3" a="1"/>
  <c r="E39" i="4" a="1"/>
  <c r="E38" i="3" a="1"/>
  <c r="E36" i="3" a="1"/>
  <c r="E26" i="4" a="1"/>
  <c r="E27" i="4" a="1"/>
  <c r="E28" i="3" a="1"/>
  <c r="E40" i="3" a="1"/>
  <c r="E18" i="3" a="1"/>
  <c r="E35" i="4" a="1"/>
  <c r="E33" i="4" a="1"/>
  <c r="E43" i="4" l="1" a="1"/>
  <c r="E43" i="4" s="1"/>
  <c r="E40" i="4" a="1"/>
  <c r="E40" i="4" s="1"/>
  <c r="E30" i="4" a="1"/>
  <c r="E30" i="4" s="1"/>
  <c r="E36" i="4" a="1"/>
  <c r="E36" i="4" s="1"/>
  <c r="E29" i="4" a="1"/>
  <c r="E29" i="4" s="1"/>
  <c r="E32" i="4" a="1"/>
  <c r="E32" i="4" s="1"/>
  <c r="E41" i="4" a="1"/>
  <c r="E41" i="4" s="1"/>
  <c r="E34" i="4" a="1"/>
  <c r="E34" i="4" s="1"/>
  <c r="E42" i="4" a="1"/>
  <c r="E42" i="4" s="1"/>
  <c r="E25" i="4"/>
  <c r="E28" i="4"/>
  <c r="E35" i="4"/>
  <c r="F23" i="3"/>
  <c r="C8" i="5"/>
  <c r="E14" i="3"/>
  <c r="E36" i="3"/>
  <c r="E35" i="3"/>
  <c r="E26" i="3"/>
  <c r="E38" i="3"/>
  <c r="E27" i="4"/>
  <c r="E34" i="3"/>
  <c r="E39" i="4"/>
  <c r="E43" i="3"/>
  <c r="E33" i="4"/>
  <c r="E40" i="3"/>
  <c r="E42" i="3"/>
  <c r="E18" i="3"/>
  <c r="E30" i="3"/>
  <c r="E28" i="3"/>
  <c r="E44" i="3"/>
  <c r="E37" i="3"/>
  <c r="E24" i="4"/>
  <c r="E32" i="3"/>
  <c r="E41" i="3"/>
  <c r="E31" i="4"/>
  <c r="E37" i="4"/>
  <c r="E17" i="3"/>
  <c r="E29" i="3"/>
  <c r="E7" i="3"/>
  <c r="E31" i="3"/>
  <c r="E38" i="4"/>
  <c r="E26" i="4"/>
  <c r="E13" i="3" a="1"/>
  <c r="E14" i="4" a="1"/>
  <c r="E18" i="4" a="1"/>
  <c r="E9" i="3" a="1"/>
  <c r="E4" i="4" a="1"/>
  <c r="E16" i="4" a="1"/>
  <c r="E3" i="3" a="1"/>
  <c r="E5" i="4" a="1"/>
  <c r="E6" i="4" a="1"/>
  <c r="E12" i="4" a="1"/>
  <c r="E10" i="3" a="1"/>
  <c r="E15" i="3" a="1"/>
  <c r="E19" i="4" a="1"/>
  <c r="E8" i="4" a="1"/>
  <c r="E21" i="3" a="1"/>
  <c r="E20" i="4" a="1"/>
  <c r="E5" i="3" a="1"/>
  <c r="E10" i="4" a="1"/>
  <c r="E13" i="4" a="1"/>
  <c r="E21" i="4" a="1"/>
  <c r="E6" i="3" a="1"/>
  <c r="E17" i="4" a="1"/>
  <c r="E9" i="4" a="1"/>
  <c r="E19" i="3" a="1"/>
  <c r="E15" i="4" a="1"/>
  <c r="E22" i="4" a="1"/>
  <c r="E4" i="3" a="1"/>
  <c r="E22" i="3" a="1"/>
  <c r="E7" i="4" a="1"/>
  <c r="E12" i="3" a="1"/>
  <c r="E11" i="4" a="1"/>
  <c r="E8" i="3" a="1"/>
  <c r="E11" i="3" a="1"/>
  <c r="E20" i="3" a="1"/>
  <c r="E16" i="3" a="1"/>
  <c r="E3" i="3" l="1"/>
  <c r="E19" i="3"/>
  <c r="E22" i="3"/>
  <c r="E21" i="3"/>
  <c r="E6" i="3"/>
  <c r="E8" i="3"/>
  <c r="E5" i="3"/>
  <c r="E13" i="3"/>
  <c r="E12" i="3"/>
  <c r="E20" i="4"/>
  <c r="E12" i="4"/>
  <c r="E9" i="4"/>
  <c r="E5" i="4"/>
  <c r="E18" i="4"/>
  <c r="E13" i="4"/>
  <c r="E14" i="4"/>
  <c r="E8" i="4"/>
  <c r="E4" i="3"/>
  <c r="E10" i="3"/>
  <c r="E11" i="4"/>
  <c r="E4" i="4"/>
  <c r="E22" i="4"/>
  <c r="E19" i="4"/>
  <c r="E10" i="4"/>
  <c r="E6" i="4"/>
  <c r="E15" i="3"/>
  <c r="E20" i="3"/>
  <c r="E17" i="4"/>
  <c r="E21" i="4"/>
  <c r="E7" i="4"/>
  <c r="E9" i="3"/>
  <c r="E16" i="4"/>
  <c r="E11" i="3"/>
  <c r="E16" i="3"/>
  <c r="E15" i="4"/>
  <c r="C6" i="5"/>
  <c r="F8" i="5"/>
  <c r="C4" i="5"/>
  <c r="C2" i="5"/>
  <c r="C3" i="5"/>
  <c r="F6" i="5"/>
  <c r="F2" i="5"/>
  <c r="C5" i="5"/>
  <c r="F7" i="5"/>
  <c r="F5" i="5"/>
  <c r="F3" i="5"/>
  <c r="F4" i="5"/>
  <c r="C9" i="5" l="1"/>
  <c r="B8" i="5" s="1"/>
  <c r="F9" i="5"/>
  <c r="G7" i="5" s="1"/>
  <c r="B2" i="5" l="1"/>
  <c r="B7" i="5"/>
  <c r="B6" i="5"/>
  <c r="B4" i="5"/>
  <c r="B3" i="5"/>
  <c r="B5" i="5"/>
  <c r="B9" i="5"/>
  <c r="G2" i="5"/>
  <c r="G5" i="5"/>
  <c r="G9" i="5"/>
  <c r="G8" i="5"/>
  <c r="G6" i="5"/>
  <c r="G3" i="5"/>
  <c r="G4" i="5"/>
  <c r="C3" i="47"/>
  <c r="D23" i="44" l="1"/>
  <c r="C4" i="47" l="1"/>
  <c r="C5" i="47" l="1"/>
  <c r="C6" i="47" s="1"/>
  <c r="C24" i="47"/>
  <c r="C25" i="47" s="1"/>
  <c r="C33" i="47"/>
  <c r="C21" i="47"/>
  <c r="C15" i="47"/>
  <c r="C18" i="47"/>
  <c r="C29" i="47"/>
  <c r="C31" i="47"/>
  <c r="C17" i="47"/>
  <c r="D46" i="45"/>
  <c r="C8" i="47"/>
  <c r="C9" i="47"/>
  <c r="C11" i="47"/>
  <c r="C26" i="47"/>
  <c r="C27" i="47"/>
  <c r="C28" i="47"/>
  <c r="C30" i="47"/>
  <c r="C10" i="47"/>
  <c r="C14" i="47"/>
  <c r="D74" i="45"/>
  <c r="C7" i="47"/>
  <c r="C12" i="47"/>
  <c r="C16" i="47"/>
  <c r="C19" i="47"/>
</calcChain>
</file>

<file path=xl/sharedStrings.xml><?xml version="1.0" encoding="utf-8"?>
<sst xmlns="http://schemas.openxmlformats.org/spreadsheetml/2006/main" count="7810" uniqueCount="2217">
  <si>
    <t>Entities and Departments</t>
  </si>
  <si>
    <t>Names</t>
  </si>
  <si>
    <t>Status</t>
  </si>
  <si>
    <t>.za Domain Name Authority (ZADNA)</t>
  </si>
  <si>
    <t>Abaqulusi Local Municipality</t>
  </si>
  <si>
    <t>Academy of Science of South Africa (ASSAf)</t>
  </si>
  <si>
    <t>Accounting Standards Board (ASB)</t>
  </si>
  <si>
    <t>African Renaissance and International Cooperation Fund (ARF)</t>
  </si>
  <si>
    <t>Agrément South Africa</t>
  </si>
  <si>
    <t>Agricultural Produce Agents Council (APAC)</t>
  </si>
  <si>
    <t>Agricultural Research Council (ARC)</t>
  </si>
  <si>
    <t>Agricultural Sector Education and Training Authority (AgriSETA)SETA</t>
  </si>
  <si>
    <t>Air Chefs</t>
  </si>
  <si>
    <t>Air Traffic and Navigation Services (ATNS)</t>
  </si>
  <si>
    <t>Airports Company South Africa (ACSA)</t>
  </si>
  <si>
    <t>Albert Luthuli Local Municipality</t>
  </si>
  <si>
    <t>Alexkor SOC Limited</t>
  </si>
  <si>
    <t>Alfred Duma Local Municipality</t>
  </si>
  <si>
    <t>Alfred Nzo District Municipality</t>
  </si>
  <si>
    <t>Amahlathi Local Municipality</t>
  </si>
  <si>
    <t>Amajuba District Municipality</t>
  </si>
  <si>
    <t>Amathole District Municipality</t>
  </si>
  <si>
    <t>Amatola Water</t>
  </si>
  <si>
    <t>Amazwi South African Museum of Literature</t>
  </si>
  <si>
    <t>Armaments Corporation of South Africa SOC Ltd (ARMSCOR)</t>
  </si>
  <si>
    <t>Artscape</t>
  </si>
  <si>
    <t>Auditor-General South Africa (AGSA)</t>
  </si>
  <si>
    <t>Autopax</t>
  </si>
  <si>
    <t>Banking Sector Education and Training Authority (BANKSETA)SETA</t>
  </si>
  <si>
    <t>Ba-Phalaborwa Local Municipality</t>
  </si>
  <si>
    <t>Beaufort West Local Municipality</t>
  </si>
  <si>
    <t>Bela-Bela Local Municipality</t>
  </si>
  <si>
    <t>Big Five Hlabisa Local Municipality</t>
  </si>
  <si>
    <t>Bitou Local Municipality</t>
  </si>
  <si>
    <t>Blind SA</t>
  </si>
  <si>
    <t>Bloem Water</t>
  </si>
  <si>
    <t>Blouberg Local Municipality</t>
  </si>
  <si>
    <t>Blue Crane Route Local Municipality</t>
  </si>
  <si>
    <t>Bojanala Platinum District Municipality</t>
  </si>
  <si>
    <t>Boland TVET College</t>
  </si>
  <si>
    <t>Boxing South Africa</t>
  </si>
  <si>
    <t>Brand South Africa</t>
  </si>
  <si>
    <t>Breede Valley Local Municipality</t>
  </si>
  <si>
    <t>Breede-Gouritz Catchment Management Agency</t>
  </si>
  <si>
    <t>Broadband Infraco</t>
  </si>
  <si>
    <t>Buffalo City Metropolitan Municipality</t>
  </si>
  <si>
    <t>Buffalo City TVET College</t>
  </si>
  <si>
    <t>Bushbuckridge Local Municipality</t>
  </si>
  <si>
    <t>Cape Agulhas Local Municipality</t>
  </si>
  <si>
    <t>Cape Peninsula University of Technology</t>
  </si>
  <si>
    <t>Cape Winelands District Municipality</t>
  </si>
  <si>
    <t>Capricorn District Municipality</t>
  </si>
  <si>
    <t>Capricorn TVET College</t>
  </si>
  <si>
    <t>Castle Control Board</t>
  </si>
  <si>
    <t>Central Energy Fund SOC Ltd (CEF)</t>
  </si>
  <si>
    <t>Central Johannesburg TVET College</t>
  </si>
  <si>
    <t>Central Karoo District Municipality</t>
  </si>
  <si>
    <t>Central University of Technology</t>
  </si>
  <si>
    <t>Centre for Public Service Innovation (CPSI)</t>
  </si>
  <si>
    <t>Chemical Industries Education and Training Authority (CHIETA)SETA</t>
  </si>
  <si>
    <t>Chris Hani District Municipality</t>
  </si>
  <si>
    <t>City of Cape Town Metropolitan Municipality</t>
  </si>
  <si>
    <t>City of Ekurhuleni Metropolitan Municipality</t>
  </si>
  <si>
    <t>City of Johannesburg Metropolitan Municipality</t>
  </si>
  <si>
    <t>City of Matlosana Local Municipality</t>
  </si>
  <si>
    <t>City of Tshwane Metropolitan Municipality</t>
  </si>
  <si>
    <t>City Power</t>
  </si>
  <si>
    <t>Civilian Secretariat for Police Service (CSPS)</t>
  </si>
  <si>
    <t>Coastal TVET College</t>
  </si>
  <si>
    <t>College of Cape Town for TVET College</t>
  </si>
  <si>
    <t>Collins Chabane Local Municipality</t>
  </si>
  <si>
    <t>Commission for Conciliation, Mediation and Arbitration (CCMA)</t>
  </si>
  <si>
    <t>Commission for Gender Equality (CGE)</t>
  </si>
  <si>
    <t>Commission for the Promotion and Protection of the Rights of Cultural, Religious and Linguistic Communities</t>
  </si>
  <si>
    <t>Commission on Restitution of Land Rights</t>
  </si>
  <si>
    <t>Community Schemes Ombud Service (CSOS)</t>
  </si>
  <si>
    <t>Companies and Intellectual Property Commission (CIPC)</t>
  </si>
  <si>
    <t>Companies Tribunal</t>
  </si>
  <si>
    <t>Compensation Fund</t>
  </si>
  <si>
    <t>Competition Commission</t>
  </si>
  <si>
    <t>Competition Tribunal</t>
  </si>
  <si>
    <t>Constitutional Court of South Africa</t>
  </si>
  <si>
    <t>Construction Education and Training Authority (CETA)SETA</t>
  </si>
  <si>
    <t>Construction Industry Development Board (CIDB)</t>
  </si>
  <si>
    <t>Co-operative Banks Development Agency (CBDA)</t>
  </si>
  <si>
    <t>Corporation for Public Deposits</t>
  </si>
  <si>
    <t>Council for Geoscience (CGS)</t>
  </si>
  <si>
    <t>Council for Medical Schemes (CMS)</t>
  </si>
  <si>
    <t>Council for Scientific and Industrial Research (CSIR)</t>
  </si>
  <si>
    <t>Council for the Built Environment (CBE)</t>
  </si>
  <si>
    <t>Council on Higher Education (CHE)</t>
  </si>
  <si>
    <t>Cradle of Humankind World Heritage Site (COHWHS)</t>
  </si>
  <si>
    <t>Cross-Border Road Transport Agency</t>
  </si>
  <si>
    <t>Culture, Arts, Tourism, Hospitality and Sport Sector Education and Training Authority (CATHSSETA)SETA</t>
  </si>
  <si>
    <t>Dannhauser Local Municipality</t>
  </si>
  <si>
    <t>Dawid Local Municipality</t>
  </si>
  <si>
    <t>Denel</t>
  </si>
  <si>
    <t>Department of Agriculture, Land Reform and Rural Development (DALRRD)</t>
  </si>
  <si>
    <t>Department of Basic Education (DBE)</t>
  </si>
  <si>
    <t>Department of Communications and Digital Technologies (DCDT)</t>
  </si>
  <si>
    <t>Department of Cooperative Governance (DCoG)</t>
  </si>
  <si>
    <t>Department of Correctional Services (DCS)</t>
  </si>
  <si>
    <t>Department of Defence (DoD)</t>
  </si>
  <si>
    <t>Department of Employment and Labour (DEL)</t>
  </si>
  <si>
    <t>Department of Environment, Forestry and Fisheries (DEFF)</t>
  </si>
  <si>
    <t>Department of Health (DoH)</t>
  </si>
  <si>
    <t>Department of Higher Education and Training (DHET)</t>
  </si>
  <si>
    <t>Department of Home Affairs (DHA)</t>
  </si>
  <si>
    <t>Department of Human Settlements (DHS)</t>
  </si>
  <si>
    <t>Department of International Relations and Cooperation (DIRCO)</t>
  </si>
  <si>
    <t>Department of Justice and Constitutional Development (DoJ&amp;CD)</t>
  </si>
  <si>
    <t>Department of Military Veterans (DMV)</t>
  </si>
  <si>
    <t>Department of Mineral Resources and Energy (DMRE)</t>
  </si>
  <si>
    <t>Department of Planning, Monitoring and Evaluation (DPME)</t>
  </si>
  <si>
    <t>Department of Public Enterprises (DPE)</t>
  </si>
  <si>
    <t>Department of Public Service and Administration (DPSA)</t>
  </si>
  <si>
    <t>Department of Public Works and Infrastructure (DPWI)</t>
  </si>
  <si>
    <t>Department of Science and Innovation (DSI)</t>
  </si>
  <si>
    <t>Department of Small Business Development (DSBD)</t>
  </si>
  <si>
    <t>Department of Social Development (DSD)</t>
  </si>
  <si>
    <t>Department of Sports, Arts and Culture (DSAC)</t>
  </si>
  <si>
    <t>Department of Tourism (DT)</t>
  </si>
  <si>
    <t>Department of Trade, Industry and Competition (the dtic)</t>
  </si>
  <si>
    <t>Department of Traditional Affairs (DTA)</t>
  </si>
  <si>
    <t>Department of Transport (DOT)</t>
  </si>
  <si>
    <t>Department of Water and Sanitation (DWS)</t>
  </si>
  <si>
    <t>Department of Women, Youth and Persons with Disabilities (DWYPD)</t>
  </si>
  <si>
    <t>Development Bank of Southern Africa (DBSA)</t>
  </si>
  <si>
    <t>Die Afrikaanse Taal Museum</t>
  </si>
  <si>
    <t>Dihlabeng Local Municipality</t>
  </si>
  <si>
    <t>Dikgatlong Local Municipality</t>
  </si>
  <si>
    <t>Dinokeng</t>
  </si>
  <si>
    <t>Dipaleseng Local Municipality</t>
  </si>
  <si>
    <t>Ditsobotla Local Municipality</t>
  </si>
  <si>
    <t>Ditsong: Museums of Africa</t>
  </si>
  <si>
    <t>Dr Beyers Naude Local Municipality</t>
  </si>
  <si>
    <t>Dr JS Moroka Local Municipality</t>
  </si>
  <si>
    <t>Dr Kenneth Kaunda District Municipality</t>
  </si>
  <si>
    <t>Dr Nkosazana Dlamni Zuma Local Municipality</t>
  </si>
  <si>
    <t>Dr Ruth Segomotsi Mompati District Municipality</t>
  </si>
  <si>
    <t>Drakenstein Local Municipality</t>
  </si>
  <si>
    <t>Durban University of Technology</t>
  </si>
  <si>
    <t>East Rand Water Care Company NPC (ERWAT)</t>
  </si>
  <si>
    <t>Eastcape Midlands TVET College</t>
  </si>
  <si>
    <t>Eastern Cape Department of Cooperative Governance and Traditional Affairs</t>
  </si>
  <si>
    <t>Eastern Cape Department of Economic Development, Environmental Affairs and Tourism</t>
  </si>
  <si>
    <t>Eastern Cape Department of Education</t>
  </si>
  <si>
    <t>Eastern Cape Department of Health </t>
  </si>
  <si>
    <t>Eastern Cape Department of Human Settlements</t>
  </si>
  <si>
    <t>Eastern Cape Department of Provincial Planning and Treasury</t>
  </si>
  <si>
    <t>Eastern Cape Department of Public Works and Infrastructure</t>
  </si>
  <si>
    <t>Eastern Cape Department of Rural Development and Agrarian Reform</t>
  </si>
  <si>
    <t>Eastern Cape Department of Safety and Liaison</t>
  </si>
  <si>
    <t>Eastern Cape Department of Social Development and Special Programmes - 35 vacancies</t>
  </si>
  <si>
    <t>Eastern Cape Department of Sport, Recreation, Arts and Culture</t>
  </si>
  <si>
    <t>Eastern Cape Department of Transport</t>
  </si>
  <si>
    <t>Eastern Cape Office of the Premier</t>
  </si>
  <si>
    <t>Eastern Cape Provincial Legislature</t>
  </si>
  <si>
    <t>Eastern Cape Provincial Treasury</t>
  </si>
  <si>
    <t>Education Labour Relations Council (ELRC)</t>
  </si>
  <si>
    <t>Education, Training and Development Practices Sector Education and Training Authority (ETDP SETA)SETA</t>
  </si>
  <si>
    <t>eDumbe Local Municipality</t>
  </si>
  <si>
    <t>Ehlanzeni District Municipality</t>
  </si>
  <si>
    <t>Ehlanzeni TVET College</t>
  </si>
  <si>
    <t>Ekurhuleni East TVET College</t>
  </si>
  <si>
    <t>Ekurhuleni West TVET College</t>
  </si>
  <si>
    <t>Elangeni TVET College</t>
  </si>
  <si>
    <t>Electoral Commission (IEC) of South Africa</t>
  </si>
  <si>
    <t>Elias Motsoaledi Local Municipality</t>
  </si>
  <si>
    <t xml:space="preserve">Elundini Local Municipality </t>
  </si>
  <si>
    <t>eMadlangeni Local Municipality</t>
  </si>
  <si>
    <t>Emakhazeni Local Municipality</t>
  </si>
  <si>
    <t>Emalahleni Local Municipality</t>
  </si>
  <si>
    <t>Emfuleni Local Municipality</t>
  </si>
  <si>
    <t>Endumeni Local Municipality</t>
  </si>
  <si>
    <t>Energy and Water Sector Education and Training Authority (EWSETA)SETA</t>
  </si>
  <si>
    <t>Engcobo Local Municipality</t>
  </si>
  <si>
    <t>Engineering Council of South Africa (ECSA)</t>
  </si>
  <si>
    <t>Enoch Mgijima Local Municipality</t>
  </si>
  <si>
    <t>Ephraim Mogale Local Municipality</t>
  </si>
  <si>
    <t>Esayidi TVET College</t>
  </si>
  <si>
    <t xml:space="preserve">Eskom Holdings SOC Ltd </t>
  </si>
  <si>
    <t>Estate Agency Affairs Board of South Africa</t>
  </si>
  <si>
    <t>eThekwini Metropolitan Municipality</t>
  </si>
  <si>
    <t>Export Credit Insurance Corporation of South Africa SOC Ltd (ECIC)</t>
  </si>
  <si>
    <t>False Bay TVET College</t>
  </si>
  <si>
    <t>Fetakgomo/Greater Tubatse Local Municipality</t>
  </si>
  <si>
    <t>Fezile Dabi District Municipality</t>
  </si>
  <si>
    <t>Fibre Processing and Manufacturing Sector Education and Training Authority (FP&amp;M SETA)SETA</t>
  </si>
  <si>
    <t>Film and Publication Board (FPB)</t>
  </si>
  <si>
    <t>Finance and Accounting Services Sector Education and Training Authority (Fasset)SETA</t>
  </si>
  <si>
    <t>Financial and Fiscal Commission (FFC)</t>
  </si>
  <si>
    <t>Financial Intelligence Centre (FIC)</t>
  </si>
  <si>
    <t>Financial Sector Conduct Authority (FSCA)</t>
  </si>
  <si>
    <t>Flavius Mareka TVET College</t>
  </si>
  <si>
    <t>Food and Beverage Manufacturing Industry Sector Education and Training Authority (FoodBev SETA)SETA</t>
  </si>
  <si>
    <t>Frances Baard District Municipality</t>
  </si>
  <si>
    <t>Free State Department of Agriculture and Rural Development</t>
  </si>
  <si>
    <t>Free State Department of Cooperative Governance and Traditional Affairs &amp; Human Settlements</t>
  </si>
  <si>
    <t>Free State Department of Economic Development, Tourism, Environmental Affairs and Small Business Development</t>
  </si>
  <si>
    <t>Free State Department of Education</t>
  </si>
  <si>
    <t>Free State Department of Health</t>
  </si>
  <si>
    <t>Free State Department of Police, Roads and Transport</t>
  </si>
  <si>
    <t>Free State Department of Public Works &amp; Infrastructure</t>
  </si>
  <si>
    <t>Free State Department of Social Development</t>
  </si>
  <si>
    <t>Free State Department of Sports, Arts, Culture and Recreation</t>
  </si>
  <si>
    <t>Free State Legislature</t>
  </si>
  <si>
    <t>Free State Office of the Premier</t>
  </si>
  <si>
    <t>Free State Provincial Treasury</t>
  </si>
  <si>
    <t>Freedom Park</t>
  </si>
  <si>
    <t>Gamagara Local Municipality</t>
  </si>
  <si>
    <t>Garden Route District Municipality</t>
  </si>
  <si>
    <t>Ga-Segonyana Local Municipality</t>
  </si>
  <si>
    <t>Gauteng Department of Agriculture and Rural Development </t>
  </si>
  <si>
    <t>Gauteng Department of Community Safety</t>
  </si>
  <si>
    <t>Gauteng Department of Co-Operative Governance and Traditional Affairs </t>
  </si>
  <si>
    <t>Gauteng Department of Economic Development </t>
  </si>
  <si>
    <t>Gauteng Department of Education</t>
  </si>
  <si>
    <t>Gauteng Department of e-Government</t>
  </si>
  <si>
    <t>Gauteng Department of Finance</t>
  </si>
  <si>
    <t>Gauteng Department of Health </t>
  </si>
  <si>
    <t>Gauteng Department of Human Settlements</t>
  </si>
  <si>
    <t>Gauteng Department of Infrastructure Development</t>
  </si>
  <si>
    <t>Gauteng Department of Roads and Transport</t>
  </si>
  <si>
    <t>Gauteng Department of Social Development </t>
  </si>
  <si>
    <t>Gauteng Department of Sport, Arts, Culture and Recreation</t>
  </si>
  <si>
    <t>Gauteng Enterprise Propeller (GEP)</t>
  </si>
  <si>
    <t>Gauteng Film Commission (GFC)</t>
  </si>
  <si>
    <t>Gauteng Gambling Board</t>
  </si>
  <si>
    <t>Gauteng Growth and Development Agency (GGDA)</t>
  </si>
  <si>
    <t>Gauteng Infrastructure Financing Agency (GIFA)</t>
  </si>
  <si>
    <t>Gauteng Legislature</t>
  </si>
  <si>
    <t>Gauteng Liquor Board</t>
  </si>
  <si>
    <t>Gauteng Office of the Premier </t>
  </si>
  <si>
    <t>Gauteng Partnership Fund (GPF)</t>
  </si>
  <si>
    <t>Gauteng Provincial Treasury</t>
  </si>
  <si>
    <t>Gauteng Tourism Authority</t>
  </si>
  <si>
    <t>Gautrain Management Agency (GMA)</t>
  </si>
  <si>
    <t>George Local Municipality</t>
  </si>
  <si>
    <t>Gert Sibande District Municipality</t>
  </si>
  <si>
    <t>Gert Sibande TVET College</t>
  </si>
  <si>
    <t>g-FleeT Management</t>
  </si>
  <si>
    <t>Goldfields TVET College</t>
  </si>
  <si>
    <t>Govan Mbeki Local Municipality</t>
  </si>
  <si>
    <t>Government Communication and Information System (GCIS)</t>
  </si>
  <si>
    <t>Government Employees Medical Scheme (GEMS)</t>
  </si>
  <si>
    <t>Government Employees Pension Fund (GEPF)</t>
  </si>
  <si>
    <t>Government Pensions Administration Agency (GPAA)</t>
  </si>
  <si>
    <t>Government Printing Works (GPW)</t>
  </si>
  <si>
    <t>Government Technical Advisory Centre (GTAC)</t>
  </si>
  <si>
    <t>Great Kei Local Municipality</t>
  </si>
  <si>
    <t>Greater Giyani Local Municipality</t>
  </si>
  <si>
    <t>Greater Kokstad Local Municipality</t>
  </si>
  <si>
    <t>Greater Letaba Local Municipality</t>
  </si>
  <si>
    <t>Greater Taung Local Municipality</t>
  </si>
  <si>
    <t>Hantam Local Municipality</t>
  </si>
  <si>
    <t>Harry Gwala District Municipality</t>
  </si>
  <si>
    <t>Health and Welfare Sector Education and Training Authority (HWSETA)SETA</t>
  </si>
  <si>
    <t>Health Professions Council of South Africa (HPCSA)</t>
  </si>
  <si>
    <t>Hessequa Local Municipality</t>
  </si>
  <si>
    <t>Housing Development Agency (HDA)</t>
  </si>
  <si>
    <t>Human Sciences Research Council (HSRC)</t>
  </si>
  <si>
    <t>Ikhala TVET College</t>
  </si>
  <si>
    <t>iLembe District Municipality</t>
  </si>
  <si>
    <t>Impendle Local Municipality</t>
  </si>
  <si>
    <t>Independent Communications Authority of South Africa (ICASA)</t>
  </si>
  <si>
    <t>Independent Development Trust (IDT)</t>
  </si>
  <si>
    <t>Independent Police Investigative Directorate (IPID)</t>
  </si>
  <si>
    <t>Independent Regulatory Board for Auditors (IRBA)</t>
  </si>
  <si>
    <t>Industrial Development Corporation (IDC)</t>
  </si>
  <si>
    <t>Ingonyama Trust Board</t>
  </si>
  <si>
    <t>Ingquza Hill Local Municipality</t>
  </si>
  <si>
    <t>Ingwe TVET College</t>
  </si>
  <si>
    <t>Inkomati-Usuthu Catchment Management Agency (IUCMA)</t>
  </si>
  <si>
    <t>Inkosi Langalibalele Local Municipality</t>
  </si>
  <si>
    <t>Insurance Sector Education and Training Authority (Inseta)SETA</t>
  </si>
  <si>
    <t>International Trade Administration Commission of South Africa (ITAC)</t>
  </si>
  <si>
    <t>Intersite</t>
  </si>
  <si>
    <t>Intsika Yethu Local Municipality</t>
  </si>
  <si>
    <t>Inxuba Yethemba Local Municipality</t>
  </si>
  <si>
    <t>iSimangaliso Wetland Park</t>
  </si>
  <si>
    <t>Iziko Museums of South Africa</t>
  </si>
  <si>
    <t>JB Marks Local Municipality</t>
  </si>
  <si>
    <t>Joburg City Theatres</t>
  </si>
  <si>
    <t>Joburg Market​</t>
  </si>
  <si>
    <t>Joe Gqabi District Municipality</t>
  </si>
  <si>
    <t>Joe Morolong  Local Municipality</t>
  </si>
  <si>
    <t>Johannesburg City Parks &amp; Zoo​</t>
  </si>
  <si>
    <t>Johannesburg Development Agency</t>
  </si>
  <si>
    <t>Johannesburg Property Company</t>
  </si>
  <si>
    <t>Johannesburg Roads Agency</t>
  </si>
  <si>
    <t>Johannesburg Social Housing Company</t>
  </si>
  <si>
    <t>Johannesburg Water</t>
  </si>
  <si>
    <t>Johannesburg Zoo</t>
  </si>
  <si>
    <t>John Taolo Gaetsewe District Municipality</t>
  </si>
  <si>
    <t>Jozini Local Municipality</t>
  </si>
  <si>
    <t>Judicial Service Commission (JSC)</t>
  </si>
  <si>
    <t>Kagisano-Molopo Local Municipality</t>
  </si>
  <si>
    <t>Kai Garib Local Municipality</t>
  </si>
  <si>
    <t>Kamiesberg Local Municipality</t>
  </si>
  <si>
    <t>Kannaland Local Municipality</t>
  </si>
  <si>
    <t>Kareeberg Local Municipality</t>
  </si>
  <si>
    <t>Karoo Hoogland Local Municipality</t>
  </si>
  <si>
    <t>Kgatelopele Local Municipality</t>
  </si>
  <si>
    <t>Kgetlengriver Local Municipality</t>
  </si>
  <si>
    <t>Khai-Ma Local Municipality</t>
  </si>
  <si>
    <t>Kheis Local Municipality</t>
  </si>
  <si>
    <t>King Cetshwayo District Municipality</t>
  </si>
  <si>
    <t>King Hintsa TVET College</t>
  </si>
  <si>
    <t>King Sabata Dalindyebo TVET College</t>
  </si>
  <si>
    <t>King Sabatha Dalindyebo Local Municipality</t>
  </si>
  <si>
    <t>Knysna Local Municipality</t>
  </si>
  <si>
    <t>Kopanong Local Municipality</t>
  </si>
  <si>
    <t>Kouga Local Municipality</t>
  </si>
  <si>
    <t>Kou-Kamma Local Municipality</t>
  </si>
  <si>
    <t>KwaDukuza Local Municipality</t>
  </si>
  <si>
    <t>KwaZulu-Natal Department of Agriculture and Environmental Affairs</t>
  </si>
  <si>
    <t>KwaZulu-Natal Department of Arts and Culture</t>
  </si>
  <si>
    <t>KwaZulu-Natal Department of Community Safety and Liaison</t>
  </si>
  <si>
    <t>KwaZulu-Natal Department of Cooperative Governance and Traditional Affairs</t>
  </si>
  <si>
    <t>KwaZulu-Natal Department of Economic Development, Tourism and Environmental Affairs - 6 vacancies</t>
  </si>
  <si>
    <t>KwaZulu-Natal Department of Education</t>
  </si>
  <si>
    <t>KwaZulu-Natal Department of Health </t>
  </si>
  <si>
    <t>KwaZulu-Natal Department of Human Settlements</t>
  </si>
  <si>
    <t>KwaZulu-Natal Department of Planning Commission</t>
  </si>
  <si>
    <t>KwaZulu-Natal Department of Public Works</t>
  </si>
  <si>
    <t>KwaZulu-Natal Department of Social Development</t>
  </si>
  <si>
    <t>KwaZulu-Natal Department of Sport and Recreation</t>
  </si>
  <si>
    <t>KwaZulu-Natal Department of Transport</t>
  </si>
  <si>
    <t>KwaZulu-Natal Legislature</t>
  </si>
  <si>
    <t>KwaZulu-Natal Museum</t>
  </si>
  <si>
    <t>KwaZulu-Natal Office of the Premier</t>
  </si>
  <si>
    <t>KwaZulu-Natal Provincial Treasury</t>
  </si>
  <si>
    <t>Laingsburg Local Municipality</t>
  </si>
  <si>
    <t>Land and Agricultural Development Bank of South Africa (Land Bank)</t>
  </si>
  <si>
    <t>Land Claims Court (LCC)</t>
  </si>
  <si>
    <t>Langeberg Local Municipality</t>
  </si>
  <si>
    <t>Legal Aid South Africa</t>
  </si>
  <si>
    <t>Lejweleputswa District Municipality</t>
  </si>
  <si>
    <t>Lekwa Local Municipality</t>
  </si>
  <si>
    <t>Lekwa-Teemane Local Municipality</t>
  </si>
  <si>
    <t>Lepelle Northern Water</t>
  </si>
  <si>
    <t>Lepelle-Nkumpi Local Municipality</t>
  </si>
  <si>
    <t>Lephalale Local Municipality</t>
  </si>
  <si>
    <t>Lephalale TVET College</t>
  </si>
  <si>
    <t>Lesedi Local Municipality</t>
  </si>
  <si>
    <t>Letaba TVET College</t>
  </si>
  <si>
    <t>Lethabong Housing Institute</t>
  </si>
  <si>
    <t>Letsemeng Local Municipality</t>
  </si>
  <si>
    <t>Limpopo Department of Agriculture</t>
  </si>
  <si>
    <t>Limpopo Department of Cooperative Governance, Human Settlement and Traditional Affairs</t>
  </si>
  <si>
    <t>Limpopo Department of Economic Development, Environment and Tourism</t>
  </si>
  <si>
    <t>Limpopo Department of Education</t>
  </si>
  <si>
    <t>Limpopo Department of Health and Social Development</t>
  </si>
  <si>
    <t>Limpopo Department of Public Works, Roads and Infrastructure</t>
  </si>
  <si>
    <t>Limpopo Department of Safety, Security and Liaison</t>
  </si>
  <si>
    <t>Limpopo Department of Sport, Arts and Culture</t>
  </si>
  <si>
    <t>Limpopo Department of Transport</t>
  </si>
  <si>
    <t>Limpopo Legislature</t>
  </si>
  <si>
    <t>Limpopo Office of the Premier</t>
  </si>
  <si>
    <t>Limpopo Provincial Treasury</t>
  </si>
  <si>
    <t>Local Government Sector Education and Training Authority (LGSETA)SETA</t>
  </si>
  <si>
    <t>Lovedale TVET College</t>
  </si>
  <si>
    <t>Luthuli Museum</t>
  </si>
  <si>
    <t>Madibeng Local Municipality</t>
  </si>
  <si>
    <t>Mafube Local Municipality</t>
  </si>
  <si>
    <t>Magalies Water</t>
  </si>
  <si>
    <t>Magareng Local Municipality</t>
  </si>
  <si>
    <t>Mahikeng Local Municipality</t>
  </si>
  <si>
    <t>Majuba TVET College</t>
  </si>
  <si>
    <t>Makana Local Municipality</t>
  </si>
  <si>
    <t>Makhado Local Municipality</t>
  </si>
  <si>
    <t>Makhuduthamaga Local Municipality</t>
  </si>
  <si>
    <t>Maluti TVET College</t>
  </si>
  <si>
    <t>Maluti-a-Phofung Local Municipality</t>
  </si>
  <si>
    <t>Mamusa Local Municipality</t>
  </si>
  <si>
    <t>Mandeni Local Municipality</t>
  </si>
  <si>
    <t>Mangaung Metropolitan Municipality</t>
  </si>
  <si>
    <t>Mango</t>
  </si>
  <si>
    <t>Mangosuthu University of Technology</t>
  </si>
  <si>
    <t>Mantsopa Local Municipality</t>
  </si>
  <si>
    <t>Manufacturing, Engineering and Related Services Sector Education and Training Authority (merSETA)SETA</t>
  </si>
  <si>
    <t>Maphumulo Local Municipality</t>
  </si>
  <si>
    <t>Maquassi Hills Local Municipality</t>
  </si>
  <si>
    <t>Marine Living Resources Fund</t>
  </si>
  <si>
    <t>Market Theatre Foundation</t>
  </si>
  <si>
    <t>Maruleng Local Municipality</t>
  </si>
  <si>
    <t>Masilonyana Local Municipality</t>
  </si>
  <si>
    <t>Master of the High Court of South Africa</t>
  </si>
  <si>
    <t xml:space="preserve">Matatiele Local Municipality </t>
  </si>
  <si>
    <t>Matjhabeng Local Municipality</t>
  </si>
  <si>
    <t>Mbhashe Local Mun</t>
  </si>
  <si>
    <t>Mbizana Local Municipality</t>
  </si>
  <si>
    <t>Mbombela Local Municipality</t>
  </si>
  <si>
    <t>Media Development and Diversity Agency (MDDA)</t>
  </si>
  <si>
    <t>Media, Information and Communication Technologies Sector Education and Training Authority (MICT SETA)SETA</t>
  </si>
  <si>
    <t>Merafong Local Municipality</t>
  </si>
  <si>
    <t>Metrobus</t>
  </si>
  <si>
    <t>Metropolitan Trading Company</t>
  </si>
  <si>
    <t>Metsimaholo Local Municipality</t>
  </si>
  <si>
    <t xml:space="preserve">Mhlathuze Water </t>
  </si>
  <si>
    <t>Mhlontlo Local Municipality</t>
  </si>
  <si>
    <t>Midvaal Local Municipality</t>
  </si>
  <si>
    <t>Mine Health and Safety Council (MHSC)</t>
  </si>
  <si>
    <t>Mining Qualifications Authority (MQA)SETA</t>
  </si>
  <si>
    <t>Mintek</t>
  </si>
  <si>
    <t>Mkhambathini Local Municipality</t>
  </si>
  <si>
    <t>Mkhondo Local Municipality</t>
  </si>
  <si>
    <t>Mnambithi TVET College</t>
  </si>
  <si>
    <t>Mnquma Local Municipality</t>
  </si>
  <si>
    <t>Modimolle Local Municipality</t>
  </si>
  <si>
    <t>Mogalakwena Local Municipality</t>
  </si>
  <si>
    <t>Mogale City Local Municipality</t>
  </si>
  <si>
    <t>Mohokare Local Municipality</t>
  </si>
  <si>
    <t>Molemole Local Municipality</t>
  </si>
  <si>
    <t>Mopani District Municipality</t>
  </si>
  <si>
    <t>Mopani South TVET College</t>
  </si>
  <si>
    <t>Moqhaka Local Municipality</t>
  </si>
  <si>
    <t>Moretele Local Municipality</t>
  </si>
  <si>
    <t>Moses Kotane Local Municipality</t>
  </si>
  <si>
    <t>Mossel Bay Local Municipality</t>
  </si>
  <si>
    <t>Motheo TVET College</t>
  </si>
  <si>
    <t>Mpofana Local Municipality</t>
  </si>
  <si>
    <t>Mpumalanga Department of Agriculture, Rural Development and Land Administration</t>
  </si>
  <si>
    <t>Mpumalanga Department of Community Safety, Security and Liaison</t>
  </si>
  <si>
    <t>Mpumalanga Department of Cooperative Governance and Traditional Affairs</t>
  </si>
  <si>
    <t>Mpumalanga Department of Culture, Sport and Recreation</t>
  </si>
  <si>
    <t>Mpumalanga Department of Economic Development and Tourism</t>
  </si>
  <si>
    <t>Mpumalanga Department of Education</t>
  </si>
  <si>
    <t>Mpumalanga Department of Finance</t>
  </si>
  <si>
    <t>Mpumalanga Department of Health and Social Development</t>
  </si>
  <si>
    <t>Mpumalanga Department of Human Settlements</t>
  </si>
  <si>
    <t>Mpumalanga Department of Public Works, Roads and Transport</t>
  </si>
  <si>
    <t>Mpumalanga Office of the Premier</t>
  </si>
  <si>
    <t>Mpumalanga Provincial Legislature</t>
  </si>
  <si>
    <t>Mpumalanga Provincial Treasury</t>
  </si>
  <si>
    <t>Msinga Local Municipality</t>
  </si>
  <si>
    <t>Msinsi Holdings (SOC) Ltd,</t>
  </si>
  <si>
    <t>Msukaligwa Local Municipality</t>
  </si>
  <si>
    <t>Msunduzi Local Municipality</t>
  </si>
  <si>
    <t>Mthashana TVET College</t>
  </si>
  <si>
    <t>Mthonjaneni Local Municipality</t>
  </si>
  <si>
    <t>Mtubatuba Local Municipality</t>
  </si>
  <si>
    <t>Municipal Demarcation Board (MDB)</t>
  </si>
  <si>
    <t>Municipal Infrastructure Support Agent (MISA)</t>
  </si>
  <si>
    <t>Musina Local Municipality</t>
  </si>
  <si>
    <t>Nala Local Municipality</t>
  </si>
  <si>
    <t>Naledi Local Municipality</t>
  </si>
  <si>
    <t>Nama Khoi Local Municipality</t>
  </si>
  <si>
    <t>Namakwa District Municipality</t>
  </si>
  <si>
    <t>National Advisory Council on Innovation (NACI)</t>
  </si>
  <si>
    <t>National Agricultural Marketing Council (NAMC)</t>
  </si>
  <si>
    <t>National Archives and Records Service of South Africa (NARSSA)</t>
  </si>
  <si>
    <t>National Arts Council of South Africa (NAC)</t>
  </si>
  <si>
    <t>National Assembly (NA)Parliament</t>
  </si>
  <si>
    <t>National Consumer Commission (NCC)</t>
  </si>
  <si>
    <t>National Consumer Tribunal (NCT)</t>
  </si>
  <si>
    <t>National Council of Provinces (NCOP)</t>
  </si>
  <si>
    <t>National Credit Regulator (NCR)</t>
  </si>
  <si>
    <t>National Development Agency (NDA)</t>
  </si>
  <si>
    <t>National Economic Development and Labour Council (NEDLAC)</t>
  </si>
  <si>
    <t>National Electronic Media Institute of South Africa (NEMISA)</t>
  </si>
  <si>
    <t>National Empowerment Fund (NEF)</t>
  </si>
  <si>
    <t>National Energy Regulator of South Africa (NERSA)</t>
  </si>
  <si>
    <t>National Film and Video Foundation (NFVF)</t>
  </si>
  <si>
    <t>National Gambling Board (NGB)</t>
  </si>
  <si>
    <t>National Health Laboratory Service (NHLS)</t>
  </si>
  <si>
    <t>National Heritage Council South Africa (NHC)</t>
  </si>
  <si>
    <t>National Home Builders Registration Council (NHBRC)</t>
  </si>
  <si>
    <t>National House of Traditional Leaders</t>
  </si>
  <si>
    <t>National Housing Finance Corporation SOC Ltd (NHFC)</t>
  </si>
  <si>
    <t>National Institute for the Humanities and Social Sciences (NIHSS)</t>
  </si>
  <si>
    <t>National Library of South Africa (NLSA)</t>
  </si>
  <si>
    <t>National Lotteries Commission (NLC)</t>
  </si>
  <si>
    <t>National Metrology Institute of South Africa (NMISA)</t>
  </si>
  <si>
    <t>National Museum, Bloemfontein</t>
  </si>
  <si>
    <t>National Nuclear Regulator (NNR)</t>
  </si>
  <si>
    <t>National Prosecuting Authority of South Africa (NPA)</t>
  </si>
  <si>
    <t>National Regulator for Compulsory Specifications (NRCS)</t>
  </si>
  <si>
    <t>National Research Foundation (NRF)</t>
  </si>
  <si>
    <t>National School of Government (NSG)National Department</t>
  </si>
  <si>
    <t>National Skills Fund (NSF)</t>
  </si>
  <si>
    <t>National Student Financial Aid Scheme (NSFAS)</t>
  </si>
  <si>
    <t>National Treasury</t>
  </si>
  <si>
    <t>National Youth Development Agency (NYDA)</t>
  </si>
  <si>
    <t>Ndlambe Local Municipality</t>
  </si>
  <si>
    <t>Ndwendwe Local Municipality</t>
  </si>
  <si>
    <t>Nelson Mandela Bay Metropolitan Municipality</t>
  </si>
  <si>
    <t>Nelson Mandela Metropolitan UniversityUniversity</t>
  </si>
  <si>
    <t>Nelson Mandela Museum</t>
  </si>
  <si>
    <t>Newcastle Local Municipality</t>
  </si>
  <si>
    <t>Ngaka Modiri Molema District Municipality</t>
  </si>
  <si>
    <t>Ngqushwa Local Municipality</t>
  </si>
  <si>
    <t>Ngwathe Local Municipality</t>
  </si>
  <si>
    <t>Nkangala District Municipality</t>
  </si>
  <si>
    <t>Nkangala TVET College</t>
  </si>
  <si>
    <t>Nketoana Local Municipality</t>
  </si>
  <si>
    <t>Nkomazi Local Municipality</t>
  </si>
  <si>
    <t>Nongoma Local Municipality</t>
  </si>
  <si>
    <t>North West Department of Agriculture and Rural Development</t>
  </si>
  <si>
    <t>North West Department of Arts, Culture, Sports &amp; Recreation</t>
  </si>
  <si>
    <t>North West Department of Community Safety and Transport Management</t>
  </si>
  <si>
    <t>North West Department of Cooperative Governance, Human Settlement and Traditional Affairs</t>
  </si>
  <si>
    <t>North West Department of Economic Development, Environment, Conservation &amp; Tourism</t>
  </si>
  <si>
    <t>North West Department of Education</t>
  </si>
  <si>
    <t>North West Department of Health</t>
  </si>
  <si>
    <t>North West Department of Public Works and Roads</t>
  </si>
  <si>
    <t>North West Department of Social Development</t>
  </si>
  <si>
    <t>North West Office of the Premier </t>
  </si>
  <si>
    <t>North West Provincial Legislature</t>
  </si>
  <si>
    <t>North West Provincial Treasury</t>
  </si>
  <si>
    <t>Northern Cape Department of Agriculture, Land Reform &amp; Rural Development</t>
  </si>
  <si>
    <t>Northern Cape Department of Cooperative Governance, Human Settlement and Traditional Affairs</t>
  </si>
  <si>
    <t>Northern Cape Department of Economic Development and Tourism</t>
  </si>
  <si>
    <t>Northern Cape Department of Education</t>
  </si>
  <si>
    <t>Northern Cape Department of Environmental Affairs and Nature Conservation</t>
  </si>
  <si>
    <t>Northern Cape Department of Health</t>
  </si>
  <si>
    <t>Northern Cape Department of Justice and Constitutional Development</t>
  </si>
  <si>
    <t>Northern Cape Department of Roads and Public Works</t>
  </si>
  <si>
    <t>Northern Cape Department of Social Development</t>
  </si>
  <si>
    <t>Northern Cape Department of Sport, Arts &amp; Culture</t>
  </si>
  <si>
    <t>Northern Cape Department of Transport, Safety and Liaison</t>
  </si>
  <si>
    <t>Northern Cape Office of the Premier</t>
  </si>
  <si>
    <t>Northern Cape Provincial Legislature</t>
  </si>
  <si>
    <t>Northern Cape Provincial Treasury</t>
  </si>
  <si>
    <t>Northern Cape Rural TVET College</t>
  </si>
  <si>
    <t>Northern Cape Urban TVET College</t>
  </si>
  <si>
    <t>Northlink TVET College</t>
  </si>
  <si>
    <t>North-West University</t>
  </si>
  <si>
    <t>Nquthu Local Municipality</t>
  </si>
  <si>
    <t>Ntabankulu Local Municipality</t>
  </si>
  <si>
    <t>Nyandeni Local Municipality</t>
  </si>
  <si>
    <t>Office of Health Standards Compliance ( OHSC)</t>
  </si>
  <si>
    <t>Office of the Chief Justice (OCJ)</t>
  </si>
  <si>
    <t>Office of the Ombud for Financial Services Providers (FAIS Ombud)</t>
  </si>
  <si>
    <t>Office of the Pension Funds Adjudicator (OPFA)</t>
  </si>
  <si>
    <t>Office of the Tax Ombud (OTO)</t>
  </si>
  <si>
    <t>Okhahlamba Local Municipality</t>
  </si>
  <si>
    <t>Onderstepoort Biological Products (OBP)</t>
  </si>
  <si>
    <t>OR Tambo District Municipality</t>
  </si>
  <si>
    <t>Orbit TVET College</t>
  </si>
  <si>
    <t>Oudtshoorn Local Municipality</t>
  </si>
  <si>
    <t>Overberg District Municipality</t>
  </si>
  <si>
    <t>Overberg Water Board</t>
  </si>
  <si>
    <t>Overstrand Local Municipality</t>
  </si>
  <si>
    <t>Pan South African Language Board (PanSALB)</t>
  </si>
  <si>
    <t>Parliament</t>
  </si>
  <si>
    <t>Passenger Rail Agency of South Africa (PRASA)</t>
  </si>
  <si>
    <t>Passenger Rail Agency of South Africa (PRASA) Cres</t>
  </si>
  <si>
    <t>Passenger Rail Agency of South Africa (PRASA) Rail</t>
  </si>
  <si>
    <t>Passenger Rail Agency of South Africa (PRASA) Tech</t>
  </si>
  <si>
    <t>Performing Arts Centre of the Free State (PACOFS)</t>
  </si>
  <si>
    <t>Perishable Products Export Control Board (PPECB)</t>
  </si>
  <si>
    <t>Petroleum Agency South Africa (PASA)</t>
  </si>
  <si>
    <t>Petroleum, Oil and Gas Corporation of South Africa (PetroSA)</t>
  </si>
  <si>
    <t>Pharoe Park Housing Company (Pty) Ltd</t>
  </si>
  <si>
    <t>Phase 2 Housing Company (Pty) Ltd</t>
  </si>
  <si>
    <t>Phokwane Local Municipality</t>
  </si>
  <si>
    <t>Phumelela Local Municipality</t>
  </si>
  <si>
    <t>Pikitup Johannesburg</t>
  </si>
  <si>
    <t>Pixley Ka Seme District Municipality</t>
  </si>
  <si>
    <t>Pixley ka Seme Local Municipality</t>
  </si>
  <si>
    <t>Polokwane Local Municipality</t>
  </si>
  <si>
    <t>Port Elizabeth TVET College</t>
  </si>
  <si>
    <t>Port St Johns Local Municipality</t>
  </si>
  <si>
    <t>Ports Regulator of South Africa</t>
  </si>
  <si>
    <t>President's Fund</t>
  </si>
  <si>
    <t>Prince Albert Local Municipality</t>
  </si>
  <si>
    <t>Private Security Industry Regulatory Authority (PSIRA)</t>
  </si>
  <si>
    <t>Productivity SA</t>
  </si>
  <si>
    <t>Public Investment Corporation SOC Ltd (PIC)</t>
  </si>
  <si>
    <t>Public Protector South Africa</t>
  </si>
  <si>
    <t>Public Service Commission (PSC)</t>
  </si>
  <si>
    <t>Public Service Sector Education and Training Authority (PSETA)SETA</t>
  </si>
  <si>
    <t>Quality Council for Trades and Occupations (QCTO)</t>
  </si>
  <si>
    <t>Railway Safety Regulator (RSR)</t>
  </si>
  <si>
    <t>Ramotshere Moiloa Local Municipality</t>
  </si>
  <si>
    <t>Rand Water</t>
  </si>
  <si>
    <t>Rand West City Local Municipality</t>
  </si>
  <si>
    <t>Ratlou Local Municipality</t>
  </si>
  <si>
    <t>Ray Nkonyeni Local Municipality</t>
  </si>
  <si>
    <t>Raymond Mhlaba Local Municipality</t>
  </si>
  <si>
    <t>Renosterberg Local Municipality</t>
  </si>
  <si>
    <t>Rhodes UniversityUniversity</t>
  </si>
  <si>
    <t>Richmond Local Municipality</t>
  </si>
  <si>
    <t>Richtersveld Local Municipality</t>
  </si>
  <si>
    <t>Road Accident Fund (RAF)</t>
  </si>
  <si>
    <t>Road Traffic Infringement Agency (RTIA)</t>
  </si>
  <si>
    <t>Road Traffic Management Corporation (RTMC)</t>
  </si>
  <si>
    <t>Robben Island Museum</t>
  </si>
  <si>
    <t>Roodepoort Civic Theatre</t>
  </si>
  <si>
    <t>Rustenburg Local Municipality</t>
  </si>
  <si>
    <t>SAA Cargo</t>
  </si>
  <si>
    <t>SAA Technical</t>
  </si>
  <si>
    <t>SAA Voyager</t>
  </si>
  <si>
    <t>Safety and Security Sector Education and Training Authority (SASSETA)SETA</t>
  </si>
  <si>
    <t>Sakhisizwe Local Municipality</t>
  </si>
  <si>
    <t>Sandspruit Works</t>
  </si>
  <si>
    <t>Sarah Baartman District Municipality</t>
  </si>
  <si>
    <t>Sasria SOC Ltd</t>
  </si>
  <si>
    <t>Sedibeng District Municipality</t>
  </si>
  <si>
    <t>Sedibeng TVET College</t>
  </si>
  <si>
    <t>Sedibeng Water</t>
  </si>
  <si>
    <t>Sefako Makgatho Health Sciences University</t>
  </si>
  <si>
    <t>Sekhukhune District Municipality</t>
  </si>
  <si>
    <t>Sekhukhune TVET College</t>
  </si>
  <si>
    <t>Senqu Local Municipality</t>
  </si>
  <si>
    <t>Sentech</t>
  </si>
  <si>
    <t>Services Sector Education and Training Authority (SSETA)SETA</t>
  </si>
  <si>
    <t>Setsoto Local Municipality</t>
  </si>
  <si>
    <t>Siyancuma Local Municipality</t>
  </si>
  <si>
    <t>Small Enterprise Development Agency (SEDA)</t>
  </si>
  <si>
    <t>Small Enterprise Finance Agency (SEFA)</t>
  </si>
  <si>
    <t>Social Housing Regulatory Authority (SHRA)</t>
  </si>
  <si>
    <t>Sol Plaatje UniversityUniversity</t>
  </si>
  <si>
    <t>Sol Plaatjie Local Municipality</t>
  </si>
  <si>
    <t>South African Airways (SAA)</t>
  </si>
  <si>
    <t>South African Bank Note Company (RF) (Pty) Ltd</t>
  </si>
  <si>
    <t>South African Board for Sheriffs</t>
  </si>
  <si>
    <t>South African Broadcasting Corporation SOC Limited (SABC)</t>
  </si>
  <si>
    <t>South African Bureau of Standards (SABS)</t>
  </si>
  <si>
    <t>South African Civil Aviation Authority (SACAA)</t>
  </si>
  <si>
    <t>South African Council for Educators (SACE)</t>
  </si>
  <si>
    <t>South African Council for Natural Scientific Professions (SACNASP)</t>
  </si>
  <si>
    <t>South African Council for Social Service Professions (SACSSP)</t>
  </si>
  <si>
    <t>South African Diamond and Precious Metals Regulator</t>
  </si>
  <si>
    <t>South African Express SOC Ltd (SA Express)</t>
  </si>
  <si>
    <t>South African Forestry Company SOC Limited (SAFCOL)</t>
  </si>
  <si>
    <t>South African Health Products Regulatory Authority (SAPHRA)</t>
  </si>
  <si>
    <t>South African Heritage Resources Agency (SAHRA)</t>
  </si>
  <si>
    <t>South African Human Rights Commission (SAHRC)</t>
  </si>
  <si>
    <t>South African Institute for Drug-Free Sport (SAIDS)</t>
  </si>
  <si>
    <t>South African Law Reform Commission (SALRC)</t>
  </si>
  <si>
    <t>South African Library for the Blind</t>
  </si>
  <si>
    <t>South African Local Government Association (SALGA)</t>
  </si>
  <si>
    <t>South African Maritime Safety Authority (SAMSA)</t>
  </si>
  <si>
    <t>South African Medical Research Council (SAMRC)</t>
  </si>
  <si>
    <t>South African Mint Company (RF) (Pty) Ltd</t>
  </si>
  <si>
    <t>South African National Accreditation System (SANAS)</t>
  </si>
  <si>
    <t>South African National Biodiversity Institute (SANBI)</t>
  </si>
  <si>
    <t>South African National Council for the Blind</t>
  </si>
  <si>
    <t>South African National Energy Development Institute (SANEDI)</t>
  </si>
  <si>
    <t>South African National Parks (SANParks)</t>
  </si>
  <si>
    <t>South African National Space Agency (SANSA)</t>
  </si>
  <si>
    <t>South African Nuclear Energy Corporation (NECSA)</t>
  </si>
  <si>
    <t>South African Police Service (SAPS)</t>
  </si>
  <si>
    <t>South African Post Office (SAPO)</t>
  </si>
  <si>
    <t>South African Qualifications Authority (SAQA)</t>
  </si>
  <si>
    <t>South African Reserve Bank (SARB)</t>
  </si>
  <si>
    <t>South African Revenue Service (SARS)</t>
  </si>
  <si>
    <t>South African Social Security Agency (SASSA)</t>
  </si>
  <si>
    <t>South African State Theatre</t>
  </si>
  <si>
    <t>South African Tourism</t>
  </si>
  <si>
    <t>South African Travel Centre</t>
  </si>
  <si>
    <t>South African Veterinary Council (SAVC)</t>
  </si>
  <si>
    <t>South African Weather Service</t>
  </si>
  <si>
    <t>South Cape TVET College</t>
  </si>
  <si>
    <t>South West Gauteng TVET College</t>
  </si>
  <si>
    <t>Special Investigating Unit (SIU)</t>
  </si>
  <si>
    <t>State Diamond Trader</t>
  </si>
  <si>
    <t>State Information Technology Agency (SITA)</t>
  </si>
  <si>
    <t>State Security Agency (SSA)</t>
  </si>
  <si>
    <t>Statistics South Africa (Stats SA)</t>
  </si>
  <si>
    <t>Stellenbosch Local Municipality</t>
  </si>
  <si>
    <t>Steve Tshwete Local Municipality</t>
  </si>
  <si>
    <t>Sundays River Valley Local Municipality</t>
  </si>
  <si>
    <t>Supreme Court of Appeal</t>
  </si>
  <si>
    <t>Swellendam Local Municipality</t>
  </si>
  <si>
    <t>Taletso TVET College</t>
  </si>
  <si>
    <t>Technology Innovation Agency (TIA)</t>
  </si>
  <si>
    <t>Telkom</t>
  </si>
  <si>
    <t>Thaba Chweu Local Municipality</t>
  </si>
  <si>
    <t>Thabazimbi Local Municipality</t>
  </si>
  <si>
    <t>Thabo Mofutsanyana District Municipality</t>
  </si>
  <si>
    <t>The Playhouse Company</t>
  </si>
  <si>
    <t>The Presidency</t>
  </si>
  <si>
    <t>The South African National Roads Agency SOC Ltd (SANRAL)</t>
  </si>
  <si>
    <t>Theewaterskloof Local Municipality</t>
  </si>
  <si>
    <t>Thekwini TVET College</t>
  </si>
  <si>
    <t>Thembelihle Local Municipality</t>
  </si>
  <si>
    <t>Thembisile Hani Local Municipality</t>
  </si>
  <si>
    <t>Thulamela Local Municipality</t>
  </si>
  <si>
    <t>Tokologo Local Municipality</t>
  </si>
  <si>
    <t>Trans-Caledon Tunnel Authority (TCTA)</t>
  </si>
  <si>
    <t>Transnet SOC Ltd</t>
  </si>
  <si>
    <t>Transport Education Training Authority (TETA)SETA</t>
  </si>
  <si>
    <t>Tsantsabane Local Municipality</t>
  </si>
  <si>
    <t>Tshwane Economic Development Agency</t>
  </si>
  <si>
    <t>Tshwane Housing Company</t>
  </si>
  <si>
    <t>Tshwane North TVET College</t>
  </si>
  <si>
    <t>Tshwane Rapid Transit (Pty) Ltd</t>
  </si>
  <si>
    <t>Tshwane South TVET College</t>
  </si>
  <si>
    <t>Tshwane University of Technology</t>
  </si>
  <si>
    <t>Tswang Local Municipality</t>
  </si>
  <si>
    <t>Tswelopele Local Municipality</t>
  </si>
  <si>
    <t>Ubuhlebezwe Local Municipality</t>
  </si>
  <si>
    <t>Ubuntu Local Municipality</t>
  </si>
  <si>
    <t>Ugu District Municipality</t>
  </si>
  <si>
    <t>Ulundi Local Municipality</t>
  </si>
  <si>
    <t>Umalusi - Council for Quality Assurance in General and Further Education and Training</t>
  </si>
  <si>
    <t>uMfolozi Local Municipality</t>
  </si>
  <si>
    <t>Umfolozi TVET College</t>
  </si>
  <si>
    <t>Umgeni Water</t>
  </si>
  <si>
    <t>uMgungundlovu District Municipality</t>
  </si>
  <si>
    <t>Umgungundlovu TVET College</t>
  </si>
  <si>
    <t>uMhlabuyalingana Local Municipality</t>
  </si>
  <si>
    <t>uMhlathuze Local Municipality</t>
  </si>
  <si>
    <t>uMkhanyakude District Municipality</t>
  </si>
  <si>
    <t>uMlalazi Local Municipality</t>
  </si>
  <si>
    <t>uMndoni Local Municipality</t>
  </si>
  <si>
    <t>uMngeni Local Municipality</t>
  </si>
  <si>
    <t>uMshwathi Local Municipality</t>
  </si>
  <si>
    <t>Umsobomvu Local Municipality</t>
  </si>
  <si>
    <t>uMsunduzi Museum</t>
  </si>
  <si>
    <t>uMuziwabantu Local Municipality</t>
  </si>
  <si>
    <t>Umvoti Local Municipality</t>
  </si>
  <si>
    <t>Umzimkhulu Local Municipality</t>
  </si>
  <si>
    <t>Umzimvubu Local Municipality</t>
  </si>
  <si>
    <t>uMzinyathi District Municipality</t>
  </si>
  <si>
    <t>Umzumbe Local Municipality</t>
  </si>
  <si>
    <t>Unemployment Insurance Fund (UIF)</t>
  </si>
  <si>
    <t>Universal Service and Access Agency of South Africa (USAASA)</t>
  </si>
  <si>
    <t>Universities South Africa (USAf)</t>
  </si>
  <si>
    <t>University of Cape Town</t>
  </si>
  <si>
    <t>University of Fort Hare</t>
  </si>
  <si>
    <t>University of Johannesburg</t>
  </si>
  <si>
    <t>University of KwaZulu-Natal</t>
  </si>
  <si>
    <t>University of LimpopoUniversity</t>
  </si>
  <si>
    <t>University of Mpumalanga</t>
  </si>
  <si>
    <t>University of Pretoria</t>
  </si>
  <si>
    <t>University of South Africa</t>
  </si>
  <si>
    <t>University of Stellenbosch University</t>
  </si>
  <si>
    <t>University of the Free State University</t>
  </si>
  <si>
    <t>University of the Western Cape University</t>
  </si>
  <si>
    <t>University of the Witwatersrand University</t>
  </si>
  <si>
    <t>University of Venda University</t>
  </si>
  <si>
    <t>University of Zululand University</t>
  </si>
  <si>
    <t>uPhongolo Local Municipality</t>
  </si>
  <si>
    <t>uThukela District Municipality</t>
  </si>
  <si>
    <t>Vaal University of Technology</t>
  </si>
  <si>
    <t>Vhembe District Municipality</t>
  </si>
  <si>
    <t>Vhembe TVET College</t>
  </si>
  <si>
    <t>Victor Khanye Local Municipality</t>
  </si>
  <si>
    <t>Vredefort Dome World Heritage Site</t>
  </si>
  <si>
    <t>Vuselela TVET College</t>
  </si>
  <si>
    <t>Walter Sisulu Local Municipality</t>
  </si>
  <si>
    <t>Walter Sisulu University of Technology and ScienceUniversity of Technology</t>
  </si>
  <si>
    <t>War Museum of the Boer Republics</t>
  </si>
  <si>
    <t>Water Research Commission (WRC)</t>
  </si>
  <si>
    <t>Waterberg District Municipality</t>
  </si>
  <si>
    <t>Waterberg TVET College</t>
  </si>
  <si>
    <t>West Coast District Municipality</t>
  </si>
  <si>
    <t>West Coast TVET College</t>
  </si>
  <si>
    <t>West Rand Development Agency</t>
  </si>
  <si>
    <t>West Rand District Municipality</t>
  </si>
  <si>
    <t>Western Cape Department of Agriculture</t>
  </si>
  <si>
    <t>Western Cape Department of Community Safety </t>
  </si>
  <si>
    <t>Western Cape Department of Cultural Affairs and Sport</t>
  </si>
  <si>
    <t>Western Cape Department of Economic Development and Tourism</t>
  </si>
  <si>
    <t>Western Cape Department of Education</t>
  </si>
  <si>
    <t>Western Cape Department of Environmental Affairs and Development Planning</t>
  </si>
  <si>
    <t>Western Cape Department of Health</t>
  </si>
  <si>
    <t>Western Cape Department of Human Settlements</t>
  </si>
  <si>
    <t>Western Cape Department of Local Government</t>
  </si>
  <si>
    <t>Western Cape Department of Social Development</t>
  </si>
  <si>
    <t>Western Cape Department of the Premier</t>
  </si>
  <si>
    <t>Western Cape Department of Transport and Public Works</t>
  </si>
  <si>
    <t>Western Cape Provincial Legislature</t>
  </si>
  <si>
    <t>Western Cape Provincial Treasury</t>
  </si>
  <si>
    <t>Western Cape Provincial Treasury </t>
  </si>
  <si>
    <t>Western College for TVET College</t>
  </si>
  <si>
    <t>Wholesale and Retail Sector Education and Training Authority (W&amp;RSETA)SETA</t>
  </si>
  <si>
    <t>William Humphreys Art Gallery</t>
  </si>
  <si>
    <t>Witzenberg Local Municipality</t>
  </si>
  <si>
    <t>Xhariep District Municipality</t>
  </si>
  <si>
    <t>ZF Mgcawu District Municipality</t>
  </si>
  <si>
    <t>Zululand District Municipality</t>
  </si>
  <si>
    <t>SUMMARY ENTITY AND DEPARTMENT</t>
  </si>
  <si>
    <t>TOP 20 DIVIATIONS IN VALUE</t>
  </si>
  <si>
    <t xml:space="preserve">Entity/Department </t>
  </si>
  <si>
    <t>Total Number of Deviation Applications Received</t>
  </si>
  <si>
    <t>Total Contract Value</t>
  </si>
  <si>
    <t>No</t>
  </si>
  <si>
    <t>Total Contract Value 
[R]</t>
  </si>
  <si>
    <t>TOTAL AMOUNT</t>
  </si>
  <si>
    <t>TOP 20 DEVIATIONS IN NUMBER OF APPLICATIONS RECEIVED</t>
  </si>
  <si>
    <t>Deviation Outcome</t>
  </si>
  <si>
    <t>Percentage</t>
  </si>
  <si>
    <t>Number</t>
  </si>
  <si>
    <t>Value in Rands</t>
  </si>
  <si>
    <t>Supported</t>
  </si>
  <si>
    <t>Not supported</t>
  </si>
  <si>
    <t>Noting</t>
  </si>
  <si>
    <t>Conditional Support</t>
  </si>
  <si>
    <t>Closed</t>
  </si>
  <si>
    <t>Blanks</t>
  </si>
  <si>
    <t>Within AA/AO mandate Noting</t>
  </si>
  <si>
    <t>Total</t>
  </si>
  <si>
    <t>NUMBER</t>
  </si>
  <si>
    <t>REPORT- DEVIATIONS</t>
  </si>
  <si>
    <t>REPORT- EXPANSIONS</t>
  </si>
  <si>
    <t>PP received (√)</t>
  </si>
  <si>
    <t>Quarter 2</t>
  </si>
  <si>
    <t>Quarter 3</t>
  </si>
  <si>
    <t>√</t>
  </si>
  <si>
    <t>African Exploration Mining and Finance Corporation</t>
  </si>
  <si>
    <t>x</t>
  </si>
  <si>
    <t>X</t>
  </si>
  <si>
    <t>Amatola Water Board</t>
  </si>
  <si>
    <t>Magalies Water Board</t>
  </si>
  <si>
    <t>Mhlathuze Water Board</t>
  </si>
  <si>
    <t>Rand Water Board</t>
  </si>
  <si>
    <t>Sedibeng Water Board</t>
  </si>
  <si>
    <t>Umgeni Water Board</t>
  </si>
  <si>
    <t>Signature______________________________________________</t>
  </si>
  <si>
    <t>DEVIATION CASE STATUS</t>
  </si>
  <si>
    <t xml:space="preserve">AGE Analysis of DEVIATION NOT FINALISED BY ALLOCATED INDIVIDUAL </t>
  </si>
  <si>
    <t>TOTAL DEVIATIONS RECEIVED CURRENT QUARTER</t>
  </si>
  <si>
    <t>TOTAL DEVIATIONS REVIEWED</t>
  </si>
  <si>
    <t>Finalised</t>
  </si>
  <si>
    <t>TOTAL DEVIATIONS RECEIVED PREVIOUS QUARTER</t>
  </si>
  <si>
    <t xml:space="preserve">Not Finalised </t>
  </si>
  <si>
    <t>Date Not Expired</t>
  </si>
  <si>
    <t>TOTAL DEVIATIONS YET TO BE COMPLETED (BLANKS)</t>
  </si>
  <si>
    <t>Withdrawn</t>
  </si>
  <si>
    <t>No. of DEVIATION NOT FINALISED BY ALLOCATED INDIVIDUAL Overdue By 90 or More Days</t>
  </si>
  <si>
    <t>No. of DEVIATION NOT FINALISED BY ALLOCATED INDIVIDUAL Less Than 90 Days</t>
  </si>
  <si>
    <t>No. of  DEVIATION NOT FINALISED BY ALLOCATED INDIVIDUAL Overdue By 90 or More Days</t>
  </si>
  <si>
    <t>SUMMARY OF ALL DEVIATION NOT FINALISED BY ALLOCATED INDIVIDUAL
AGE ANALYSIS</t>
  </si>
  <si>
    <t>Hulisani</t>
  </si>
  <si>
    <t>Manqoba</t>
  </si>
  <si>
    <t>Rose</t>
  </si>
  <si>
    <t>Sindile</t>
  </si>
  <si>
    <t>Conditional support</t>
  </si>
  <si>
    <t>Nozibele</t>
  </si>
  <si>
    <t>Within AA/AO mandate  Noting</t>
  </si>
  <si>
    <t>Khanya</t>
  </si>
  <si>
    <t>Lindani</t>
  </si>
  <si>
    <t>With Acting CPO</t>
  </si>
  <si>
    <t>EXPANSION CASE STATUS</t>
  </si>
  <si>
    <t xml:space="preserve">AGE Analysis of EXPANSIONS NOT FINALISED BY ALLOCATED INDIVIDUAL </t>
  </si>
  <si>
    <t>TOTAL EXPANSIONS RECEIVED CURRENT QUARTER</t>
  </si>
  <si>
    <t>TOTAL EXPANSIONS REVIEWED</t>
  </si>
  <si>
    <t>TOTAL EXPANSIONS RECEIVED PREVIOUS QUARTER</t>
  </si>
  <si>
    <t>TOTAL EXPANSIONS YET TO BE COMPLETED (BLANKS)</t>
  </si>
  <si>
    <t>No. of EXPANSIONS NOT FINALISED BY ALLOCATED INDIVIDUAL Overdue By 90 or More Days</t>
  </si>
  <si>
    <t>No. of EXPANSIONS NOT FINALISED BY ALLOCATED INDIVIDUAL Less Than 90 Days</t>
  </si>
  <si>
    <t>No. of  EXPANSIONS NOT FINALISED BY ALLOCATED INDIVIDUAL Overdue By 90 or More Days</t>
  </si>
  <si>
    <t>SUMMARY OF ALL EXPANSIONS NOT FINALISED BY ALLOCATED INDIVIDUAL
AGE ANALYSIS</t>
  </si>
  <si>
    <t>SCM GMC: CONDONATION APPLICATION QUARTER 2 (July 2019 - September 2019) -  2019/20</t>
  </si>
  <si>
    <t xml:space="preserve">RESPONSIBLE PERSON </t>
  </si>
  <si>
    <t>DATE RECEIVED (yyyy/mm/dd)</t>
  </si>
  <si>
    <t>NAME OF INSTITUTION</t>
  </si>
  <si>
    <t>DESCRIPTION/INCURRED AS A RESULT</t>
  </si>
  <si>
    <t>NAME OF SUPPLIER</t>
  </si>
  <si>
    <t xml:space="preserve">AMOUNT REPORTED </t>
  </si>
  <si>
    <t>Not Condoned/Condoned/ADDITIONAL INFORMATION/IN-PROGRESS</t>
  </si>
  <si>
    <t>STATUS *(Not Finalised/with ACPO/with CD/with D/Finalised)</t>
  </si>
  <si>
    <t>Date signed (yyyy/mm/dd)</t>
  </si>
  <si>
    <t>Moses</t>
  </si>
  <si>
    <t>Financial and Fiscal Commission</t>
  </si>
  <si>
    <t>Procurement of goods and services without following proper SCM processes</t>
  </si>
  <si>
    <t>Not specified</t>
  </si>
  <si>
    <t>Condoned</t>
  </si>
  <si>
    <t>Godfrey</t>
  </si>
  <si>
    <t>Government Pensions Administration Agency</t>
  </si>
  <si>
    <t>Non-compliance with SCM procedure of obtaining three quotations</t>
  </si>
  <si>
    <t xml:space="preserve">Not condone </t>
  </si>
  <si>
    <t xml:space="preserve">Broadband Infraco </t>
  </si>
  <si>
    <t>Extending a contract above threshold of 15% without approval fron NT</t>
  </si>
  <si>
    <t>Eskom</t>
  </si>
  <si>
    <t>Not condone</t>
  </si>
  <si>
    <t>Non-compliance with SCM processes</t>
  </si>
  <si>
    <t>SARS</t>
  </si>
  <si>
    <t>Contract extension above the threshold of 15% without prior approval</t>
  </si>
  <si>
    <t>Glory</t>
  </si>
  <si>
    <t xml:space="preserve">2019/07/03
</t>
  </si>
  <si>
    <t>Construction Industry Development Board</t>
  </si>
  <si>
    <t>Extension of contract without prior approval from Treasury</t>
  </si>
  <si>
    <t>Not Finalised</t>
  </si>
  <si>
    <t>Sibusiso</t>
  </si>
  <si>
    <t>Civilian Secretariat for Police Service</t>
  </si>
  <si>
    <t>Competitive bid process was not followed</t>
  </si>
  <si>
    <t>South African National Biodiversity Institute</t>
  </si>
  <si>
    <t>splitting of orders for the provision of IT equipment</t>
  </si>
  <si>
    <t xml:space="preserve">non-compliance </t>
  </si>
  <si>
    <t>South African Police Service</t>
  </si>
  <si>
    <t>Procurement Authorization was not obtained</t>
  </si>
  <si>
    <t>PSETA</t>
  </si>
  <si>
    <t xml:space="preserve">Three quotes were not obtained </t>
  </si>
  <si>
    <t>Jostina</t>
  </si>
  <si>
    <t>EAAB</t>
  </si>
  <si>
    <t>Condonation request for internal audit services</t>
  </si>
  <si>
    <t>Khanya Kheswa</t>
  </si>
  <si>
    <t>Various applications</t>
  </si>
  <si>
    <t>R 31 214 000.00 and R 36 168 000</t>
  </si>
  <si>
    <t xml:space="preserve">Amatola Water Board </t>
  </si>
  <si>
    <t>Nozibele Maku</t>
  </si>
  <si>
    <t xml:space="preserve">National Health Laboratory Service </t>
  </si>
  <si>
    <t>Non-compliance with NT Practice Note 8 of 2007/2008 and NT Instruction Note 3 of 2016/2017</t>
  </si>
  <si>
    <t xml:space="preserve">Total number of condonations received: </t>
  </si>
  <si>
    <t xml:space="preserve">Total number of condonations reviewed: </t>
  </si>
  <si>
    <t xml:space="preserve">Number of contracts reviewed were brought forward from previous quarter: </t>
  </si>
  <si>
    <t>Vote</t>
  </si>
  <si>
    <t>Entity</t>
  </si>
  <si>
    <t>ADDITIONAL INFORMATION</t>
  </si>
  <si>
    <t>Period / Quarter</t>
  </si>
  <si>
    <t>Date Received By GMC (yyyy/mm/dd)</t>
  </si>
  <si>
    <t>Date Cases Allocated To Team Member
(yyyy/mm/dd)</t>
  </si>
  <si>
    <t>Team Member</t>
  </si>
  <si>
    <t>Project Description</t>
  </si>
  <si>
    <t>Supplier / Service Provider</t>
  </si>
  <si>
    <t>Contract start date  (yyyy/mm/dd)</t>
  </si>
  <si>
    <t>Contract expiry (yyyy/mm/dd)</t>
  </si>
  <si>
    <t>Comments</t>
  </si>
  <si>
    <t>Not finalised cases by allocated individual</t>
  </si>
  <si>
    <t>Value of Contract</t>
  </si>
  <si>
    <t xml:space="preserve">Actual Amount Not Supported </t>
  </si>
  <si>
    <t>Actual Amount Conditional Supported</t>
  </si>
  <si>
    <t>Total amount Pending, Noting, Closing &amp; Other</t>
  </si>
  <si>
    <t>DROPDOWN LISTS</t>
  </si>
  <si>
    <t>Q3 2020/21</t>
  </si>
  <si>
    <t>New</t>
  </si>
  <si>
    <t>Team B</t>
  </si>
  <si>
    <t>Various suppliers</t>
  </si>
  <si>
    <t>COVID-19</t>
  </si>
  <si>
    <t>Not Stated</t>
  </si>
  <si>
    <t>Rollover</t>
  </si>
  <si>
    <t>Team A</t>
  </si>
  <si>
    <t>Poor Planning</t>
  </si>
  <si>
    <t>Not Supported</t>
  </si>
  <si>
    <t>Direct email to GMC</t>
  </si>
  <si>
    <t>RED - require response in 1 day</t>
  </si>
  <si>
    <t>Q1 2020/21</t>
  </si>
  <si>
    <t>Signed</t>
  </si>
  <si>
    <t>Continuation of service</t>
  </si>
  <si>
    <t>Inadequate market research and analysis</t>
  </si>
  <si>
    <t>Closed bid process (Limited market)</t>
  </si>
  <si>
    <t>Letter to GMC</t>
  </si>
  <si>
    <t>AMBER - require response in 2-5 days</t>
  </si>
  <si>
    <t>Q2 2020/21</t>
  </si>
  <si>
    <t>Returned with comments</t>
  </si>
  <si>
    <t>Railway Safety Regulator</t>
  </si>
  <si>
    <t>Lack of understanding of procurement legislation</t>
  </si>
  <si>
    <t>Appeal</t>
  </si>
  <si>
    <t>Team C</t>
  </si>
  <si>
    <t xml:space="preserve">Drafting of poor specifications (TORs) and evaluation criteria </t>
  </si>
  <si>
    <t>Business continuity</t>
  </si>
  <si>
    <t>Via Office of CPO</t>
  </si>
  <si>
    <t>GREEN- require response after 7 days</t>
  </si>
  <si>
    <t>Noted</t>
  </si>
  <si>
    <t>PetroSA</t>
  </si>
  <si>
    <t>Various service providers</t>
  </si>
  <si>
    <t>Team D</t>
  </si>
  <si>
    <t>Poor contract management</t>
  </si>
  <si>
    <t>Via DG Registry</t>
  </si>
  <si>
    <t>Q4 2020/21</t>
  </si>
  <si>
    <t>Use emergency provision to enter into long term contracts</t>
  </si>
  <si>
    <t>Poor performance (Service delivery and APP targets)</t>
  </si>
  <si>
    <t>Service Delivery Urgency</t>
  </si>
  <si>
    <t>Via Office of Minister</t>
  </si>
  <si>
    <t>Resistance to change</t>
  </si>
  <si>
    <t>Extensions on current contracts due to new tender processes not concluded in time</t>
  </si>
  <si>
    <t>Other</t>
  </si>
  <si>
    <t>Failed tender processes; Restart tender processes</t>
  </si>
  <si>
    <t>Strategic Fuel Fund</t>
  </si>
  <si>
    <t xml:space="preserve">Value-for-money </t>
  </si>
  <si>
    <t>Easy way out (making deviations normal way of procurement)</t>
  </si>
  <si>
    <t>Extension of Accommodation Leases</t>
  </si>
  <si>
    <t xml:space="preserve">Continue using existing software </t>
  </si>
  <si>
    <t>Exceeding the 15%/R15m  or 20%/R20m threshold for expansions (especially SOCs with large projects)</t>
  </si>
  <si>
    <t>Government-to-Government Procurement (GTAC, CSIR, etc)</t>
  </si>
  <si>
    <t>Expansion of scope (time &amp; material)</t>
  </si>
  <si>
    <t>Ratification</t>
  </si>
  <si>
    <t>Road Accident Fund</t>
  </si>
  <si>
    <t>Tender Cancellation</t>
  </si>
  <si>
    <t>Not stated</t>
  </si>
  <si>
    <t xml:space="preserve">Preferred Supplier / Single Source </t>
  </si>
  <si>
    <t>Sole Supplier – e.g. OEM</t>
  </si>
  <si>
    <t>Accredited Partners</t>
  </si>
  <si>
    <t>12 months</t>
  </si>
  <si>
    <t xml:space="preserve">Business Strategy/operations </t>
  </si>
  <si>
    <t>Contract Extension</t>
  </si>
  <si>
    <t>SITA</t>
  </si>
  <si>
    <t xml:space="preserve">Not stated </t>
  </si>
  <si>
    <t>Court Order / Litigation</t>
  </si>
  <si>
    <t>Council for Geoscience</t>
  </si>
  <si>
    <t>Transnet</t>
  </si>
  <si>
    <t xml:space="preserve">EXPANSION SUBMISSIONS TRACKING TOOL </t>
  </si>
  <si>
    <t>Value of Contract Expansion
[R]</t>
  </si>
  <si>
    <t>Original Contract Value
[R]</t>
  </si>
  <si>
    <t>Value of Previous Expansion
[R]</t>
  </si>
  <si>
    <t>Award/recommended by AO/ AA date
(yyyy/mm/dd)</t>
  </si>
  <si>
    <t>Application Signed Date
(yyyy/mm/dd)</t>
  </si>
  <si>
    <t>AGE ANALYSIS
NUMBER OF DAYS EXPANSION NOT FINALISED BY ALLOCATED INDIVIDUAL</t>
  </si>
  <si>
    <t>Date Expansion (yyyy/mm/dd):
Submitted to CD: GMC</t>
  </si>
  <si>
    <t xml:space="preserve">
AGE ANALYSIS: NUMBER OF DAYS SINCE ALLOCATED EXPANSION SUBMITTED TO CD</t>
  </si>
  <si>
    <t xml:space="preserve">Expansion Date (yyyy/mm/dd): 
Checked by Chief Director 
</t>
  </si>
  <si>
    <t>AGE ANALYSIS: 
NUMBER OF DAYS TO FINALISE EXPANSIONS BY CHIEF DIRECTOR: GMC</t>
  </si>
  <si>
    <t xml:space="preserve">Expansion Submission Date (yyyy/mm/dd): 
To Chief Procurement Officer (CPO)
</t>
  </si>
  <si>
    <t>AGE ANALYSIS 
NUMBER OF DAYS SINCE SIGNED EXPANSION SUBMITTED TO OCPO</t>
  </si>
  <si>
    <t xml:space="preserve">Reviewed Expansion on Return Date (yyyy/mm/dd): 
From Chief Procurement Officer (CPO)
</t>
  </si>
  <si>
    <t>Date Signed (yyyy/mm/dd)</t>
  </si>
  <si>
    <t>AGE ANALYSIS
NUMBER OF DAYS DEVIATION REPORT RECEIVED</t>
  </si>
  <si>
    <t>Provision of office accommodation for the DMRE Western Cape regional office in Cape Town</t>
  </si>
  <si>
    <t>Renny Properties</t>
  </si>
  <si>
    <t>The Landlord offered an extension of not less than 24 months</t>
  </si>
  <si>
    <t>Managing strategic communication with special focus on Covid-19 and the NHI</t>
  </si>
  <si>
    <t>Digital Vibes</t>
  </si>
  <si>
    <t>Allow time to finalise the tender process</t>
  </si>
  <si>
    <t xml:space="preserve">Total Airport and Airspace Modeler (TAAM) Fast Time Simulation Software </t>
  </si>
  <si>
    <t>TAAM</t>
  </si>
  <si>
    <t>To finalise reseach and develop specifications for the next tender process</t>
  </si>
  <si>
    <t>Corporate Panel of Attorneys</t>
  </si>
  <si>
    <t>Various Law Firms</t>
  </si>
  <si>
    <t>Contract amount depleted</t>
  </si>
  <si>
    <t>Delta Fund (Pty) Ltd</t>
  </si>
  <si>
    <t>Tender process failed and a new strategy adopted</t>
  </si>
  <si>
    <t>TVR Beleggings CC</t>
  </si>
  <si>
    <t xml:space="preserve"> New strategy adopted</t>
  </si>
  <si>
    <t>FKG (Pty) Ltd</t>
  </si>
  <si>
    <t>Maintenance and Woodpole replacement scopes of work required for the operations and maintenance portfolio in KZN</t>
  </si>
  <si>
    <t>Continuity of service</t>
  </si>
  <si>
    <t>Extension of a lease accommodation for NYDA Durban Branch</t>
  </si>
  <si>
    <t xml:space="preserve">Provision of legal support </t>
  </si>
  <si>
    <t>Gildenhyns Malatji Incorporated (GMI)</t>
  </si>
  <si>
    <t xml:space="preserve">Dynamics GP Support </t>
  </si>
  <si>
    <t>Braintree VOX Telecommunications</t>
  </si>
  <si>
    <t>Provision of Internet Services</t>
  </si>
  <si>
    <t>Internet Solutions</t>
  </si>
  <si>
    <t>Provision of an alternative chronic medication access programme for the public sector patients</t>
  </si>
  <si>
    <t xml:space="preserve">Pharmacy Direct (Pty) Ltd and DSV HealthCare (Pty) Ltd </t>
  </si>
  <si>
    <t>Allow time to engage on a new tender process</t>
  </si>
  <si>
    <t>Extension of a lease for RAF Mafikeng CSC</t>
  </si>
  <si>
    <t>Columbia Falls Properties (Pty) Ltd</t>
  </si>
  <si>
    <t xml:space="preserve">Debt collection
</t>
  </si>
  <si>
    <t xml:space="preserve">Solwandle Attorneys </t>
  </si>
  <si>
    <t>Completing of work</t>
  </si>
  <si>
    <t>Construction of a 13.2km Long DN 650 Rising Main from Rosetta Treatment Works to command Reservoir at Bruntville</t>
  </si>
  <si>
    <t xml:space="preserve">WK Construction SA </t>
  </si>
  <si>
    <t>Final account settlement cost based on Engineer Valuation</t>
  </si>
  <si>
    <t>Construction ehabilitation of Durban Heights Reservoir 3 roof</t>
  </si>
  <si>
    <t>Smart Civils Construction</t>
  </si>
  <si>
    <t>Additional time –related claims delay in giving contractor access to site, access to reservoir and additional work.</t>
  </si>
  <si>
    <t>Slot Management Solution for the Development, Support and Maintenance of SCORE</t>
  </si>
  <si>
    <t>Prolog Development Centre (PDC)</t>
  </si>
  <si>
    <t>Difficult for users to do slot coordination optimally and on-going maintenance is</t>
  </si>
  <si>
    <t>Sbusiso</t>
  </si>
  <si>
    <t xml:space="preserve">Office Accommodation </t>
  </si>
  <si>
    <t>Bridgecon Properties</t>
  </si>
  <si>
    <t>Capricon FET</t>
  </si>
  <si>
    <t>De Bryn</t>
  </si>
  <si>
    <t xml:space="preserve">Ikoutoris Trust </t>
  </si>
  <si>
    <t xml:space="preserve">Integer Properties </t>
  </si>
  <si>
    <t>Klipdrift</t>
  </si>
  <si>
    <t>Mauvene Investment (Pty) Ltd</t>
  </si>
  <si>
    <t>Retcon</t>
  </si>
  <si>
    <t>Supplier Park</t>
  </si>
  <si>
    <t>IT infrstructure managed and  Hosting services</t>
  </si>
  <si>
    <t>Increase in contrsct value  as a result of lockdown</t>
  </si>
  <si>
    <t>Prepare for the lodging and arguing of the matter between TETA and Public Protector</t>
  </si>
  <si>
    <t>Werkans Attorneys</t>
  </si>
  <si>
    <t>Maenetja Attorneys</t>
  </si>
  <si>
    <t>Attacq Waterfall Investment Proprietary Limited</t>
  </si>
  <si>
    <t>Enterprise  Resources Planning</t>
  </si>
  <si>
    <t xml:space="preserve">Solugrowth </t>
  </si>
  <si>
    <t>Management Information System</t>
  </si>
  <si>
    <t>Solugrowth</t>
  </si>
  <si>
    <t xml:space="preserve">Construction of New Police Station </t>
  </si>
  <si>
    <t xml:space="preserve">Delta BEC  (Architect) </t>
  </si>
  <si>
    <t>Adjustment of  consultants  fees</t>
  </si>
  <si>
    <t>AAA  CIvills (Civil and Structural Engineer)</t>
  </si>
  <si>
    <t>Delta BEC (Electrical Engineer)</t>
  </si>
  <si>
    <t>Delta BEC (Mechanical Engineer)</t>
  </si>
  <si>
    <t>Pros QS (Quantity Surveyor )</t>
  </si>
  <si>
    <t xml:space="preserve">Royal traders </t>
  </si>
  <si>
    <t>Gemgrow/Arrowhead Properties</t>
  </si>
  <si>
    <t>Tower Properties</t>
  </si>
  <si>
    <t>Stroh Familie Trust</t>
  </si>
  <si>
    <t>Blend Properties</t>
  </si>
  <si>
    <t>Skyline Motors</t>
  </si>
  <si>
    <t>Blue Crest Holdings</t>
  </si>
  <si>
    <t>Construction of Umgungundlove FET College</t>
  </si>
  <si>
    <t xml:space="preserve">Motheo Construction </t>
  </si>
  <si>
    <t xml:space="preserve">Relocation of unforssen water pipeline on behalf </t>
  </si>
  <si>
    <t xml:space="preserve">Gibb (Pty) Ltd </t>
  </si>
  <si>
    <t xml:space="preserve">Adjust values to be in line with final construction cost </t>
  </si>
  <si>
    <t>Provision of security services at Mossel Bay</t>
  </si>
  <si>
    <t>Fidelity Security Services</t>
  </si>
  <si>
    <t>To charter the Greatship Manisha (PSV)</t>
  </si>
  <si>
    <t>Marine Crew Services</t>
  </si>
  <si>
    <t>Amakhaza Moia (Pty) Ltd</t>
  </si>
  <si>
    <t>BICS Engineering</t>
  </si>
  <si>
    <t>Centurion Close Development (Pty) Ltd</t>
  </si>
  <si>
    <t>Velile Tinto and Associates</t>
  </si>
  <si>
    <t>Legal services</t>
  </si>
  <si>
    <t>Panel of law firms</t>
  </si>
  <si>
    <t>To finalise a tender process</t>
  </si>
  <si>
    <t>Lease of office space</t>
  </si>
  <si>
    <t xml:space="preserve">Growth Point Properties &amp; Redefine Properties </t>
  </si>
  <si>
    <t>Laphinda Cleaning &amp; Security Services</t>
  </si>
  <si>
    <t>Nishlan Moodley Attorneys</t>
  </si>
  <si>
    <t>To conclude disciplinary hearing</t>
  </si>
  <si>
    <t>Adv Prince Verveen</t>
  </si>
  <si>
    <t>Aveng Grinaker LTA (Pty) Ltd</t>
  </si>
  <si>
    <t>consultant made errors when evaluating the hardness of the rock in the specified borrow pits</t>
  </si>
  <si>
    <t>TPO Consulting</t>
  </si>
  <si>
    <t>SANRAL needs seven months to finalise a tender.</t>
  </si>
  <si>
    <t>JG Africa</t>
  </si>
  <si>
    <t>increased cost of works at construction tender stage</t>
  </si>
  <si>
    <t>LCO JUV</t>
  </si>
  <si>
    <t>compliance with Covid-19</t>
  </si>
  <si>
    <t>Redwill ICT</t>
  </si>
  <si>
    <t xml:space="preserve">39 Suppliers of water tankers for the Department of Education </t>
  </si>
  <si>
    <t>Variours Suppliers</t>
  </si>
  <si>
    <t xml:space="preserve">Clarity to National Treasury </t>
  </si>
  <si>
    <t>Project Management Unit - Vaal Gamaraga Regional Water Supply Scheme</t>
  </si>
  <si>
    <t>Ingerop</t>
  </si>
  <si>
    <t xml:space="preserve"> Provision of an additional 10000m3 storage facilities</t>
  </si>
  <si>
    <t>BP South Africa</t>
  </si>
  <si>
    <t>Strategic Imperatives and business continuity</t>
  </si>
  <si>
    <t>Office of the Valuer General</t>
  </si>
  <si>
    <t>Provision  of project management services</t>
  </si>
  <si>
    <t>Business Connexions</t>
  </si>
  <si>
    <t>Finalizing of  HR process or tender process</t>
  </si>
  <si>
    <t>Provision of legal services</t>
  </si>
  <si>
    <t>Senior resource was used to provide the required services</t>
  </si>
  <si>
    <t>approved only six months</t>
  </si>
  <si>
    <t>Extension</t>
  </si>
  <si>
    <t>Bid Review</t>
  </si>
  <si>
    <t>Review of Specification</t>
  </si>
  <si>
    <t>Inprogress</t>
  </si>
  <si>
    <t>Deviation</t>
  </si>
  <si>
    <t>Cancellation</t>
  </si>
  <si>
    <t>Expansion</t>
  </si>
  <si>
    <t>Request Additional Information</t>
  </si>
  <si>
    <t>Request for Advice</t>
  </si>
  <si>
    <t>5.5.3 SCM GMC: SPECIFICATIONS QUARTER 2 (July 2019 - September 2019)  -  2019/20</t>
  </si>
  <si>
    <t>Date Received (yyyy/mm/dd)</t>
  </si>
  <si>
    <t>DESCRIPTION</t>
  </si>
  <si>
    <r>
      <t xml:space="preserve">TASKS/ACTION REQUIRED
</t>
    </r>
    <r>
      <rPr>
        <b/>
        <i/>
        <sz val="8"/>
        <color theme="0"/>
        <rFont val="Arial"/>
        <family val="2"/>
      </rPr>
      <t>(Pick from drop down list)</t>
    </r>
  </si>
  <si>
    <t>STATUS</t>
  </si>
  <si>
    <t>SOURCE (Bid Review/Deviation/Expansion/Request for Advise)</t>
  </si>
  <si>
    <t>Housing Development Agency</t>
  </si>
  <si>
    <t>Review of specifications - civil engineering services</t>
  </si>
  <si>
    <t>Review of specifications</t>
  </si>
  <si>
    <t>Specification review</t>
  </si>
  <si>
    <t>Review of specifications - supervision and monitoring of services at Bakenpark</t>
  </si>
  <si>
    <t>Bonolo</t>
  </si>
  <si>
    <t xml:space="preserve">South African Airways Limited </t>
  </si>
  <si>
    <t>Review of specifications -Consolidated FM Tender</t>
  </si>
  <si>
    <t>Travel Management services</t>
  </si>
  <si>
    <t xml:space="preserve">Review </t>
  </si>
  <si>
    <t>Bid review</t>
  </si>
  <si>
    <t>Safety and Security Education and Training Authority (SASSETA)</t>
  </si>
  <si>
    <t>OFO codes</t>
  </si>
  <si>
    <t>Q2 RECEIVED (26 June - 25 September 2019) REPORT SPECIFICATIONS</t>
  </si>
  <si>
    <t>NT OCPO Transversal Contracting</t>
  </si>
  <si>
    <t>BID REVIEW: RT64-2019: SUPPLY AND DELIVERY OF CLOTHING TO THE STATE</t>
  </si>
  <si>
    <t>Not finalised</t>
  </si>
  <si>
    <t>Supply and Delivery of Head Protection System</t>
  </si>
  <si>
    <t xml:space="preserve">Review of the specification </t>
  </si>
  <si>
    <t>Cancellation of bid</t>
  </si>
  <si>
    <t>Suppy and Delivery of Alumino Thermile, Thermic and Igniters</t>
  </si>
  <si>
    <t>Warning Lights and Sirens</t>
  </si>
  <si>
    <t>Automotive Spare Parts and Tools</t>
  </si>
  <si>
    <t>Manufacture, Supply and Delivery of Various Medals</t>
  </si>
  <si>
    <t>Disposal and Remival of Waste Accessories Laboratory</t>
  </si>
  <si>
    <t>Evidance Collcetion Kits</t>
  </si>
  <si>
    <t>Marking and De-marking of Police vehicles</t>
  </si>
  <si>
    <t>NHBRC</t>
  </si>
  <si>
    <t>Review of TOR for forensic engineers panel</t>
  </si>
  <si>
    <t>Review specifications</t>
  </si>
  <si>
    <t xml:space="preserve">Trans-Caledon Tunnel Authority </t>
  </si>
  <si>
    <t>Conduct a technical assessment of the ERP System</t>
  </si>
  <si>
    <t xml:space="preserve">Rand Water </t>
  </si>
  <si>
    <t xml:space="preserve">bid no. RW01339/14 and advice on the bid`s compliance to legislation </t>
  </si>
  <si>
    <t>Bid Specification Review</t>
  </si>
  <si>
    <t>Specification Review</t>
  </si>
  <si>
    <t>South African Maritime Safety Authority</t>
  </si>
  <si>
    <t>Procurement of maintenance and repairs for Dry-Locking service</t>
  </si>
  <si>
    <t>Armaments Corporation of South Africa - ARMSCOR</t>
  </si>
  <si>
    <t xml:space="preserve">Total number of bids specifications received: </t>
  </si>
  <si>
    <t xml:space="preserve">Total number of bids specifications  reviewed: </t>
  </si>
  <si>
    <t>Number of specifications reviewed were brought forward from previous quarter</t>
  </si>
  <si>
    <t>5.5.3 SCM GMC: BEC AND BAC MINUTES REVIEWED QUARTER 2 (July 2019 - September 2019)  -  2019/20</t>
  </si>
  <si>
    <r>
      <t xml:space="preserve">TASKS/ACTION REQUIRED
</t>
    </r>
    <r>
      <rPr>
        <b/>
        <i/>
        <sz val="14"/>
        <color theme="0"/>
        <rFont val="Arial Narrow"/>
        <family val="2"/>
      </rPr>
      <t>(Pick from drop down list)</t>
    </r>
  </si>
  <si>
    <t xml:space="preserve">Manqoba </t>
  </si>
  <si>
    <t>City of Johannesburg</t>
  </si>
  <si>
    <t>Vehicle fleet financing for non-specialised vehicles</t>
  </si>
  <si>
    <t>Review</t>
  </si>
  <si>
    <t xml:space="preserve">Umgeni Water </t>
  </si>
  <si>
    <t>Supply, install and configure a Cisco Security Solution &amp; Switches</t>
  </si>
  <si>
    <t>Construction of earthworks, layersworks, surfacing, drainage and retaining structures on the Maphumulo Access Road</t>
  </si>
  <si>
    <t>Consolidated FM Tender</t>
  </si>
  <si>
    <t>Review of BEC and BAC Reports</t>
  </si>
  <si>
    <t>Not Finalised with ACPO</t>
  </si>
  <si>
    <t xml:space="preserve">review </t>
  </si>
  <si>
    <t xml:space="preserve">2019/04/11
</t>
  </si>
  <si>
    <t>Public Works</t>
  </si>
  <si>
    <t>Reconstruction of offices ,replacement of generators, fire equipment and air conditioners damaged by fire</t>
  </si>
  <si>
    <t xml:space="preserve">2019/04/23
</t>
  </si>
  <si>
    <t>Carolina Government Precinct: Site clearance for Erven 305 and 334 for the construction of a new building</t>
  </si>
  <si>
    <t xml:space="preserve">2019/05/24
</t>
  </si>
  <si>
    <t>Tender CPT28/18 :George:procurement of new office accommodation for SASSA local office</t>
  </si>
  <si>
    <t>Tender CPT27/18 :George: Procurement of new office accommodation for SASSA Eden Karoo District Office</t>
  </si>
  <si>
    <t>Tender CPTL29/18: George: Procurement of new office accommodation for department of Rural Development and Land Affairs</t>
  </si>
  <si>
    <t xml:space="preserve">2019/05/28
</t>
  </si>
  <si>
    <t>Tender CPTSC15/18: Provision of 24 hour security services at Hope street parking in Western Cape</t>
  </si>
  <si>
    <t>Tender CPTSC16/18:Provision of 24 hour security services at Paarl Drakenstein: Mandela House Western Cape.</t>
  </si>
  <si>
    <t>Tender CPTSC14/18:Provision of 24 hour security services at Customs House parking in Western Cape</t>
  </si>
  <si>
    <t>Tender CPTSC17/18:Provision of 24 hour security services at Niewmeester parking in Western Cape</t>
  </si>
  <si>
    <t>Tender CPTSC13/18:Provision of 24 hour security services at Tamboerskloop: ERF 81 in Western Cape</t>
  </si>
  <si>
    <t>Tender CPTSC12/18:Provision of 24 hour security services at Fernwood estate in Western Cape</t>
  </si>
  <si>
    <t>Tender CPTSC11/18:Provision of 24 hour security services at Parliament Towers  in Western Cape</t>
  </si>
  <si>
    <t>Q2 RECEIVED (26 June - 25 September 2019) REPORT BEC AND BAC MINUTE</t>
  </si>
  <si>
    <t>review</t>
  </si>
  <si>
    <t>Thabile</t>
  </si>
  <si>
    <t xml:space="preserve">2019/07/22
</t>
  </si>
  <si>
    <t>CETA</t>
  </si>
  <si>
    <t>Unsigned Microsoft Certificate</t>
  </si>
  <si>
    <t>Bid Cancellation</t>
  </si>
  <si>
    <t>Request for advise</t>
  </si>
  <si>
    <t>Security Services tender</t>
  </si>
  <si>
    <t>Installation of water tanks and generator set</t>
  </si>
  <si>
    <t>Repairs and Renovations to the entire Police complex including civil and electrical works</t>
  </si>
  <si>
    <t>Complete repairs and renovations at Mt Fletcher Police Stations</t>
  </si>
  <si>
    <t>Installation of water tanks and generator set in Mthatha Police station</t>
  </si>
  <si>
    <t>Alternative office accommodation in Upington for SASSA</t>
  </si>
  <si>
    <t>Alternative office accommodation in Postmasburg for the department of labour</t>
  </si>
  <si>
    <t>Home Affairs</t>
  </si>
  <si>
    <t>Review of BEC minutes for supplier complaint</t>
  </si>
  <si>
    <t>Review RFQ process</t>
  </si>
  <si>
    <t>Complaint</t>
  </si>
  <si>
    <t>Review of BEC and BAC minutes and evaluation criteria</t>
  </si>
  <si>
    <t>Review of bid process</t>
  </si>
  <si>
    <t>Request to re-advertise bid</t>
  </si>
  <si>
    <t>Review of GCIS award guidelines for Media Space</t>
  </si>
  <si>
    <t>Review of award guidelines</t>
  </si>
  <si>
    <t>Housing development Agency</t>
  </si>
  <si>
    <t xml:space="preserve">Review of BEC process - validity of bid </t>
  </si>
  <si>
    <t>Review evaluation process</t>
  </si>
  <si>
    <t>Composition of BEC Committee</t>
  </si>
  <si>
    <t>Provide advise on BEC composition</t>
  </si>
  <si>
    <t xml:space="preserve">Price evaluation </t>
  </si>
  <si>
    <t>Provide advise on Price evaluation</t>
  </si>
  <si>
    <t xml:space="preserve">Provision of banking service </t>
  </si>
  <si>
    <t xml:space="preserve">Provide technical assistance for the Lesotho Highlands Water Project (LHWP) tunnel inspection and implement the identified remedial measures and  repairs </t>
  </si>
  <si>
    <t xml:space="preserve">Lesotho Highlands Development Authority </t>
  </si>
  <si>
    <t xml:space="preserve">Total number of BEC and BAC Minutes  received: </t>
  </si>
  <si>
    <t xml:space="preserve">Total number of BEC and BAC Minutes  reviewed: </t>
  </si>
  <si>
    <t>5.5.3 SCM GMC: CONTRACTS REVIEW QUARTER 2 (July 2019 - September 2019)  -  2019/20</t>
  </si>
  <si>
    <t>Design, Contract Administration and Construction Monitoring for the Trustfeed WasteWater Works and Associated Works</t>
  </si>
  <si>
    <t xml:space="preserve">Finalised  </t>
  </si>
  <si>
    <t>South African Health Products Regulatory Authority</t>
  </si>
  <si>
    <t>Laboratory services for testing of biological medicines and vaccines</t>
  </si>
  <si>
    <t>Part time consultant to assist with Corporate function establishment and coordination</t>
  </si>
  <si>
    <t>USAASA</t>
  </si>
  <si>
    <t xml:space="preserve">Technical support and maintenance of SAP ERP system </t>
  </si>
  <si>
    <t>Expansion of a contract</t>
  </si>
  <si>
    <t>Interfront</t>
  </si>
  <si>
    <t>Extension of lease agreement</t>
  </si>
  <si>
    <t xml:space="preserve">2019/06/14
</t>
  </si>
  <si>
    <t>S.A Tourism</t>
  </si>
  <si>
    <t>Lease renewal</t>
  </si>
  <si>
    <t>Civilian Secretariat for the Police Serve</t>
  </si>
  <si>
    <t xml:space="preserve">Travel Management Services </t>
  </si>
  <si>
    <t>Q2 RECEIVED (26 June - 25 September 2019) CONTRACTS</t>
  </si>
  <si>
    <t>Hudley</t>
  </si>
  <si>
    <t>SABC</t>
  </si>
  <si>
    <t>Extension of exisiting television licence pay point service providers</t>
  </si>
  <si>
    <t>BMC remedy software maintenance and support services</t>
  </si>
  <si>
    <t>CCMA</t>
  </si>
  <si>
    <t>NSG</t>
  </si>
  <si>
    <t>Delivery of the Executive Development Programme</t>
  </si>
  <si>
    <t>Cleaning services</t>
  </si>
  <si>
    <t>Treasury</t>
  </si>
  <si>
    <t>Professional Service SLA</t>
  </si>
  <si>
    <t>Renewal of operating lease agreement</t>
  </si>
  <si>
    <t>Support and maintenance services of NEC Telephone system</t>
  </si>
  <si>
    <t>Maintenance and support of Adobe Eperience manager solution</t>
  </si>
  <si>
    <t>Extension of lease agreement - Mmabatho</t>
  </si>
  <si>
    <t>Extension of lease agreement - Rusternburg</t>
  </si>
  <si>
    <t>Extension of lease agreement - Standerton</t>
  </si>
  <si>
    <t>Professional fees variation</t>
  </si>
  <si>
    <t>GPAA</t>
  </si>
  <si>
    <t>ICT Infrastructure support services</t>
  </si>
  <si>
    <t>Architectural services</t>
  </si>
  <si>
    <t>Extension of lease agreement - Kruger Mpumalanga International Airport</t>
  </si>
  <si>
    <t>Repairs of fire equipment at SARS Albany House in KZN</t>
  </si>
  <si>
    <t>Brand SA</t>
  </si>
  <si>
    <t>Courier services</t>
  </si>
  <si>
    <t>Renovations and refurbishment of waiting area</t>
  </si>
  <si>
    <t>Extension of lease agreement- Pavillion</t>
  </si>
  <si>
    <t>Extension of lease agreement- 217 Veale Street Brooklyn Bridge</t>
  </si>
  <si>
    <t>Extension of lease agreement- Khanyisa</t>
  </si>
  <si>
    <t>Call centre services</t>
  </si>
  <si>
    <t>Generator maintenance cover</t>
  </si>
  <si>
    <t>StatsSA</t>
  </si>
  <si>
    <t>Upgrading of SAS licences</t>
  </si>
  <si>
    <t>Television licence pay point service providers</t>
  </si>
  <si>
    <t>Rectification of deviation amount: Enterprise Architecture toolset</t>
  </si>
  <si>
    <t>DBSA</t>
  </si>
  <si>
    <t>Professional services</t>
  </si>
  <si>
    <t>Stats SA</t>
  </si>
  <si>
    <t>Print additional barcoded questionnaires</t>
  </si>
  <si>
    <t>Labour - UIF</t>
  </si>
  <si>
    <t>Rendering technical advice and opion on the implementation of Grap standards</t>
  </si>
  <si>
    <t>Expansion of scope</t>
  </si>
  <si>
    <t>Network and Network communication related services</t>
  </si>
  <si>
    <t>Provision of Heating Ventilation and Air Condition maintenance</t>
  </si>
  <si>
    <t>Secondary datacentre and connectivity solution</t>
  </si>
  <si>
    <t xml:space="preserve">Extension of lease agreement </t>
  </si>
  <si>
    <t>Maintenance and Support of Symantec End Point Anti-Virus</t>
  </si>
  <si>
    <t>SAPO</t>
  </si>
  <si>
    <t>Cash in transit for the Western Cape Region</t>
  </si>
  <si>
    <t>Provision of additional supply of hand and paper towels</t>
  </si>
  <si>
    <t xml:space="preserve">Provision of voice equipment </t>
  </si>
  <si>
    <t>Financial Sector Conduct Authority</t>
  </si>
  <si>
    <t>Provision of Audio-visual solution</t>
  </si>
  <si>
    <t>Agricultural Sector Education and Training Authority</t>
  </si>
  <si>
    <t>Appointment of Zandile Faniso Consulting</t>
  </si>
  <si>
    <t>Art-scape</t>
  </si>
  <si>
    <t>Provision of cleaning services</t>
  </si>
  <si>
    <t>National Heritage Council of SA</t>
  </si>
  <si>
    <t>Tenant Installation costs</t>
  </si>
  <si>
    <t>Culture Arts Tourism Hospitality and Sports ETA (CATHSETA)</t>
  </si>
  <si>
    <t>Provision of security services</t>
  </si>
  <si>
    <t>South African Institute for Drug-Free Sport</t>
  </si>
  <si>
    <t>Provision of internal audit service</t>
  </si>
  <si>
    <t>Food and Beverages Manufacturing Industry</t>
  </si>
  <si>
    <t>Procurement of the MIS Systems and Payroll services</t>
  </si>
  <si>
    <t>Provision of office accomodation</t>
  </si>
  <si>
    <t>Higher Education and Training</t>
  </si>
  <si>
    <t>To print, pack, consolidate and dispatch technical and vocational education and training question papers</t>
  </si>
  <si>
    <t>Gijima Definitive Contract</t>
  </si>
  <si>
    <t>Government Printing Works</t>
  </si>
  <si>
    <t>E-Gazzette contract review with Intervate</t>
  </si>
  <si>
    <t>Contract review for Fixed Line</t>
  </si>
  <si>
    <t>Contract review for previously cancelled contracts</t>
  </si>
  <si>
    <t xml:space="preserve">Total number of contracts  received: </t>
  </si>
  <si>
    <t xml:space="preserve">Total number of contracts reviewed: </t>
  </si>
  <si>
    <t>5.5.4 SCM GMC: PROJECT VISITED QUARTER 2 (July 2019 - September 2019)  -  2019/20</t>
  </si>
  <si>
    <t>DATE OF SITE VISIT (yyyy/mm/dd)</t>
  </si>
  <si>
    <t>STATUS OF REPORT</t>
  </si>
  <si>
    <t>Lift replacement</t>
  </si>
  <si>
    <t>In-Progress</t>
  </si>
  <si>
    <t>Defense</t>
  </si>
  <si>
    <t>Office furniture</t>
  </si>
  <si>
    <t>Complaint from RFQ process</t>
  </si>
  <si>
    <t>South African National Roads Agency</t>
  </si>
  <si>
    <t>Road construction</t>
  </si>
  <si>
    <t>Completed</t>
  </si>
  <si>
    <t>Total number of projects visited received: 3</t>
  </si>
  <si>
    <t>Total number of projects visited reviewed: 3</t>
  </si>
  <si>
    <t xml:space="preserve"> SCM GMC: SCM ENQUIRIES QUARTER 2 (July 2019 - September 2019)  -  2019/20</t>
  </si>
  <si>
    <t>DATE OF REQUEST</t>
  </si>
  <si>
    <t>DATE (yyyy/mm/dd)</t>
  </si>
  <si>
    <t xml:space="preserve">Sizi </t>
  </si>
  <si>
    <t xml:space="preserve">SITA Library Information Management System </t>
  </si>
  <si>
    <t>Supply and Delivery of Clothing to the state</t>
  </si>
  <si>
    <t>National School of Government</t>
  </si>
  <si>
    <t>Appointment of the Independent Individual Consultants</t>
  </si>
  <si>
    <t>Department of Labour- UIF</t>
  </si>
  <si>
    <t>Advice on an option of increasing the scope of the ICT Professional services contract</t>
  </si>
  <si>
    <t>IEC</t>
  </si>
  <si>
    <t>Joint Venture Enquiry</t>
  </si>
  <si>
    <t>15% excess variation</t>
  </si>
  <si>
    <t>Labour-UIF</t>
  </si>
  <si>
    <t>Advice on the appointment of panel of service providers</t>
  </si>
  <si>
    <t>Financial Intelligence Centre</t>
  </si>
  <si>
    <t>Contract signed with option to extend</t>
  </si>
  <si>
    <t>CSIR</t>
  </si>
  <si>
    <t>Clarification on Instruction Note 3 of 2016/17</t>
  </si>
  <si>
    <t>STATS SA</t>
  </si>
  <si>
    <t>Clarity on SBD4 declaration of interest</t>
  </si>
  <si>
    <t>PIC</t>
  </si>
  <si>
    <t xml:space="preserve">Forensic Investigations </t>
  </si>
  <si>
    <t>GCIS</t>
  </si>
  <si>
    <t xml:space="preserve">GCIS risking growth &amp; future of EME's </t>
  </si>
  <si>
    <t xml:space="preserve">Guidelines for Memorandum of Understanding </t>
  </si>
  <si>
    <t>Misinterpration of information by bidder</t>
  </si>
  <si>
    <t xml:space="preserve">Opinion on Internal Audit Findings </t>
  </si>
  <si>
    <t>Exemption from Instruction note 3 TV and Radio content</t>
  </si>
  <si>
    <t>Prior written approval of 15% in excess variation</t>
  </si>
  <si>
    <t>Advice on telecommunication contract</t>
  </si>
  <si>
    <t>Madibeng</t>
  </si>
  <si>
    <t>Guide on preferencial points system</t>
  </si>
  <si>
    <t>Guide on process to participate on a contract arranged by other Department</t>
  </si>
  <si>
    <t xml:space="preserve">SBD 4 Form in relation to procurement of services from International Companies </t>
  </si>
  <si>
    <t>Mpumalanga Tourism and Parks Agency</t>
  </si>
  <si>
    <t>Clarity on Instruction Note 3 with regard to deviation below R500,000.00</t>
  </si>
  <si>
    <t>Single source requests below R500k</t>
  </si>
  <si>
    <t>Utilisation SITA services</t>
  </si>
  <si>
    <t>Sole source deviation for Mzanzi Festival in UK</t>
  </si>
  <si>
    <t>Panel of service providers process</t>
  </si>
  <si>
    <t>Validity period clarity</t>
  </si>
  <si>
    <t>Interpretation of paragraph 3.9.5 of the Instruction Note 32 of 2011</t>
  </si>
  <si>
    <t>Request for Guidance: DB Collection Kits</t>
  </si>
  <si>
    <t>Supply and delivery of body protection system</t>
  </si>
  <si>
    <t>With CPO</t>
  </si>
  <si>
    <t>Interpretation of clause 39.2.1 of JBCC and 34 of CIDB</t>
  </si>
  <si>
    <t>Request for Clarity: Sole Supplier on Evergreen Contracts</t>
  </si>
  <si>
    <t xml:space="preserve">2019/06/26
</t>
  </si>
  <si>
    <t>South African National Parks</t>
  </si>
  <si>
    <t>Management of Skukuza Lodge</t>
  </si>
  <si>
    <t xml:space="preserve">2019/07/18
</t>
  </si>
  <si>
    <t>South African Heritage Resourses Agency</t>
  </si>
  <si>
    <t>Advertisement of extension</t>
  </si>
  <si>
    <t xml:space="preserve">2019/08/05
</t>
  </si>
  <si>
    <t>Egendri</t>
  </si>
  <si>
    <t>National Heritage Council South Africa</t>
  </si>
  <si>
    <t>Interpretation of Paragraph 3.3 of National Ttreasury Practice Note 8</t>
  </si>
  <si>
    <t xml:space="preserve">2019/07/29
</t>
  </si>
  <si>
    <t>Procurement of CETA Academy</t>
  </si>
  <si>
    <t xml:space="preserve">2019/07/31
</t>
  </si>
  <si>
    <t>Bidders Declaration</t>
  </si>
  <si>
    <t xml:space="preserve">2019/08/01
</t>
  </si>
  <si>
    <t>Pan South African Language Board</t>
  </si>
  <si>
    <t>Board Communication Tools</t>
  </si>
  <si>
    <t xml:space="preserve">2019/08/27
</t>
  </si>
  <si>
    <t>Environmental Affairs</t>
  </si>
  <si>
    <t>Leasing of facilities in selected area across the country for the temporary storage and pre-processing of waste tyres for the waste Breua</t>
  </si>
  <si>
    <t xml:space="preserve">2019/08/28
</t>
  </si>
  <si>
    <t>SCM Training</t>
  </si>
  <si>
    <t xml:space="preserve">2019/09/03
</t>
  </si>
  <si>
    <t>Independent Development Trust</t>
  </si>
  <si>
    <t xml:space="preserve">Appointment of a Security Services </t>
  </si>
  <si>
    <t xml:space="preserve">2019/09/06
</t>
  </si>
  <si>
    <t>VAT inclusive VS VAT Exclusive</t>
  </si>
  <si>
    <t xml:space="preserve">2019/09/9
</t>
  </si>
  <si>
    <t>Free State Education</t>
  </si>
  <si>
    <t>Procurement irregularities at Petsana Primary School</t>
  </si>
  <si>
    <t>Quality Council for Trades and Occupation (QCTO)</t>
  </si>
  <si>
    <t>Recommendation of the bidder that do not meet the minimum requirements</t>
  </si>
  <si>
    <t>Limpopo Department of Health</t>
  </si>
  <si>
    <t>Request for Clarity on SBD 4</t>
  </si>
  <si>
    <t>Clarity on PPPFA Regulations</t>
  </si>
  <si>
    <t>Migrating from Telkom Handset to cellphone</t>
  </si>
  <si>
    <t>CSOS</t>
  </si>
  <si>
    <t>Request for advise on bid advertisement discrepancies with e-tender portal and tender bulletin</t>
  </si>
  <si>
    <t>Armscor</t>
  </si>
  <si>
    <t>Request for guidance on bid documents</t>
  </si>
  <si>
    <t>Audit query - Declaration of interest</t>
  </si>
  <si>
    <t>NHFC</t>
  </si>
  <si>
    <t>Clarity on procurement process for subcriptions</t>
  </si>
  <si>
    <t>Audit query - open purchase orders</t>
  </si>
  <si>
    <t xml:space="preserve">Audit query - panel of printing </t>
  </si>
  <si>
    <t>Phaladi</t>
  </si>
  <si>
    <t>ECIC</t>
  </si>
  <si>
    <t>VAT query</t>
  </si>
  <si>
    <t>Cross Border</t>
  </si>
  <si>
    <t>Briefing session</t>
  </si>
  <si>
    <t xml:space="preserve">National Research Foundation </t>
  </si>
  <si>
    <t>Closing of bids dueing holidays</t>
  </si>
  <si>
    <t xml:space="preserve">Perishable Products Export Control Board </t>
  </si>
  <si>
    <t>Commission of enquiry</t>
  </si>
  <si>
    <t>NTP Radioisotopes SOC Ltd</t>
  </si>
  <si>
    <t>Threshold on procurement plans</t>
  </si>
  <si>
    <t xml:space="preserve">The entity can consider and evaluate a bid from a bidder who withdrew his tender submission </t>
  </si>
  <si>
    <t xml:space="preserve">Bid no. RW01339/14 and advice on the bid`s compliance to legislation </t>
  </si>
  <si>
    <t>Clarification 68 of the MFMA</t>
  </si>
  <si>
    <t>Laboratory information System with HST</t>
  </si>
  <si>
    <t xml:space="preserve">Total number of request for advice recieved: </t>
  </si>
  <si>
    <t xml:space="preserve">Total number of request for advice responded: </t>
  </si>
  <si>
    <t>SCM GMC: SUPPLIER RESTRICTION APPLICATION QUARTER 2 (July 2019 - September 2019)  -  2019/20</t>
  </si>
  <si>
    <t>NAME OF SUPPLIER/PERSON</t>
  </si>
  <si>
    <t>DATE OF RESTRICTION (yyyy/mm/dd)</t>
  </si>
  <si>
    <t>PERIOD (10 YEARS ETC)</t>
  </si>
  <si>
    <t xml:space="preserve">Total number of restriction: </t>
  </si>
  <si>
    <t xml:space="preserve"> SCM GMC: CANCELLATION OF TENDERS QUARTER 2 (July 2019 - September 2019) -  2019/2019</t>
  </si>
  <si>
    <t>DATE OF REQUEST (yyyy/mm/dd)</t>
  </si>
  <si>
    <t>REASON FOR CANCELLATION</t>
  </si>
  <si>
    <t>Supported/Not supported/Conditional supported</t>
  </si>
  <si>
    <t>DATE</t>
  </si>
  <si>
    <t xml:space="preserve">Godfrey </t>
  </si>
  <si>
    <t>SENTECH</t>
  </si>
  <si>
    <t>Structural rehabilitation of the SENTECH Tower, Brixton: Johannesburg</t>
  </si>
  <si>
    <t>Incorrect evaluation criteria used</t>
  </si>
  <si>
    <t>BRAND SA</t>
  </si>
  <si>
    <t>Panel of Recuitment services</t>
  </si>
  <si>
    <t>Moratorium on planned merger of Departments and rationalisation across the SOE's under Ministry of Communications</t>
  </si>
  <si>
    <t>International Investor Perception Research Study tender</t>
  </si>
  <si>
    <t>Quoted prices for the tender were above the budgeted amount of R15 million</t>
  </si>
  <si>
    <t>SAP ERP Solutions</t>
  </si>
  <si>
    <t>Service Providers did not meet mandatory requirements</t>
  </si>
  <si>
    <t xml:space="preserve">Not supported </t>
  </si>
  <si>
    <t xml:space="preserve">Armscor </t>
  </si>
  <si>
    <t>Gardening and cleaning services</t>
  </si>
  <si>
    <t>Bid irregularities</t>
  </si>
  <si>
    <t>not supported</t>
  </si>
  <si>
    <t>Ammunition carrying vests</t>
  </si>
  <si>
    <t>Non-responsive bid</t>
  </si>
  <si>
    <t>Fragate spares for SA Navy</t>
  </si>
  <si>
    <t>Incorrect specifications advertised</t>
  </si>
  <si>
    <t>Pikitup</t>
  </si>
  <si>
    <t>Appointing a service provider for landfill topographical surveys with volumetric calculations for a period of three years.</t>
  </si>
  <si>
    <t>Excessive bid prices received</t>
  </si>
  <si>
    <t xml:space="preserve">supported </t>
  </si>
  <si>
    <t>To be submitted to CD</t>
  </si>
  <si>
    <t>Airports Company South Africa</t>
  </si>
  <si>
    <t>COR150/2017 – Community Access Television System</t>
  </si>
  <si>
    <t>Tender was non-responsive</t>
  </si>
  <si>
    <t>Road Traffic Management Corporation</t>
  </si>
  <si>
    <t>Appointment of a service provider to provide online banking gateway platform to the RTMC for a period of five (5) years</t>
  </si>
  <si>
    <t>The tender was advertised without correct preference point system</t>
  </si>
  <si>
    <t>Supply and Delivery of One Piece Coverall</t>
  </si>
  <si>
    <t>Bids received were non-responsive</t>
  </si>
  <si>
    <t xml:space="preserve">Pending additional information </t>
  </si>
  <si>
    <t>The testing process of the responsive bids was unsuccessful</t>
  </si>
  <si>
    <t>Inability of BEC to confirm the required units to fit on a specific catergory of vehicles</t>
  </si>
  <si>
    <t>supported</t>
  </si>
  <si>
    <t>The reason was not stated in the application</t>
  </si>
  <si>
    <t>Not suported</t>
  </si>
  <si>
    <t>The application is in Basani's  Office</t>
  </si>
  <si>
    <t>The old specification was used instead of the amended specification</t>
  </si>
  <si>
    <t>The application is with Egendri Nanakan</t>
  </si>
  <si>
    <t>Upgrade and Install Security Systems at CGS</t>
  </si>
  <si>
    <t>CGS wants to to review specifications and add support and maintenance in the tender specification</t>
  </si>
  <si>
    <t>Reference Index System</t>
  </si>
  <si>
    <t>National Institute for the Humanities and Socila Sciences (NIHSS)</t>
  </si>
  <si>
    <t>Office Accommodation</t>
  </si>
  <si>
    <t>Internal Auditors findings</t>
  </si>
  <si>
    <t>Construction of new facilities: Stanger Home Affairs</t>
  </si>
  <si>
    <t>Administrative error In the tender advert</t>
  </si>
  <si>
    <t>Waiting for information</t>
  </si>
  <si>
    <t>Supply and Delivery of Combination Rifle and Handgun</t>
  </si>
  <si>
    <t>No bidder met the responsive criteria</t>
  </si>
  <si>
    <t>Bidder non-responsive</t>
  </si>
  <si>
    <t>End-User removed the item from the procurement plan</t>
  </si>
  <si>
    <t>No bids received</t>
  </si>
  <si>
    <t xml:space="preserve">Total number of request for cancellation: </t>
  </si>
  <si>
    <t xml:space="preserve">Total number of request for cancellation responded: </t>
  </si>
  <si>
    <t xml:space="preserve"> SCM GMC: WORKSHOPS Q2 -  2019/20</t>
  </si>
  <si>
    <t>Allocation</t>
  </si>
  <si>
    <t>DATE OF WORKSHOP (yyyy/mm/dd)</t>
  </si>
  <si>
    <t>ATTENDANCE REGISTER</t>
  </si>
  <si>
    <t>FAISOMBUD</t>
  </si>
  <si>
    <t>Irregular Expenditure and BID Committees</t>
  </si>
  <si>
    <t>Yes</t>
  </si>
  <si>
    <t>Godfrey &amp; Sizi</t>
  </si>
  <si>
    <t xml:space="preserve">Irregular Expenditure </t>
  </si>
  <si>
    <t>Jostina/Phaladi</t>
  </si>
  <si>
    <t>Bid committee workshop</t>
  </si>
  <si>
    <t>Attended</t>
  </si>
  <si>
    <t>Available</t>
  </si>
  <si>
    <t>Jostina/Bonolo</t>
  </si>
  <si>
    <t>Jostina/Vukani</t>
  </si>
  <si>
    <t>Elias Motsoaledi Municipality</t>
  </si>
  <si>
    <t>MFMA  Bid committee workshop</t>
  </si>
  <si>
    <t>Khanya and Nozibele</t>
  </si>
  <si>
    <t xml:space="preserve">SCM; Bid Committees and Irregular expenditure </t>
  </si>
  <si>
    <t>Khanya and Rose</t>
  </si>
  <si>
    <t xml:space="preserve">PFMA </t>
  </si>
  <si>
    <t>Khanya and Sindile</t>
  </si>
  <si>
    <t>2019/0717</t>
  </si>
  <si>
    <t xml:space="preserve">Sedibeng Water </t>
  </si>
  <si>
    <t>SCM; Bid Committees</t>
  </si>
  <si>
    <t>Manqoba and Nozi</t>
  </si>
  <si>
    <t>South african Diamonds and Precious Metal Regulator</t>
  </si>
  <si>
    <t>Hulisani and Nozi</t>
  </si>
  <si>
    <t xml:space="preserve">Council for Scientific and Industrial Research </t>
  </si>
  <si>
    <t xml:space="preserve">Total number of workshop conducted: </t>
  </si>
  <si>
    <t>Signature_____________________________________</t>
  </si>
  <si>
    <t>5.5.2 - Q1 -  2019/20 PROCUREMENT PLAN REPORT DEPARTMENTS</t>
  </si>
  <si>
    <t>REPORT ON PROCUREMENT PLANS - THIRD QUARTER</t>
  </si>
  <si>
    <r>
      <t>PP received (</t>
    </r>
    <r>
      <rPr>
        <b/>
        <sz val="12"/>
        <color theme="1"/>
        <rFont val="Calibri"/>
        <family val="2"/>
      </rPr>
      <t>√)</t>
    </r>
  </si>
  <si>
    <r>
      <t>PP reviewed (</t>
    </r>
    <r>
      <rPr>
        <b/>
        <sz val="12"/>
        <color theme="1"/>
        <rFont val="Calibri"/>
        <family val="2"/>
      </rPr>
      <t>√)</t>
    </r>
  </si>
  <si>
    <t>Vote 1</t>
  </si>
  <si>
    <t>Vote 2</t>
  </si>
  <si>
    <t>Vote 3</t>
  </si>
  <si>
    <t>Communications</t>
  </si>
  <si>
    <t>Government Communications and Information Systems</t>
  </si>
  <si>
    <t>Vote 4</t>
  </si>
  <si>
    <t>Co-operative Governance</t>
  </si>
  <si>
    <t>Vote 5</t>
  </si>
  <si>
    <t>Government Printing works</t>
  </si>
  <si>
    <t>Vote 6</t>
  </si>
  <si>
    <t>International Relation and Co-operation</t>
  </si>
  <si>
    <t>Vote 7</t>
  </si>
  <si>
    <t>Vote 8</t>
  </si>
  <si>
    <t>Planning Monitoring and Evaluation</t>
  </si>
  <si>
    <t>Vote 9</t>
  </si>
  <si>
    <t>Public Enterprises</t>
  </si>
  <si>
    <t>Vote 10</t>
  </si>
  <si>
    <t>Public Service and Administration</t>
  </si>
  <si>
    <t>Vote 11</t>
  </si>
  <si>
    <t>Vote 12</t>
  </si>
  <si>
    <t>Statistics South Africa</t>
  </si>
  <si>
    <t>Vote 13</t>
  </si>
  <si>
    <t>Women</t>
  </si>
  <si>
    <t>Vote 14</t>
  </si>
  <si>
    <t>Basic Education</t>
  </si>
  <si>
    <t>Vote 15</t>
  </si>
  <si>
    <t>Vote 16</t>
  </si>
  <si>
    <t>Health</t>
  </si>
  <si>
    <t>Vote 17</t>
  </si>
  <si>
    <t>Social Development</t>
  </si>
  <si>
    <t>Vote 18</t>
  </si>
  <si>
    <t>Correctional Services</t>
  </si>
  <si>
    <t>Vote 19</t>
  </si>
  <si>
    <t>Military Veterans</t>
  </si>
  <si>
    <t>Defence</t>
  </si>
  <si>
    <t>Vote 20</t>
  </si>
  <si>
    <t>Independent Police Investigative Directorate</t>
  </si>
  <si>
    <t>Vote 21</t>
  </si>
  <si>
    <t>Justice and Constitutional Development</t>
  </si>
  <si>
    <t>Vote 22</t>
  </si>
  <si>
    <t>Office of the Chief Justice and Judicial Administration</t>
  </si>
  <si>
    <t>Vote 23</t>
  </si>
  <si>
    <t>Civilian Secreteriat for Police Service</t>
  </si>
  <si>
    <t>Vote 24</t>
  </si>
  <si>
    <t>Agriculture, Forestry and Fisheries</t>
  </si>
  <si>
    <t>Vote 25</t>
  </si>
  <si>
    <t>Economic Development</t>
  </si>
  <si>
    <t>Vote 26</t>
  </si>
  <si>
    <t>Energy</t>
  </si>
  <si>
    <t>Vote 27</t>
  </si>
  <si>
    <t>Vote 28</t>
  </si>
  <si>
    <t>Labour</t>
  </si>
  <si>
    <t>Vote 29</t>
  </si>
  <si>
    <t>Mineral Resources</t>
  </si>
  <si>
    <t>Vote 30</t>
  </si>
  <si>
    <t>Science and Technology</t>
  </si>
  <si>
    <t>Vote 31</t>
  </si>
  <si>
    <t>Small Business and Development</t>
  </si>
  <si>
    <t>Vote 32</t>
  </si>
  <si>
    <t>Telecommunications and Postal Services</t>
  </si>
  <si>
    <t>Vote 33</t>
  </si>
  <si>
    <t>Tourism</t>
  </si>
  <si>
    <t>Vote 34</t>
  </si>
  <si>
    <t>Trade and Industry</t>
  </si>
  <si>
    <t>Vote 35</t>
  </si>
  <si>
    <t>Transport</t>
  </si>
  <si>
    <t>Vote 36</t>
  </si>
  <si>
    <t>Water and Sanitation (Main Account)</t>
  </si>
  <si>
    <t>Water and Sanitation (Water Trading Entity)</t>
  </si>
  <si>
    <t>Vote 37</t>
  </si>
  <si>
    <t>Arts and Culture</t>
  </si>
  <si>
    <t>Vote 38</t>
  </si>
  <si>
    <t>Human Settlements</t>
  </si>
  <si>
    <t>Vote 39</t>
  </si>
  <si>
    <t>Rural Development and Land Reform</t>
  </si>
  <si>
    <t>Vote 40</t>
  </si>
  <si>
    <t>Sports and Recreation</t>
  </si>
  <si>
    <t>State Security Agency</t>
  </si>
  <si>
    <t xml:space="preserve">Notes Quarter </t>
  </si>
  <si>
    <t>Procurement Plans received: 42</t>
  </si>
  <si>
    <t>Procurement Plans reviewed: 42</t>
  </si>
  <si>
    <t>5.5.2 Q1 2019/2020- PROCUREMENT PLAN REPORT PUBLIC ENTITIES</t>
  </si>
  <si>
    <t>PP reviewed(√)</t>
  </si>
  <si>
    <t>Agreement South Africa</t>
  </si>
  <si>
    <t>Agricultural Research Council</t>
  </si>
  <si>
    <t>Air Traffic  and Navigation Services Company Limited</t>
  </si>
  <si>
    <t>Airport Company South Africa</t>
  </si>
  <si>
    <t xml:space="preserve">Alexkor Limited </t>
  </si>
  <si>
    <t>Auditor General</t>
  </si>
  <si>
    <t>Banking Sector Education and Training Authority</t>
  </si>
  <si>
    <t>Boxing SA</t>
  </si>
  <si>
    <t>Breede-Gouritz Catchnment Management Agency</t>
  </si>
  <si>
    <t>Broadband Infranco Ltd</t>
  </si>
  <si>
    <t>CEF Group</t>
  </si>
  <si>
    <t>Centre for Pension Fund Adjudicator</t>
  </si>
  <si>
    <t>Chemical Industries Education and Training Authority</t>
  </si>
  <si>
    <t>Commission on Growth and Development</t>
  </si>
  <si>
    <t>Community Schemes Ombud Services</t>
  </si>
  <si>
    <t>Construction Education and Training Authority</t>
  </si>
  <si>
    <t>Council for Medical Schemes</t>
  </si>
  <si>
    <t>Council for Scientific and Industrial Research</t>
  </si>
  <si>
    <t>Council on Higher Education</t>
  </si>
  <si>
    <t>Cross-Border Road Transport  Agency</t>
  </si>
  <si>
    <t>Culture Arts Tourism Hospitality and Sports SETA (CATHSETA)</t>
  </si>
  <si>
    <t xml:space="preserve">DENEL (Pty) Ltd  </t>
  </si>
  <si>
    <t>Die Afrikaanse Taalmuseum</t>
  </si>
  <si>
    <t>Ditsong Museums of SA</t>
  </si>
  <si>
    <t>Driving Licence Control Authority</t>
  </si>
  <si>
    <t>Economic Research Southern Africa</t>
  </si>
  <si>
    <t>Education Training and Development Practices SETA</t>
  </si>
  <si>
    <t>Energy and Water Sector ETA</t>
  </si>
  <si>
    <t>Energy ETA SOC Ltd</t>
  </si>
  <si>
    <t>Estate Agency Affairs Board</t>
  </si>
  <si>
    <t>Export credit Insurance Corporation of South Africa</t>
  </si>
  <si>
    <t>FAIS Ombud</t>
  </si>
  <si>
    <t>Fibre Processing Manufacturing Sector ETA</t>
  </si>
  <si>
    <t>Film and Publication Board</t>
  </si>
  <si>
    <t>Financial and Accounting Services SETA (FASSETA)</t>
  </si>
  <si>
    <t>Financial Services Board (FSB)</t>
  </si>
  <si>
    <t>Freedom Park Trust</t>
  </si>
  <si>
    <t>Gommatec NDT Supplies SOC Ltd</t>
  </si>
  <si>
    <t>Government Employees Medical Schemes</t>
  </si>
  <si>
    <t>Health and Welfare Sector ETA</t>
  </si>
  <si>
    <t>Human Sciences Research Council/ Africa Institute</t>
  </si>
  <si>
    <t>iGas</t>
  </si>
  <si>
    <t>Inala Farms (Pty) Ltd</t>
  </si>
  <si>
    <t xml:space="preserve">Independent Development Trust (IDT) </t>
  </si>
  <si>
    <t>Independent Communications Authority of South Africa</t>
  </si>
  <si>
    <t>Independent Electoral Commission</t>
  </si>
  <si>
    <t>Industrial Development Corporation</t>
  </si>
  <si>
    <t>Inkomati-Usuthu Catchment Management Agency</t>
  </si>
  <si>
    <t>Institute of Drug Free Sport</t>
  </si>
  <si>
    <t>Insurance SETA</t>
  </si>
  <si>
    <t>International Trade Administration Commision (ITAC)</t>
  </si>
  <si>
    <t>Isimangaliso Wetland Park</t>
  </si>
  <si>
    <t>KZN Museum</t>
  </si>
  <si>
    <t>Land and Agricultural Bank</t>
  </si>
  <si>
    <t>Legal  Aid</t>
  </si>
  <si>
    <t>Local Gov SETA</t>
  </si>
  <si>
    <t>Manufacturing, Engineering and Related Services SETA</t>
  </si>
  <si>
    <t>Media Development and Diversity Agency</t>
  </si>
  <si>
    <t>Media, Information and Communication Technologies SETA</t>
  </si>
  <si>
    <t>Mine Health and Safety Council</t>
  </si>
  <si>
    <t>Mining Qualifications Authority</t>
  </si>
  <si>
    <t>Municipal Demarcation Board</t>
  </si>
  <si>
    <t>National Agricultural Marketing Council</t>
  </si>
  <si>
    <t>National Arts Council of SA</t>
  </si>
  <si>
    <t>National Consumer Commission</t>
  </si>
  <si>
    <t>National Credit Regulator</t>
  </si>
  <si>
    <t>National Development Agency</t>
  </si>
  <si>
    <t>National Economic Development and Labour Council</t>
  </si>
  <si>
    <t>National Electronic Media Instiute of SA (NEMISA)</t>
  </si>
  <si>
    <t>National Empowerment Fund</t>
  </si>
  <si>
    <t>National Energy Regulator of South Africa</t>
  </si>
  <si>
    <t>National English Literary Museum</t>
  </si>
  <si>
    <t>National Film and Video Foundation of SA</t>
  </si>
  <si>
    <t>National Gambling Board of South Africa</t>
  </si>
  <si>
    <t>National Health Laboratory</t>
  </si>
  <si>
    <t>National Home Builders Registration Council</t>
  </si>
  <si>
    <t>National Housing Finance Corporation Limited</t>
  </si>
  <si>
    <t>National Library of SA</t>
  </si>
  <si>
    <t>National Lotteries Commission</t>
  </si>
  <si>
    <t>National Metrology institute of South Africa (NMISA)</t>
  </si>
  <si>
    <t>National Museum Bloemfontein</t>
  </si>
  <si>
    <t>National Nuclear Regulator</t>
  </si>
  <si>
    <t>National Regulator for Compulsory Specification</t>
  </si>
  <si>
    <t>National Research Foundation</t>
  </si>
  <si>
    <t>National Skills Fund</t>
  </si>
  <si>
    <t>National Student Financial Aid Scheme</t>
  </si>
  <si>
    <t>National Urban Reconstruction and Housing Agency</t>
  </si>
  <si>
    <t>National Youth Development Agency</t>
  </si>
  <si>
    <t>Ncera Farms (Pty) Ltd</t>
  </si>
  <si>
    <t>Netbal South Africa</t>
  </si>
  <si>
    <t>Nelson Mandela National Museum</t>
  </si>
  <si>
    <t>Office of Health Standards Compliance</t>
  </si>
  <si>
    <t>Office of the Ombud for Financial Services Providers</t>
  </si>
  <si>
    <t>Onderstepoort Biological Products Limited</t>
  </si>
  <si>
    <t>PanSALB</t>
  </si>
  <si>
    <t>Passenger Rail Agency of SA</t>
  </si>
  <si>
    <t>Performing Arts Council of the Free State</t>
  </si>
  <si>
    <t>Perishable Products Export Control Board</t>
  </si>
  <si>
    <t>Petroleum Agency SA</t>
  </si>
  <si>
    <t>Private Security Industry Regulatory Authority</t>
  </si>
  <si>
    <t>Public Investment Corporation (PIC)</t>
  </si>
  <si>
    <t>Public Protector</t>
  </si>
  <si>
    <t>Rural Housing Loan Fund</t>
  </si>
  <si>
    <t>SAFCOL</t>
  </si>
  <si>
    <t>SALGA</t>
  </si>
  <si>
    <t>SASCOC</t>
  </si>
  <si>
    <t>SASRIA</t>
  </si>
  <si>
    <t>Servcon Housing Solutions Pty Ltd</t>
  </si>
  <si>
    <t>Services SETA</t>
  </si>
  <si>
    <t>Social Housing Regulatory Authority</t>
  </si>
  <si>
    <t>Social Housing Foundation</t>
  </si>
  <si>
    <t xml:space="preserve">South Africa Express Pty LTD   </t>
  </si>
  <si>
    <t>South Africa Social Security Agency (SASSA)</t>
  </si>
  <si>
    <t>South African Broadcasting Corporation Ltd</t>
  </si>
  <si>
    <t>South African Bureau of Standards</t>
  </si>
  <si>
    <t>South African Civil Aviation Authority</t>
  </si>
  <si>
    <t>South African Council for Educator</t>
  </si>
  <si>
    <t>South African Cricket Association</t>
  </si>
  <si>
    <t>South African Diamond and Precious Metal</t>
  </si>
  <si>
    <t>South African Football Association</t>
  </si>
  <si>
    <t>South African Heritage Resources Agency</t>
  </si>
  <si>
    <t>South African Human Rights Commission</t>
  </si>
  <si>
    <t>South African Library for the blind</t>
  </si>
  <si>
    <t>South African National Accreditation system</t>
  </si>
  <si>
    <t xml:space="preserve">South African National Biodiversity Institute (SANBI) </t>
  </si>
  <si>
    <t>South African National Energy Development Institute</t>
  </si>
  <si>
    <t>South African National Space Agency</t>
  </si>
  <si>
    <t>South African Nuclear Energy Corporation Limited</t>
  </si>
  <si>
    <t>South African Post Office</t>
  </si>
  <si>
    <t>South African Qualifications Authority</t>
  </si>
  <si>
    <t>South African Reserve Bank</t>
  </si>
  <si>
    <t>South African Rugby Union</t>
  </si>
  <si>
    <t>Special Investigation Unit</t>
  </si>
  <si>
    <t>Technology Innovation Agency</t>
  </si>
  <si>
    <t>Telkom SA</t>
  </si>
  <si>
    <t>The National Radioactive Waste Disposal Institute</t>
  </si>
  <si>
    <t>The SA State Theatre</t>
  </si>
  <si>
    <t>The South African National Roads Agency Limited (SANRAL)</t>
  </si>
  <si>
    <t>Thubelisha Homes</t>
  </si>
  <si>
    <t>Trans -Caledon Tunnel Authority</t>
  </si>
  <si>
    <t>Transport Education and Training Authority</t>
  </si>
  <si>
    <t>UIF</t>
  </si>
  <si>
    <t>uMalusi Council for Quality Assurance in General training</t>
  </si>
  <si>
    <t>USAASA / USAF</t>
  </si>
  <si>
    <t>War Museum of Boer Republics</t>
  </si>
  <si>
    <t>Water Research Commission</t>
  </si>
  <si>
    <t>Wholesale and Retail SETA</t>
  </si>
  <si>
    <t>South African Health Product Regulatory</t>
  </si>
  <si>
    <t xml:space="preserve">Water Boards the financial year start on 1 July ending 30 June. </t>
  </si>
  <si>
    <t>Procurement Plans received: 127</t>
  </si>
  <si>
    <t>Procurement Plans reviewed: 127</t>
  </si>
  <si>
    <t>Not attended</t>
  </si>
  <si>
    <t>Finalised with ACPO</t>
  </si>
  <si>
    <t>Requested additional information</t>
  </si>
  <si>
    <t xml:space="preserve">  GOVERNANCE MONITORING AND COMPLIANCE: QUARTER 2 (JULY - SEPT 2017) REPORT- CONDATION</t>
  </si>
  <si>
    <t>Reference No.</t>
  </si>
  <si>
    <t>Date Received</t>
  </si>
  <si>
    <t>Department/ Entity</t>
  </si>
  <si>
    <t>Supplier</t>
  </si>
  <si>
    <t>Original Contract Value</t>
  </si>
  <si>
    <t>Recommended date by AO/AA</t>
  </si>
  <si>
    <t xml:space="preserve">Not supported/ supported </t>
  </si>
  <si>
    <t>Status of the reques</t>
  </si>
  <si>
    <t>43/1/2/5/1</t>
  </si>
  <si>
    <t>AEMFC</t>
  </si>
  <si>
    <t>Provision of project management service</t>
  </si>
  <si>
    <t>Shackan Project Services</t>
  </si>
  <si>
    <t>Sent to Rose on 14/08/2017</t>
  </si>
  <si>
    <t>WC  Transport and PW</t>
  </si>
  <si>
    <t>Modernisation Programme</t>
  </si>
  <si>
    <t>Dimension Data</t>
  </si>
  <si>
    <t>World TB Day commemoration 24 March 2011</t>
  </si>
  <si>
    <t>Ethekwini</t>
  </si>
  <si>
    <t xml:space="preserve">OHSC </t>
  </si>
  <si>
    <t>Office Space</t>
  </si>
  <si>
    <t>Medical Research Counsil</t>
  </si>
  <si>
    <t>Security Service</t>
  </si>
  <si>
    <t>Ulwazi Security Service</t>
  </si>
  <si>
    <t>Water and Sanitation</t>
  </si>
  <si>
    <t>Provision of outsourced information Technology (IT) Services</t>
  </si>
  <si>
    <t>Business Connexion</t>
  </si>
  <si>
    <t>Cleaning Material</t>
  </si>
  <si>
    <t>Wilcox Catering</t>
  </si>
  <si>
    <t>Cancellation of tenders</t>
  </si>
  <si>
    <t>30 day payment</t>
  </si>
  <si>
    <t>Supplier complaints</t>
  </si>
  <si>
    <t>Investigation</t>
  </si>
  <si>
    <t>Opinion (AGSA, HAWKS, SIU, etc)</t>
  </si>
  <si>
    <t>EOH Mthombo (Pty) Ltd</t>
  </si>
  <si>
    <t xml:space="preserve">Not Condoned </t>
  </si>
  <si>
    <t xml:space="preserve">Condoned </t>
  </si>
  <si>
    <t>Actual Received</t>
  </si>
  <si>
    <t>Done</t>
  </si>
  <si>
    <t>Incomplete</t>
  </si>
  <si>
    <t>Auditor-General South Africa</t>
  </si>
  <si>
    <t>Transfer of strategic decision making to Treasury</t>
  </si>
  <si>
    <t>Procurement Plan Review</t>
  </si>
  <si>
    <t>Unsolicited bid</t>
  </si>
  <si>
    <t>2020/2021 QUARTER 3</t>
  </si>
  <si>
    <t>Glory Limane</t>
  </si>
  <si>
    <t>Kwena Ngoetjana</t>
  </si>
  <si>
    <t>Thabile Khame</t>
  </si>
  <si>
    <t xml:space="preserve">Management and Disbursement of the Presidential Employment Stimulus Programme (PESP) </t>
  </si>
  <si>
    <t>South African Cultural Observatory (SACO)</t>
  </si>
  <si>
    <t>Contract expansion in excess of 15%</t>
  </si>
  <si>
    <t>DCS: Baviaanspoort Prison: Emthonjeni Youth Centre-Refurbish, Repair, and Upgrade Security , Building Steam Installation and Wet Services</t>
  </si>
  <si>
    <t>JFE Industries</t>
  </si>
  <si>
    <t>Variation of order</t>
  </si>
  <si>
    <t>Western Cape: DOD: AFB Overberg TFDC upgrade and renovations to building and infrastructure</t>
  </si>
  <si>
    <t>Raubex Joint Venture</t>
  </si>
  <si>
    <t>Head Office Lease Agreement</t>
  </si>
  <si>
    <t>Slip Knot</t>
  </si>
  <si>
    <t>Contract extension</t>
  </si>
  <si>
    <t>Renewal of Provincial Lease agreements (Eastern Cape)</t>
  </si>
  <si>
    <t>JHI Blue Bacon</t>
  </si>
  <si>
    <t>Renewal of Provincial Lease agreements (Free State)</t>
  </si>
  <si>
    <t>The Michael House Family Trust</t>
  </si>
  <si>
    <t>Renewal of Provincial Lease agreements (KwaZulu Natal)</t>
  </si>
  <si>
    <t>The Kaywood Trust</t>
  </si>
  <si>
    <t>Renewal of Provincial Lease agreements (Limpopo)</t>
  </si>
  <si>
    <t>Frikkie Pienaar Properties</t>
  </si>
  <si>
    <t>Renewal of Provincial Lease agreements (Mpumalanga)</t>
  </si>
  <si>
    <t xml:space="preserve">Road Hogg Tours </t>
  </si>
  <si>
    <t>Renewal of Provincial Lease agreements (Northern Cape)</t>
  </si>
  <si>
    <t>AIDA</t>
  </si>
  <si>
    <t>Renewal of Provincial Lease agreements (Northern West)</t>
  </si>
  <si>
    <t>Engel &amp; Volkers</t>
  </si>
  <si>
    <t>Renewal of Provincial Lease agreements (Western Cape)</t>
  </si>
  <si>
    <t>JHI Frederick Carter</t>
  </si>
  <si>
    <t>Upgrade to the existing system</t>
  </si>
  <si>
    <t>RedEdge Pty Ltd</t>
  </si>
  <si>
    <t>Variation of scope</t>
  </si>
  <si>
    <t>Additional Office Space</t>
  </si>
  <si>
    <t>PDL Property Management (Pty) Ltd</t>
  </si>
  <si>
    <t>Replacement of asbestos roof with fibre cement in Seshego Magistrate office</t>
  </si>
  <si>
    <t>Macho Construction Group</t>
  </si>
  <si>
    <t>Scanning Electron Microscope</t>
  </si>
  <si>
    <t>SPS Scientific Electron Optics</t>
  </si>
  <si>
    <t>Changes in Rate of Exchange</t>
  </si>
  <si>
    <t>SAP Software</t>
  </si>
  <si>
    <t>SAP South Africa (Pty) Ltd</t>
  </si>
  <si>
    <t>Office Accomodation</t>
  </si>
  <si>
    <t>Short term insurance contract for marine and non-marine insurance additional products</t>
  </si>
  <si>
    <t>AON</t>
  </si>
  <si>
    <t>Contract expansion</t>
  </si>
  <si>
    <t xml:space="preserve">Consulting for South African Isotope Facility (SAIF) project by iThemba LABS </t>
  </si>
  <si>
    <t>CSM Consulting Services (Pty) Ltd)</t>
  </si>
  <si>
    <t>Electronic Newsroom Production System</t>
  </si>
  <si>
    <t>Inala Broadcast Technologies (Pty)</t>
  </si>
  <si>
    <t xml:space="preserve">Imagine Communications EMEA (UK) Ltd </t>
  </si>
  <si>
    <t>EPWP-COVID 19 Response Project</t>
  </si>
  <si>
    <t>Forster Care and Widowers</t>
  </si>
  <si>
    <t>Tirhani</t>
  </si>
  <si>
    <t>A Re Direng Caregivers</t>
  </si>
  <si>
    <t>Batsha Ba Kopane</t>
  </si>
  <si>
    <t>Itereleng Projects</t>
  </si>
  <si>
    <t>Kutullo Disability Care</t>
  </si>
  <si>
    <t>Makapanstad Rural Development</t>
  </si>
  <si>
    <t>Lokgabeng Disabled Centre</t>
  </si>
  <si>
    <t>Peeletso Sechabeng</t>
  </si>
  <si>
    <t>Rekopane Old Age and Disability Centre</t>
  </si>
  <si>
    <t>Renewal of Lease Agreement for NIPMO</t>
  </si>
  <si>
    <t>Kea</t>
  </si>
  <si>
    <t>Sizi</t>
  </si>
  <si>
    <t>Security Services</t>
  </si>
  <si>
    <t>Request for lease extension of ORTIA office space and staff parking cargo</t>
  </si>
  <si>
    <t>VFS Global</t>
  </si>
  <si>
    <t>The provision of financial statement consolidation software at the national and provincial departments and national and provincial public entities</t>
  </si>
  <si>
    <t>Infinitus Reporting Solutions (Pty) Ltd (Finnivo)</t>
  </si>
  <si>
    <t>Extension of lease for office space at Kimberly office</t>
  </si>
  <si>
    <t>Pniel Road Investments cc / Hostprop 1111cc</t>
  </si>
  <si>
    <t>Extension of lease for office space at Ekurhuleni office</t>
  </si>
  <si>
    <t>City Property</t>
  </si>
  <si>
    <t xml:space="preserve">Lindani </t>
  </si>
  <si>
    <t xml:space="preserve">Gauteng Provincial Government fully managed data centre (FMDC) </t>
  </si>
  <si>
    <t xml:space="preserve">Telkom/BCX SA SOC LTD </t>
  </si>
  <si>
    <t>Sole Supplier</t>
  </si>
  <si>
    <t>N/A</t>
  </si>
  <si>
    <t>Team c</t>
  </si>
  <si>
    <t>Petrus</t>
  </si>
  <si>
    <t xml:space="preserve">Provision of coaching services </t>
  </si>
  <si>
    <t xml:space="preserve">Tsheto Leadership and Coaching Academy (Pty) Ltd </t>
  </si>
  <si>
    <t>RT08-2017 Removal and Storage of assets of auhority</t>
  </si>
  <si>
    <t>SKYNET</t>
  </si>
  <si>
    <t>Bidding process in progress</t>
  </si>
  <si>
    <t>DMS Fire and Security</t>
  </si>
  <si>
    <t>Q3 2020/2021</t>
  </si>
  <si>
    <t>Fedility Security Serives and Thorburn Solutions</t>
  </si>
  <si>
    <t>Handover process</t>
  </si>
  <si>
    <t>GPAA and GEPF Network services</t>
  </si>
  <si>
    <t>MTN</t>
  </si>
  <si>
    <t>Tender process not finalised by SITA</t>
  </si>
  <si>
    <t>Tender process not concluded</t>
  </si>
  <si>
    <t>Research Services</t>
  </si>
  <si>
    <t>Gartner Research Advisory</t>
  </si>
  <si>
    <t>Business Continuity</t>
  </si>
  <si>
    <t>2020/10/0</t>
  </si>
  <si>
    <t>Department of Public Service and Administration</t>
  </si>
  <si>
    <t>Provition of dedicated internet services</t>
  </si>
  <si>
    <t>Legal opinion</t>
  </si>
  <si>
    <t>Cash in transit services</t>
  </si>
  <si>
    <t>Fidelity Cash Solutions</t>
  </si>
  <si>
    <t>Tender process not finalised</t>
  </si>
  <si>
    <t>Extension of lease for DURBAN Prospecton Industrial Warehouse</t>
  </si>
  <si>
    <t>Tribecca Property Group</t>
  </si>
  <si>
    <t>Insufficient time for tender process</t>
  </si>
  <si>
    <t xml:space="preserve">Petrus </t>
  </si>
  <si>
    <t xml:space="preserve">Extension of contract of IT application (board papers) </t>
  </si>
  <si>
    <t>EOH</t>
  </si>
  <si>
    <t>Operational strategy</t>
  </si>
  <si>
    <t>Business Strategy/operations</t>
  </si>
  <si>
    <t>Finalisation of PPP process</t>
  </si>
  <si>
    <t>Request for lease extension at Saldanha Bay port</t>
  </si>
  <si>
    <t>Transnet National Port of Authority</t>
  </si>
  <si>
    <t>Master Service Agreement (MSA) contract with strategic partners (Barone,
Budge &amp; Dominick - BB&amp;D, Shandon and Ionize)</t>
  </si>
  <si>
    <t>Barone, Budge &amp; Dominick - BB&amp;D, Shandon and Ionize</t>
  </si>
  <si>
    <t>provision of expertise in the operationalising of information and communications technology System for the financial 2020/2021</t>
  </si>
  <si>
    <t>Lease extension for the KZN Regional office</t>
  </si>
  <si>
    <t>Delta Property Fund Ltd</t>
  </si>
  <si>
    <t>Tender process in progress</t>
  </si>
  <si>
    <t>Construction of Kusile Medium Voltage (MV) Switchgear</t>
  </si>
  <si>
    <t>Jefferson</t>
  </si>
  <si>
    <t>Sringing, cabling, earthing and minor civils at Lomond Substation and Lulamisa Substations</t>
  </si>
  <si>
    <t>Gebane Engineering Services CC</t>
  </si>
  <si>
    <t>Complete the reamining scope of work</t>
  </si>
  <si>
    <t>Supply, transportation, erection and dismantling of scaffolding and insulation material</t>
  </si>
  <si>
    <t>Southey Contracting (Pty) Ltd; Kaefer Thermal Contracting Services (Pty) Ltd; SGB-Cape, a division of Waco Africa (Pty) Ltd and TMS Group Industrial Services (Pty) Ltd</t>
  </si>
  <si>
    <t>Procurement of Control and Instrumentation (P17C) at Medupi Power Station</t>
  </si>
  <si>
    <t>Siemens (Pty) Ltd</t>
  </si>
  <si>
    <t>Contract Claims Advisory Services Panel at Group Capital for time and money</t>
  </si>
  <si>
    <t xml:space="preserve">HKA Vharanani Properties Joint Venture (HKA VP JV), C-Squared (C2) and Price Waterhouse Coopers (PWC) </t>
  </si>
  <si>
    <t>Depletion of funds</t>
  </si>
  <si>
    <t>Procurement of Legal Services for Medupi Borutho Line</t>
  </si>
  <si>
    <t xml:space="preserve">Gildenhuys Malatji Inc </t>
  </si>
  <si>
    <t>LV Motor Repair and Refurbishment services for the procurement of LV motor repair and refurbishment services</t>
  </si>
  <si>
    <t>Marthinusen and Coutts Cleveland A division of Actom (Pty) Ltd</t>
  </si>
  <si>
    <t>Provision of quality and/ or inspection services</t>
  </si>
  <si>
    <t>Tivanathi Engineering (Pty) Ltd</t>
  </si>
  <si>
    <t xml:space="preserve">Panel of electrical contractors </t>
  </si>
  <si>
    <t>HCI</t>
  </si>
  <si>
    <t>Team mate licence</t>
  </si>
  <si>
    <t>PricewaterhouseCoopers (Agent) of Wolters Kluwer Tax</t>
  </si>
  <si>
    <t>Provision of Legal services</t>
  </si>
  <si>
    <t>Harkoo, Brijlal, Reddy and
Incorporated</t>
  </si>
  <si>
    <t>Reneqe Attorneys</t>
  </si>
  <si>
    <t>Turbine
Generator (P03) Medupi Power Station</t>
  </si>
  <si>
    <t>Alstom South &amp; East (Pty) Ltd</t>
  </si>
  <si>
    <t>Provision of physical security
services for Eskom Holdings SOC Ltd and National Key Points</t>
  </si>
  <si>
    <t>Increase in the demand for security services</t>
  </si>
  <si>
    <t>Stefanutti Stocks &amp; Basil Read Joint Venture (SSBR JV)</t>
  </si>
  <si>
    <t>Access delays</t>
  </si>
  <si>
    <t>Provision of mobile connectivity services to all Eskom divisions</t>
  </si>
  <si>
    <t>Vodacom SA (Pty) Ltd</t>
  </si>
  <si>
    <t>9 months</t>
  </si>
  <si>
    <t>Annual membership subscription</t>
  </si>
  <si>
    <t>Municipal IQ</t>
  </si>
  <si>
    <t>2023/11/31</t>
  </si>
  <si>
    <t>Storage facilities</t>
  </si>
  <si>
    <t>Iron mountain</t>
  </si>
  <si>
    <t>Price change after appointment</t>
  </si>
  <si>
    <t>22/02/2021</t>
  </si>
  <si>
    <t>Lease agreement</t>
  </si>
  <si>
    <t>To allow for a new procurement process</t>
  </si>
  <si>
    <t>SABS</t>
  </si>
  <si>
    <t>No intention to relocate</t>
  </si>
  <si>
    <t xml:space="preserve">Young Engineering graduates </t>
  </si>
  <si>
    <t>Renaissance Network</t>
  </si>
  <si>
    <t xml:space="preserve"> variation request by end user</t>
  </si>
  <si>
    <t>Stringing and cabling at Pluto and Midas Substation</t>
  </si>
  <si>
    <t>Gebane Engineering services cc</t>
  </si>
  <si>
    <t>Outages</t>
  </si>
  <si>
    <t>Electrical contracts</t>
  </si>
  <si>
    <t>Panel of contractors</t>
  </si>
  <si>
    <t>To allow for establishment of a new panel</t>
  </si>
  <si>
    <t>SPU metering reading services</t>
  </si>
  <si>
    <t>Insufficient funds</t>
  </si>
  <si>
    <t>Escalation of funds</t>
  </si>
  <si>
    <t>Geldenhuys Malatji Attorneys</t>
  </si>
  <si>
    <t>Internet &amp; voice services and anti-virus service</t>
  </si>
  <si>
    <t>Liquid Telecom &amp; Infoguardian</t>
  </si>
  <si>
    <t>New tender process &amp; appoint new provider for antivirus</t>
  </si>
  <si>
    <t xml:space="preserve">Tippler 3 Project and Upgrade of Storm Water Project </t>
  </si>
  <si>
    <t>Various (Group 5, Sisonke JV, Khato Civils, Saryx Engineering, Takraf Tenova, JHDA CKIT JV, Aecom, GA Environmental, Nsovo Environmental)</t>
  </si>
  <si>
    <t>Time extension</t>
  </si>
  <si>
    <t>Provision of quality and/
or inspection services</t>
  </si>
  <si>
    <t>Atvance Empowered Risk
Management</t>
  </si>
  <si>
    <t>Stability and no disruption
on the current services provided</t>
  </si>
  <si>
    <t>Variaoius Suppliers</t>
  </si>
  <si>
    <t xml:space="preserve"> Lilnar Trading t/a IT Rekted (Pty) Ltd </t>
  </si>
  <si>
    <t xml:space="preserve">Verso Financial Services (Pty) Ltd </t>
  </si>
  <si>
    <t>Office Accommodation in Swelledam Branch</t>
  </si>
  <si>
    <t>Wolfaardt Trust usung Seef as Management</t>
  </si>
  <si>
    <t>Hosting the convention on international trade in endangered species of wild Fauna and Flora conference meeting held on 6 November 2019</t>
  </si>
  <si>
    <t xml:space="preserve">Fortis Hotel </t>
  </si>
  <si>
    <t>15% variation of contract</t>
  </si>
  <si>
    <t xml:space="preserve">Office Accommodation in Beaufort West branch </t>
  </si>
  <si>
    <t xml:space="preserve">N1 Support </t>
  </si>
  <si>
    <t>Hosting the 5D Lekgotla meeting</t>
  </si>
  <si>
    <t>Saint George Hotel</t>
  </si>
  <si>
    <t>Adjustment of professional fees</t>
  </si>
  <si>
    <t>Derek Kock&amp; Associates</t>
  </si>
  <si>
    <t>GIBB</t>
  </si>
  <si>
    <t>Provision of telephone services at SANBI 's NZG Mokopane facilities</t>
  </si>
  <si>
    <t>Kinetix Connect</t>
  </si>
  <si>
    <t>Office Accomodation for Seda National Office</t>
  </si>
  <si>
    <t>Savyon Building Pty Ltd</t>
  </si>
  <si>
    <t>Contract Variatiom</t>
  </si>
  <si>
    <t>Adjustments of professional fees</t>
  </si>
  <si>
    <t>Element Consulting Engineers</t>
  </si>
  <si>
    <t>Fidelity Security Services (Pty) Ltd</t>
  </si>
  <si>
    <t>Innovation Hub Management Company</t>
  </si>
  <si>
    <t>LH Langa</t>
  </si>
  <si>
    <t>Investigating allegations of theft and fraud against 2 employees</t>
  </si>
  <si>
    <t>Gobodo Forensic and Investigative Accounting (GFIA)</t>
  </si>
  <si>
    <t>Renewal of Lease Agreement for NACI</t>
  </si>
  <si>
    <t>Bartsch Consult (Pty) Ltd</t>
  </si>
  <si>
    <t xml:space="preserve">Total number of Expansion Report received: </t>
  </si>
  <si>
    <t>Number of Expansion Report   - Not Finalised todate:</t>
  </si>
  <si>
    <t xml:space="preserve">Total number of Expansion Report  reviewed: </t>
  </si>
  <si>
    <t>Construction of custom feeding facilities in KZN</t>
  </si>
  <si>
    <t>Provision of office rental space</t>
  </si>
  <si>
    <t>Provision of forensic investigation</t>
  </si>
  <si>
    <t>Provision of additional services of heating, ventilation and air condition (HVAC) system</t>
  </si>
  <si>
    <t>Disciplinary hearing - employer representative</t>
  </si>
  <si>
    <t>Disciplinary hearing - Presiding officer services</t>
  </si>
  <si>
    <t>Upgrade of national route 1 section 14 between Trompsburg interchange (km 19.0) and Fonteintjie (km 39.0) toll roads</t>
  </si>
  <si>
    <t>Provision of engineering services</t>
  </si>
  <si>
    <t>Provision of Management, Operation and Maintenance of N1 North Traffic Control Centres</t>
  </si>
  <si>
    <t>Engineering services, preliminary and detailed design and construction monitoring of the  National Route 2 Section 21</t>
  </si>
  <si>
    <t>Provision of ICT support services</t>
  </si>
  <si>
    <t>Incorrect Reporting/Withdrawn</t>
  </si>
  <si>
    <t xml:space="preserve">Professional services  implementation Mthatha Bulkwater master plan, refurbishment of Mathata Thornhill raw water pipeline, upgrading of Mthata water supply, Thornhill bulk water supply upgrade and rehabilitation and Rosedale to Libode WSS </t>
  </si>
  <si>
    <t>Vandalism and theft of materials</t>
  </si>
  <si>
    <t>Conditional assessment report</t>
  </si>
  <si>
    <t>Hours which had been allocated to the service provider have been exhausted</t>
  </si>
  <si>
    <t>Properties in these two (2) areas are not suitable for laboratory services</t>
  </si>
  <si>
    <t xml:space="preserve"> 5.5.2  GOVERNANCE MONITORING AND COMPLIANCE: 2020/2021  QUARTER 3 (16 SEPTEMBER 2020 - 15 DECEMBER 2020) REPORT EXPANSIONS</t>
  </si>
  <si>
    <t>2020/12/31 </t>
  </si>
  <si>
    <t>Extension of lease for office space at Mbombela Office</t>
  </si>
  <si>
    <t>Vukile Property Fund</t>
  </si>
  <si>
    <t>Extension of lease for office space at Bloemfontein Office</t>
  </si>
  <si>
    <t>Michael Family Trust</t>
  </si>
  <si>
    <t>Extension of lease for office space at East London office</t>
  </si>
  <si>
    <t>Border Remedies</t>
  </si>
  <si>
    <t>Extension of lease for office space at Polokwane office</t>
  </si>
  <si>
    <t>Delta Property Fund</t>
  </si>
  <si>
    <t>Extension of lease for office space at Tzaneen office</t>
  </si>
  <si>
    <t>Reality 1 PG Rentals</t>
  </si>
  <si>
    <t>Business Continuity and tender process time</t>
  </si>
  <si>
    <t>Numbers</t>
  </si>
  <si>
    <t xml:space="preserve">Entity/ Department </t>
  </si>
  <si>
    <t>No. of applications</t>
  </si>
  <si>
    <t>Closed/ Pending</t>
  </si>
  <si>
    <t>Actual Suppported</t>
  </si>
  <si>
    <t xml:space="preserve">Actual Not Supported </t>
  </si>
  <si>
    <t>Actual Conditional Supported</t>
  </si>
  <si>
    <t>Total Contract value</t>
  </si>
  <si>
    <t>No. of applications without value</t>
  </si>
  <si>
    <t xml:space="preserve">                    GOVERNANCE MONITORING AND COMPLIANCE: QUARTER QUARTER 3 (16 September 2020 - 15 December 2020) ANALYSIS- EXPANSIONS</t>
  </si>
  <si>
    <t>Wet Flue Gas Desulphurisation (WFGD) Plant of six (6) Units at Kusile Power Station</t>
  </si>
  <si>
    <t xml:space="preserve">Alstom S and E Africa (Pty) Ltd
</t>
  </si>
  <si>
    <t>Make provision for contingency on the project</t>
  </si>
  <si>
    <t>Continued Profession Development (CPD) software and related services</t>
  </si>
  <si>
    <t>E2 Institutions Pty Ltd</t>
  </si>
  <si>
    <t>Extension of Contract</t>
  </si>
  <si>
    <t>The Compass Group</t>
  </si>
  <si>
    <t>Growthpoint Property</t>
  </si>
  <si>
    <t>Docex Management
(Pty) Ltd</t>
  </si>
  <si>
    <t>AMOUNT</t>
  </si>
  <si>
    <t xml:space="preserve">Extension of brand agencies contracts </t>
  </si>
  <si>
    <t>Safety and Security Sector Education and Training Authority (SASSETA)</t>
  </si>
  <si>
    <t>Landmark Software Licence</t>
  </si>
  <si>
    <t>Customs Warehouse in Durban (Appeal)</t>
  </si>
  <si>
    <t>8770494.07</t>
  </si>
  <si>
    <t>Entity/Department 
(Use dropdown List)</t>
  </si>
  <si>
    <t xml:space="preserve"> Document exchange services for all Legal Aid offices and the
variation is for the extension of</t>
  </si>
  <si>
    <t xml:space="preserve">To assist in approaching labour court to regularise the appointment of 5 managers and executives </t>
  </si>
  <si>
    <t>Provision of a panel of electrical contractors for minor and major work within the reticulation portfolio</t>
  </si>
  <si>
    <t>Management of front office processing of VISA and permit applications in South Africa and abroad</t>
  </si>
  <si>
    <t xml:space="preserve">Provision of K2 development, maintenance and support services </t>
  </si>
  <si>
    <t>Integrated Justice System (IJS) transversal skills resourcing services for a six (6) months</t>
  </si>
  <si>
    <t>Supply and delivery of coal to Kusile Power Station and/or any other Eskom power station</t>
  </si>
  <si>
    <t xml:space="preserve">Provisioning of a group life insurance scheme </t>
  </si>
  <si>
    <t>Office accommodation of the Umlazi
Local Office (Umzinto Satellite Office)</t>
  </si>
  <si>
    <t>Construction contract to change the designed block paving to a concrete slab</t>
  </si>
  <si>
    <t xml:space="preserve">Unified telephony services for the NPA for a period of six (6) months </t>
  </si>
  <si>
    <t>Office accommodation for RAF Nelspruit Services Centre</t>
  </si>
  <si>
    <t>Office accommodation for RAF Polokwane Customer Services Centre</t>
  </si>
  <si>
    <t>Office ccommodation for RAF Durban Office</t>
  </si>
  <si>
    <t>Cafeteria services</t>
  </si>
  <si>
    <t xml:space="preserve">Security support, control room operators’ services and maintenance in 104 offices </t>
  </si>
  <si>
    <t>Security guarding, and special services for Department of Justice and Constitutional Development, National Prosecuting Authority (NPA), and Office of the Chief Justice</t>
  </si>
  <si>
    <t>IDT</t>
  </si>
  <si>
    <t>MeRSETA</t>
  </si>
  <si>
    <t>RAF</t>
  </si>
  <si>
    <t>SANBI</t>
  </si>
  <si>
    <t>ETDPSETA</t>
  </si>
  <si>
    <t>HWSETA</t>
  </si>
  <si>
    <t>DoJ&amp;CD</t>
  </si>
  <si>
    <t>SAPS</t>
  </si>
  <si>
    <t>SANRAL</t>
  </si>
  <si>
    <t>SEDA</t>
  </si>
  <si>
    <t>SACAA</t>
  </si>
  <si>
    <t>DPWI</t>
  </si>
  <si>
    <t>ATNS</t>
  </si>
  <si>
    <t>DoH</t>
  </si>
  <si>
    <t>DHA</t>
  </si>
  <si>
    <t>Inseta</t>
  </si>
  <si>
    <t>ICASA</t>
  </si>
  <si>
    <t>DCoG</t>
  </si>
  <si>
    <t>DSI</t>
  </si>
  <si>
    <t>NCC</t>
  </si>
  <si>
    <t>DEFF</t>
  </si>
  <si>
    <t>ACSA</t>
  </si>
  <si>
    <t>ARMSCOR</t>
  </si>
  <si>
    <t>CEF</t>
  </si>
  <si>
    <t>CIPC</t>
  </si>
  <si>
    <t>CGS</t>
  </si>
  <si>
    <t>CMS</t>
  </si>
  <si>
    <t>DCDT</t>
  </si>
  <si>
    <t>DMRE</t>
  </si>
  <si>
    <t>DSAC</t>
  </si>
  <si>
    <t>DWS</t>
  </si>
  <si>
    <t>MISA</t>
  </si>
  <si>
    <t>NAMC</t>
  </si>
  <si>
    <t>NPA</t>
  </si>
  <si>
    <t>NRCS</t>
  </si>
  <si>
    <t>NRF</t>
  </si>
  <si>
    <t>NYDA</t>
  </si>
  <si>
    <t>PPECB</t>
  </si>
  <si>
    <t>SASSETA</t>
  </si>
  <si>
    <t>SAPHRA</t>
  </si>
  <si>
    <t>SANAS</t>
  </si>
  <si>
    <t>TETA</t>
  </si>
  <si>
    <t>W&amp;RSETA</t>
  </si>
  <si>
    <t>DHET</t>
  </si>
  <si>
    <t>Count of Value of Contract Expansion
[R]</t>
  </si>
  <si>
    <t>Row Labels</t>
  </si>
  <si>
    <t>Grand Total</t>
  </si>
  <si>
    <t>Sum of Value of Contract Expansion</t>
  </si>
  <si>
    <t>Rollover / New 
(Use dropdown List)</t>
  </si>
  <si>
    <t>Team Allocation 
(Use dropdown List)</t>
  </si>
  <si>
    <t>Reason for Expansion
(Use dropdown List)</t>
  </si>
  <si>
    <t>Root Causes
(Use dropdown List)</t>
  </si>
  <si>
    <t>not supported/not supported/Conditional supported             
(Use dropdown List)</t>
  </si>
  <si>
    <t>Status
(Use dropdown List)</t>
  </si>
  <si>
    <r>
      <t>2020/12/31</t>
    </r>
    <r>
      <rPr>
        <sz val="12"/>
        <color rgb="FF000000"/>
        <rFont val="Calibri"/>
        <family val="2"/>
        <scheme val="minor"/>
      </rPr>
      <t> </t>
    </r>
  </si>
  <si>
    <t>(All)</t>
  </si>
  <si>
    <t>Column Labels</t>
  </si>
  <si>
    <t>Total Count of Value of Contract Expansion
[R]</t>
  </si>
  <si>
    <t>Total Sum of Value of Contract Expansion</t>
  </si>
  <si>
    <t>Count</t>
  </si>
  <si>
    <t>Value</t>
  </si>
  <si>
    <t>Total
[R]</t>
  </si>
  <si>
    <t>Government Institution</t>
  </si>
  <si>
    <t>TOP 20 GOVERNMENT INSTITUTIONS (IN VALUE)</t>
  </si>
  <si>
    <t>OTHER GOVERNMENT INSTITUTIONS (BY VALUE)</t>
  </si>
  <si>
    <t>Grand Total Government Institutions (By Value)</t>
  </si>
  <si>
    <t>ESKOM</t>
  </si>
  <si>
    <t>DOH</t>
  </si>
  <si>
    <t>DOJ&amp;CD</t>
  </si>
  <si>
    <t>PETROSA</t>
  </si>
  <si>
    <t>TRANSNET</t>
  </si>
  <si>
    <t>Geoscience (CGS)</t>
  </si>
  <si>
    <t>ETDP SETA</t>
  </si>
  <si>
    <t>TOP 20 GOVERNMENT INSTITUTIONS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</si>
</sst>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0.00_-;\-&quot;R&quot;* #,##0.00_-;_-&quot;R&quot;* &quot;-&quot;??_-;_-@_-"/>
    <numFmt numFmtId="43" formatCode="_-* #,##0.00_-;\-* #,##0.00_-;_-* &quot;-&quot;??_-;_-@_-"/>
    <numFmt numFmtId="164" formatCode="&quot;R&quot;\ #,##0.00"/>
    <numFmt numFmtId="165" formatCode="d/m/yyyy"/>
    <numFmt numFmtId="166" formatCode="_ * #,##0.00_ ;_ * \-#,##0.00_ ;_ * &quot;-&quot;??_ ;_ @_ "/>
    <numFmt numFmtId="167" formatCode="[$-1C09]dd\ mmmm\ yyyy"/>
    <numFmt numFmtId="168" formatCode="#,##0.00;[Red]#,##0.00"/>
    <numFmt numFmtId="169" formatCode="&quot;R&quot;\ #,##0.00;[Red]&quot;R&quot;\ \-#,##0.00"/>
    <numFmt numFmtId="170" formatCode="yyyy/m/d"/>
    <numFmt numFmtId="171" formatCode="yyyy/mm/dd;@"/>
    <numFmt numFmtId="172" formatCode="_ &quot;R&quot;\ * #,##0.00_ ;_ &quot;R&quot;\ * \-#,##0.00_ ;_ &quot;R&quot;\ * &quot;-&quot;??_ ;_ @_ "/>
    <numFmt numFmtId="173" formatCode="[$-1C09]dd\ mmmm\ yyyy;@"/>
    <numFmt numFmtId="174" formatCode="_-&quot;R&quot;* #,##0_-;\-&quot;R&quot;* #,##0_-;_-&quot;R&quot;* &quot;-&quot;??_-;_-@_-"/>
  </numFmts>
  <fonts count="53" x14ac:knownFonts="1">
    <font>
      <sz val="11"/>
      <color theme="1"/>
      <name val="Arial"/>
    </font>
    <font>
      <sz val="11"/>
      <color theme="1"/>
      <name val="Calibri"/>
      <family val="2"/>
      <scheme val="minor"/>
    </font>
    <font>
      <sz val="11"/>
      <name val="Arial"/>
      <family val="2"/>
    </font>
    <font>
      <sz val="11"/>
      <color theme="1"/>
      <name val="Calibri"/>
      <family val="2"/>
    </font>
    <font>
      <b/>
      <sz val="12"/>
      <color theme="1"/>
      <name val="Calibri"/>
      <family val="2"/>
    </font>
    <font>
      <sz val="11"/>
      <color rgb="FF000000"/>
      <name val="Calibri"/>
      <family val="2"/>
    </font>
    <font>
      <u/>
      <sz val="11"/>
      <color theme="1"/>
      <name val="Arial"/>
      <family val="2"/>
    </font>
    <font>
      <sz val="11"/>
      <color theme="1"/>
      <name val="Calibri"/>
      <family val="2"/>
    </font>
    <font>
      <b/>
      <sz val="22"/>
      <color theme="0"/>
      <name val="Calibri"/>
      <family val="2"/>
    </font>
    <font>
      <b/>
      <sz val="11"/>
      <color theme="1"/>
      <name val="Arial"/>
      <family val="2"/>
    </font>
    <font>
      <b/>
      <sz val="11"/>
      <color theme="1"/>
      <name val="Calibri"/>
      <family val="2"/>
    </font>
    <font>
      <u/>
      <sz val="11"/>
      <color theme="1"/>
      <name val="Arial"/>
      <family val="2"/>
    </font>
    <font>
      <b/>
      <sz val="10"/>
      <color rgb="FF000000"/>
      <name val="Arial"/>
      <family val="2"/>
    </font>
    <font>
      <sz val="10"/>
      <color rgb="FF000000"/>
      <name val="Arial"/>
      <family val="2"/>
    </font>
    <font>
      <sz val="11"/>
      <color theme="0"/>
      <name val="Calibri"/>
      <family val="2"/>
    </font>
    <font>
      <b/>
      <sz val="12"/>
      <color theme="1"/>
      <name val="Arial"/>
      <family val="2"/>
    </font>
    <font>
      <sz val="12"/>
      <color theme="1"/>
      <name val="Arial"/>
      <family val="2"/>
    </font>
    <font>
      <sz val="11"/>
      <color rgb="FF000000"/>
      <name val="Arial"/>
      <family val="2"/>
    </font>
    <font>
      <sz val="14"/>
      <color theme="1"/>
      <name val="Arial"/>
      <family val="2"/>
    </font>
    <font>
      <b/>
      <sz val="14"/>
      <color theme="1"/>
      <name val="Arial"/>
      <family val="2"/>
    </font>
    <font>
      <b/>
      <sz val="12"/>
      <color rgb="FF000000"/>
      <name val="Calibri"/>
      <family val="2"/>
    </font>
    <font>
      <sz val="14"/>
      <color theme="1"/>
      <name val="Calibri"/>
      <family val="2"/>
    </font>
    <font>
      <b/>
      <sz val="14"/>
      <color theme="1"/>
      <name val="Calibri"/>
      <family val="2"/>
    </font>
    <font>
      <b/>
      <sz val="20"/>
      <color theme="1"/>
      <name val="Arial"/>
      <family val="2"/>
    </font>
    <font>
      <sz val="11"/>
      <color theme="1"/>
      <name val="Arial Narrow"/>
      <family val="2"/>
    </font>
    <font>
      <b/>
      <sz val="11"/>
      <color theme="1"/>
      <name val="Arial Narrow"/>
      <family val="2"/>
    </font>
    <font>
      <sz val="10"/>
      <color theme="1"/>
      <name val="Arial"/>
      <family val="2"/>
    </font>
    <font>
      <sz val="14"/>
      <color theme="1"/>
      <name val="Arial Narrow"/>
      <family val="2"/>
    </font>
    <font>
      <b/>
      <sz val="14"/>
      <color theme="1"/>
      <name val="Arial Narrow"/>
      <family val="2"/>
    </font>
    <font>
      <b/>
      <sz val="10"/>
      <color theme="1"/>
      <name val="Arial"/>
      <family val="2"/>
    </font>
    <font>
      <u/>
      <sz val="11"/>
      <color theme="10"/>
      <name val="Calibri"/>
      <family val="2"/>
    </font>
    <font>
      <b/>
      <i/>
      <sz val="8"/>
      <color theme="0"/>
      <name val="Arial"/>
      <family val="2"/>
    </font>
    <font>
      <b/>
      <i/>
      <sz val="14"/>
      <color theme="0"/>
      <name val="Arial Narrow"/>
      <family val="2"/>
    </font>
    <font>
      <sz val="11"/>
      <color theme="1"/>
      <name val="Arial"/>
      <family val="2"/>
    </font>
    <font>
      <sz val="11"/>
      <color theme="1"/>
      <name val="Arial"/>
      <family val="2"/>
    </font>
    <font>
      <b/>
      <sz val="11"/>
      <color theme="1"/>
      <name val="Arial"/>
      <family val="2"/>
    </font>
    <font>
      <sz val="11"/>
      <name val="Arial"/>
      <family val="2"/>
    </font>
    <font>
      <b/>
      <sz val="11"/>
      <color theme="0"/>
      <name val="Arial"/>
      <family val="2"/>
    </font>
    <font>
      <b/>
      <sz val="16"/>
      <color theme="1"/>
      <name val="Arial"/>
      <family val="2"/>
    </font>
    <font>
      <sz val="11"/>
      <color rgb="FF006100"/>
      <name val="Calibri"/>
      <family val="2"/>
      <scheme val="minor"/>
    </font>
    <font>
      <b/>
      <sz val="11"/>
      <name val="Calibri"/>
      <family val="2"/>
      <scheme val="minor"/>
    </font>
    <font>
      <sz val="11"/>
      <color theme="1"/>
      <name val="Arial"/>
      <family val="2"/>
    </font>
    <font>
      <b/>
      <sz val="12"/>
      <color rgb="FF000000"/>
      <name val="Calibri"/>
      <family val="2"/>
      <scheme val="minor"/>
    </font>
    <font>
      <sz val="12"/>
      <color rgb="FF000000"/>
      <name val="Calibri"/>
      <family val="2"/>
      <scheme val="minor"/>
    </font>
    <font>
      <sz val="12"/>
      <color theme="1"/>
      <name val="Calibri"/>
      <family val="2"/>
      <scheme val="minor"/>
    </font>
    <font>
      <b/>
      <sz val="12"/>
      <color theme="0"/>
      <name val="Calibri"/>
      <family val="2"/>
      <scheme val="minor"/>
    </font>
    <font>
      <sz val="12"/>
      <name val="Calibri"/>
      <family val="2"/>
      <scheme val="minor"/>
    </font>
    <font>
      <sz val="12"/>
      <color theme="0"/>
      <name val="Calibri"/>
      <family val="2"/>
      <scheme val="minor"/>
    </font>
    <font>
      <b/>
      <sz val="12"/>
      <color theme="1"/>
      <name val="Calibri"/>
      <family val="2"/>
      <scheme val="minor"/>
    </font>
    <font>
      <b/>
      <sz val="18"/>
      <color theme="0"/>
      <name val="Calibri"/>
      <family val="2"/>
      <scheme val="minor"/>
    </font>
    <font>
      <sz val="11"/>
      <color theme="1"/>
      <name val="Calibri"/>
      <family val="2"/>
      <scheme val="major"/>
    </font>
    <font>
      <b/>
      <sz val="11"/>
      <color theme="0"/>
      <name val="Calibri"/>
      <family val="2"/>
      <scheme val="major"/>
    </font>
    <font>
      <sz val="11"/>
      <name val="Calibri"/>
      <family val="2"/>
      <scheme val="major"/>
    </font>
  </fonts>
  <fills count="32">
    <fill>
      <patternFill patternType="none"/>
    </fill>
    <fill>
      <patternFill patternType="gray125"/>
    </fill>
    <fill>
      <patternFill patternType="solid">
        <fgColor rgb="FFC00000"/>
        <bgColor rgb="FFC00000"/>
      </patternFill>
    </fill>
    <fill>
      <patternFill patternType="solid">
        <fgColor theme="0"/>
        <bgColor theme="0"/>
      </patternFill>
    </fill>
    <fill>
      <patternFill patternType="solid">
        <fgColor rgb="FFFDE9D9"/>
        <bgColor rgb="FFFDE9D9"/>
      </patternFill>
    </fill>
    <fill>
      <patternFill patternType="solid">
        <fgColor rgb="FF990000"/>
        <bgColor rgb="FF990000"/>
      </patternFill>
    </fill>
    <fill>
      <patternFill patternType="solid">
        <fgColor theme="1"/>
        <bgColor theme="1"/>
      </patternFill>
    </fill>
    <fill>
      <patternFill patternType="solid">
        <fgColor rgb="FF7F7F7F"/>
        <bgColor rgb="FF7F7F7F"/>
      </patternFill>
    </fill>
    <fill>
      <patternFill patternType="solid">
        <fgColor rgb="FFBFBFBF"/>
        <bgColor rgb="FFBFBFBF"/>
      </patternFill>
    </fill>
    <fill>
      <patternFill patternType="solid">
        <fgColor rgb="FFF2F2F2"/>
        <bgColor rgb="FFF2F2F2"/>
      </patternFill>
    </fill>
    <fill>
      <patternFill patternType="solid">
        <fgColor rgb="FFFFFF00"/>
        <bgColor rgb="FFFFFF00"/>
      </patternFill>
    </fill>
    <fill>
      <patternFill patternType="solid">
        <fgColor rgb="FFFFFFFF"/>
        <bgColor rgb="FFFFFFFF"/>
      </patternFill>
    </fill>
    <fill>
      <patternFill patternType="solid">
        <fgColor rgb="FFDDD9C3"/>
        <bgColor rgb="FFDDD9C3"/>
      </patternFill>
    </fill>
    <fill>
      <patternFill patternType="solid">
        <fgColor rgb="FFFFC000"/>
        <bgColor rgb="FFFFC000"/>
      </patternFill>
    </fill>
    <fill>
      <patternFill patternType="solid">
        <fgColor theme="2" tint="-0.249977111117893"/>
        <bgColor indexed="64"/>
      </patternFill>
    </fill>
    <fill>
      <patternFill patternType="solid">
        <fgColor rgb="FFFFFF00"/>
        <bgColor indexed="64"/>
      </patternFill>
    </fill>
    <fill>
      <patternFill patternType="solid">
        <fgColor theme="0"/>
        <bgColor indexed="64"/>
      </patternFill>
    </fill>
    <fill>
      <patternFill patternType="solid">
        <fgColor theme="1" tint="0.499984740745262"/>
        <bgColor indexed="64"/>
      </patternFill>
    </fill>
    <fill>
      <patternFill patternType="solid">
        <fgColor rgb="FF00B050"/>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C6EFCE"/>
      </patternFill>
    </fill>
    <fill>
      <patternFill patternType="solid">
        <fgColor theme="4" tint="0.39997558519241921"/>
        <bgColor indexed="64"/>
      </patternFill>
    </fill>
    <fill>
      <patternFill patternType="solid">
        <fgColor theme="9" tint="0.59999389629810485"/>
        <bgColor theme="0"/>
      </patternFill>
    </fill>
    <fill>
      <patternFill patternType="solid">
        <fgColor theme="9" tint="0.59999389629810485"/>
        <bgColor indexed="64"/>
      </patternFill>
    </fill>
    <fill>
      <patternFill patternType="solid">
        <fgColor theme="9" tint="0.59999389629810485"/>
        <bgColor rgb="FF990000"/>
      </patternFill>
    </fill>
    <fill>
      <patternFill patternType="solid">
        <fgColor theme="9" tint="0.39997558519241921"/>
        <bgColor indexed="64"/>
      </patternFill>
    </fill>
    <fill>
      <patternFill patternType="solid">
        <fgColor theme="9" tint="0.39997558519241921"/>
        <bgColor rgb="FF990000"/>
      </patternFill>
    </fill>
    <fill>
      <patternFill patternType="solid">
        <fgColor theme="9" tint="0.39997558519241921"/>
        <bgColor theme="0"/>
      </patternFill>
    </fill>
    <fill>
      <patternFill patternType="solid">
        <fgColor rgb="FFFF0000"/>
        <bgColor indexed="64"/>
      </patternFill>
    </fill>
    <fill>
      <patternFill patternType="solid">
        <fgColor theme="1"/>
        <bgColor indexed="64"/>
      </patternFill>
    </fill>
    <fill>
      <patternFill patternType="solid">
        <fgColor theme="1" tint="0.34998626667073579"/>
        <bgColor indexed="64"/>
      </patternFill>
    </fill>
  </fills>
  <borders count="93">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top style="thin">
        <color rgb="FF000000"/>
      </top>
      <bottom/>
      <diagonal/>
    </border>
    <border>
      <left style="medium">
        <color rgb="FF000000"/>
      </left>
      <right style="thin">
        <color rgb="FF000000"/>
      </right>
      <top style="thin">
        <color rgb="FF000000"/>
      </top>
      <bottom/>
      <diagonal/>
    </border>
    <border>
      <left/>
      <right style="thin">
        <color rgb="FF000000"/>
      </right>
      <top/>
      <bottom/>
      <diagonal/>
    </border>
    <border>
      <left/>
      <right/>
      <top/>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indexed="64"/>
      </top>
      <bottom style="thin">
        <color rgb="FF000000"/>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right style="medium">
        <color rgb="FF000000"/>
      </right>
      <top/>
      <bottom style="thin">
        <color rgb="FF000000"/>
      </bottom>
      <diagonal/>
    </border>
    <border>
      <left/>
      <right style="dotted">
        <color auto="1"/>
      </right>
      <top/>
      <bottom/>
      <diagonal/>
    </border>
    <border>
      <left style="medium">
        <color indexed="64"/>
      </left>
      <right style="dotted">
        <color auto="1"/>
      </right>
      <top/>
      <bottom/>
      <diagonal/>
    </border>
    <border>
      <left/>
      <right style="medium">
        <color indexed="64"/>
      </right>
      <top/>
      <bottom/>
      <diagonal/>
    </border>
    <border>
      <left style="medium">
        <color indexed="64"/>
      </left>
      <right style="dotted">
        <color auto="1"/>
      </right>
      <top/>
      <bottom style="medium">
        <color indexed="64"/>
      </bottom>
      <diagonal/>
    </border>
    <border>
      <left/>
      <right style="medium">
        <color indexed="64"/>
      </right>
      <top/>
      <bottom style="medium">
        <color indexed="64"/>
      </bottom>
      <diagonal/>
    </border>
    <border>
      <left style="medium">
        <color theme="0" tint="-4.9989318521683403E-2"/>
      </left>
      <right/>
      <top/>
      <bottom style="medium">
        <color theme="0" tint="-4.9989318521683403E-2"/>
      </bottom>
      <diagonal/>
    </border>
    <border>
      <left/>
      <right style="medium">
        <color theme="0" tint="-4.9989318521683403E-2"/>
      </right>
      <top/>
      <bottom style="medium">
        <color theme="0" tint="-4.9989318521683403E-2"/>
      </bottom>
      <diagonal/>
    </border>
    <border>
      <left style="medium">
        <color theme="0" tint="-4.9989318521683403E-2"/>
      </left>
      <right style="dotted">
        <color theme="0" tint="-4.9989318521683403E-2"/>
      </right>
      <top style="medium">
        <color theme="0" tint="-4.9989318521683403E-2"/>
      </top>
      <bottom/>
      <diagonal/>
    </border>
    <border>
      <left style="dotted">
        <color theme="0" tint="-4.9989318521683403E-2"/>
      </left>
      <right style="medium">
        <color theme="0" tint="-4.9989318521683403E-2"/>
      </right>
      <top style="medium">
        <color theme="0" tint="-4.9989318521683403E-2"/>
      </top>
      <bottom/>
      <diagonal/>
    </border>
    <border>
      <left style="hair">
        <color auto="1"/>
      </left>
      <right style="hair">
        <color auto="1"/>
      </right>
      <top style="hair">
        <color auto="1"/>
      </top>
      <bottom style="hair">
        <color auto="1"/>
      </bottom>
      <diagonal/>
    </border>
    <border>
      <left style="medium">
        <color theme="0" tint="-4.9989318521683403E-2"/>
      </left>
      <right/>
      <top/>
      <bottom/>
      <diagonal/>
    </border>
  </borders>
  <cellStyleXfs count="9">
    <xf numFmtId="0" fontId="0" fillId="0" borderId="0"/>
    <xf numFmtId="43" fontId="33" fillId="0" borderId="0" applyFont="0" applyFill="0" applyBorder="0" applyAlignment="0" applyProtection="0"/>
    <xf numFmtId="172" fontId="1" fillId="0" borderId="60" applyFont="0" applyFill="0" applyBorder="0" applyAlignment="0" applyProtection="0"/>
    <xf numFmtId="43" fontId="1" fillId="0" borderId="60" applyFont="0" applyFill="0" applyBorder="0" applyAlignment="0" applyProtection="0"/>
    <xf numFmtId="0" fontId="34" fillId="0" borderId="60"/>
    <xf numFmtId="0" fontId="34" fillId="0" borderId="60"/>
    <xf numFmtId="0" fontId="39" fillId="21" borderId="0" applyNumberFormat="0" applyBorder="0" applyAlignment="0" applyProtection="0"/>
    <xf numFmtId="44" fontId="41" fillId="0" borderId="0" applyFont="0" applyFill="0" applyBorder="0" applyAlignment="0" applyProtection="0"/>
    <xf numFmtId="9" fontId="41" fillId="0" borderId="0" applyFont="0" applyFill="0" applyBorder="0" applyAlignment="0" applyProtection="0"/>
  </cellStyleXfs>
  <cellXfs count="687">
    <xf numFmtId="0" fontId="0" fillId="0" borderId="0" xfId="0" applyFont="1" applyAlignment="1"/>
    <xf numFmtId="0" fontId="3" fillId="3" borderId="1" xfId="0" applyFont="1" applyFill="1" applyBorder="1"/>
    <xf numFmtId="0" fontId="4" fillId="0" borderId="0" xfId="0" applyFont="1"/>
    <xf numFmtId="0" fontId="3" fillId="0" borderId="0" xfId="0" applyFont="1"/>
    <xf numFmtId="0" fontId="5" fillId="0" borderId="0" xfId="0" applyFont="1"/>
    <xf numFmtId="0" fontId="6" fillId="0" borderId="0" xfId="0" applyFont="1"/>
    <xf numFmtId="0" fontId="3" fillId="0" borderId="0" xfId="0" applyFont="1" applyAlignment="1">
      <alignment horizontal="left"/>
    </xf>
    <xf numFmtId="0" fontId="3" fillId="0" borderId="0" xfId="0" applyFont="1" applyAlignment="1">
      <alignment horizontal="left" vertical="center"/>
    </xf>
    <xf numFmtId="0" fontId="7" fillId="0" borderId="0" xfId="0" applyFont="1"/>
    <xf numFmtId="3" fontId="9" fillId="4" borderId="15" xfId="0" applyNumberFormat="1" applyFont="1" applyFill="1" applyBorder="1" applyAlignment="1">
      <alignment horizontal="center" vertical="center" wrapText="1"/>
    </xf>
    <xf numFmtId="3" fontId="9" fillId="4" borderId="16" xfId="0" applyNumberFormat="1" applyFont="1" applyFill="1" applyBorder="1" applyAlignment="1">
      <alignment horizontal="center" vertical="center" wrapText="1"/>
    </xf>
    <xf numFmtId="3" fontId="9" fillId="4" borderId="17" xfId="0" applyNumberFormat="1" applyFont="1" applyFill="1" applyBorder="1" applyAlignment="1">
      <alignment horizontal="center" vertical="center" wrapText="1"/>
    </xf>
    <xf numFmtId="3" fontId="9" fillId="4" borderId="18" xfId="0" applyNumberFormat="1" applyFont="1" applyFill="1" applyBorder="1" applyAlignment="1">
      <alignment horizontal="center" vertical="center" wrapText="1"/>
    </xf>
    <xf numFmtId="0" fontId="3" fillId="3" borderId="17" xfId="0" applyFont="1" applyFill="1" applyBorder="1"/>
    <xf numFmtId="1" fontId="3" fillId="3" borderId="17" xfId="0" applyNumberFormat="1" applyFont="1" applyFill="1" applyBorder="1"/>
    <xf numFmtId="2" fontId="3" fillId="3" borderId="17" xfId="0" applyNumberFormat="1" applyFont="1" applyFill="1" applyBorder="1"/>
    <xf numFmtId="0" fontId="3" fillId="3" borderId="19" xfId="0" applyFont="1" applyFill="1" applyBorder="1"/>
    <xf numFmtId="0" fontId="3" fillId="3" borderId="18" xfId="0" applyFont="1" applyFill="1" applyBorder="1"/>
    <xf numFmtId="2" fontId="3" fillId="3" borderId="20" xfId="0" applyNumberFormat="1" applyFont="1" applyFill="1" applyBorder="1"/>
    <xf numFmtId="0" fontId="3" fillId="3" borderId="21" xfId="0" applyFont="1" applyFill="1" applyBorder="1"/>
    <xf numFmtId="0" fontId="3" fillId="3" borderId="22" xfId="0" applyFont="1" applyFill="1" applyBorder="1"/>
    <xf numFmtId="0" fontId="3" fillId="3" borderId="23" xfId="0" applyFont="1" applyFill="1" applyBorder="1"/>
    <xf numFmtId="2" fontId="3" fillId="3" borderId="24" xfId="0" applyNumberFormat="1" applyFont="1" applyFill="1" applyBorder="1"/>
    <xf numFmtId="0" fontId="10" fillId="3" borderId="22" xfId="0" applyFont="1" applyFill="1" applyBorder="1" applyAlignment="1">
      <alignment horizontal="right"/>
    </xf>
    <xf numFmtId="164" fontId="10" fillId="3" borderId="17" xfId="0" applyNumberFormat="1" applyFont="1" applyFill="1" applyBorder="1"/>
    <xf numFmtId="1" fontId="3" fillId="3" borderId="28" xfId="0" applyNumberFormat="1" applyFont="1" applyFill="1" applyBorder="1"/>
    <xf numFmtId="1" fontId="3" fillId="3" borderId="20" xfId="0" applyNumberFormat="1" applyFont="1" applyFill="1" applyBorder="1"/>
    <xf numFmtId="0" fontId="11" fillId="3" borderId="17" xfId="0" applyFont="1" applyFill="1" applyBorder="1"/>
    <xf numFmtId="1" fontId="3" fillId="3" borderId="24" xfId="0" applyNumberFormat="1" applyFont="1" applyFill="1" applyBorder="1"/>
    <xf numFmtId="0" fontId="3" fillId="3" borderId="17" xfId="0" applyFont="1" applyFill="1" applyBorder="1" applyAlignment="1">
      <alignment wrapText="1"/>
    </xf>
    <xf numFmtId="164" fontId="3" fillId="3" borderId="29" xfId="0" applyNumberFormat="1" applyFont="1" applyFill="1" applyBorder="1"/>
    <xf numFmtId="0" fontId="3" fillId="3" borderId="30" xfId="0" applyFont="1" applyFill="1" applyBorder="1"/>
    <xf numFmtId="0" fontId="3" fillId="3" borderId="31" xfId="0" applyFont="1" applyFill="1" applyBorder="1"/>
    <xf numFmtId="0" fontId="3" fillId="3" borderId="32" xfId="0" applyFont="1" applyFill="1" applyBorder="1"/>
    <xf numFmtId="0" fontId="3" fillId="3" borderId="28" xfId="0" applyFont="1" applyFill="1" applyBorder="1"/>
    <xf numFmtId="0" fontId="3" fillId="3" borderId="20" xfId="0" applyFont="1" applyFill="1" applyBorder="1"/>
    <xf numFmtId="0" fontId="3" fillId="3" borderId="24" xfId="0" applyFont="1" applyFill="1" applyBorder="1"/>
    <xf numFmtId="0" fontId="12" fillId="4" borderId="17" xfId="0" applyFont="1" applyFill="1" applyBorder="1" applyAlignment="1">
      <alignment horizontal="center" wrapText="1" readingOrder="1"/>
    </xf>
    <xf numFmtId="0" fontId="12" fillId="6" borderId="17" xfId="0" applyFont="1" applyFill="1" applyBorder="1" applyAlignment="1">
      <alignment horizontal="center" wrapText="1" readingOrder="1"/>
    </xf>
    <xf numFmtId="0" fontId="13" fillId="0" borderId="17" xfId="0" applyFont="1" applyBorder="1" applyAlignment="1">
      <alignment horizontal="left" wrapText="1" readingOrder="1"/>
    </xf>
    <xf numFmtId="9" fontId="3" fillId="0" borderId="17" xfId="0" applyNumberFormat="1" applyFont="1" applyBorder="1"/>
    <xf numFmtId="0" fontId="13" fillId="0" borderId="17" xfId="0" applyFont="1" applyBorder="1" applyAlignment="1">
      <alignment horizontal="center" wrapText="1" readingOrder="1"/>
    </xf>
    <xf numFmtId="0" fontId="13" fillId="6" borderId="17" xfId="0" applyFont="1" applyFill="1" applyBorder="1" applyAlignment="1">
      <alignment horizontal="center" wrapText="1" readingOrder="1"/>
    </xf>
    <xf numFmtId="164" fontId="3" fillId="0" borderId="17" xfId="0" applyNumberFormat="1" applyFont="1" applyBorder="1"/>
    <xf numFmtId="0" fontId="12" fillId="0" borderId="17" xfId="0" applyFont="1" applyBorder="1" applyAlignment="1">
      <alignment horizontal="left" wrapText="1" readingOrder="1"/>
    </xf>
    <xf numFmtId="0" fontId="12" fillId="0" borderId="17" xfId="0" applyFont="1" applyBorder="1" applyAlignment="1">
      <alignment horizontal="center" wrapText="1" readingOrder="1"/>
    </xf>
    <xf numFmtId="0" fontId="14" fillId="3" borderId="1" xfId="0" applyFont="1" applyFill="1" applyBorder="1"/>
    <xf numFmtId="1" fontId="3" fillId="3" borderId="1" xfId="0" applyNumberFormat="1" applyFont="1" applyFill="1" applyBorder="1"/>
    <xf numFmtId="0" fontId="3" fillId="0" borderId="17" xfId="0" applyFont="1" applyBorder="1"/>
    <xf numFmtId="0" fontId="0" fillId="0" borderId="17" xfId="0" applyFont="1" applyBorder="1" applyAlignment="1">
      <alignment horizontal="center" vertical="center"/>
    </xf>
    <xf numFmtId="0" fontId="0" fillId="0" borderId="17" xfId="0" applyFont="1" applyBorder="1" applyAlignment="1">
      <alignment horizontal="left" vertical="center"/>
    </xf>
    <xf numFmtId="0" fontId="3" fillId="7" borderId="1" xfId="0" applyFont="1" applyFill="1" applyBorder="1"/>
    <xf numFmtId="0" fontId="3" fillId="0" borderId="17" xfId="0" applyFont="1" applyBorder="1" applyAlignment="1">
      <alignment wrapText="1"/>
    </xf>
    <xf numFmtId="0" fontId="0" fillId="0" borderId="17" xfId="0" applyFont="1" applyBorder="1" applyAlignment="1">
      <alignment horizontal="center" vertical="top" wrapText="1"/>
    </xf>
    <xf numFmtId="0" fontId="9" fillId="3" borderId="17" xfId="0" applyFont="1" applyFill="1" applyBorder="1" applyAlignment="1">
      <alignment vertical="top"/>
    </xf>
    <xf numFmtId="0" fontId="0" fillId="3" borderId="17" xfId="0" applyFont="1" applyFill="1" applyBorder="1" applyAlignment="1">
      <alignment horizontal="center" vertical="top" wrapText="1"/>
    </xf>
    <xf numFmtId="0" fontId="0" fillId="9" borderId="17" xfId="0" applyFont="1" applyFill="1" applyBorder="1" applyAlignment="1">
      <alignment horizontal="center" vertical="top" wrapText="1"/>
    </xf>
    <xf numFmtId="0" fontId="10" fillId="4" borderId="17" xfId="0" applyFont="1" applyFill="1" applyBorder="1" applyAlignment="1">
      <alignment horizontal="center"/>
    </xf>
    <xf numFmtId="0" fontId="10" fillId="4" borderId="17" xfId="0" applyFont="1" applyFill="1" applyBorder="1"/>
    <xf numFmtId="9" fontId="3" fillId="3" borderId="17" xfId="0" applyNumberFormat="1" applyFont="1" applyFill="1" applyBorder="1"/>
    <xf numFmtId="0" fontId="3" fillId="3" borderId="1" xfId="0" applyFont="1" applyFill="1" applyBorder="1" applyAlignment="1">
      <alignment horizontal="left" vertical="center" wrapText="1"/>
    </xf>
    <xf numFmtId="0" fontId="3" fillId="3" borderId="1" xfId="0" applyFont="1" applyFill="1" applyBorder="1" applyAlignment="1">
      <alignment wrapText="1"/>
    </xf>
    <xf numFmtId="1" fontId="3" fillId="0" borderId="0" xfId="0" applyNumberFormat="1" applyFont="1"/>
    <xf numFmtId="0" fontId="3" fillId="0" borderId="0" xfId="0" applyFont="1" applyAlignment="1">
      <alignment horizontal="left" vertical="center" wrapText="1"/>
    </xf>
    <xf numFmtId="0" fontId="3" fillId="0" borderId="0" xfId="0" applyFont="1" applyAlignment="1">
      <alignment wrapText="1"/>
    </xf>
    <xf numFmtId="0" fontId="20" fillId="4" borderId="49" xfId="0" applyFont="1" applyFill="1" applyBorder="1" applyAlignment="1">
      <alignment horizontal="center" vertical="center" wrapText="1"/>
    </xf>
    <xf numFmtId="0" fontId="20" fillId="4" borderId="45" xfId="0" applyFont="1" applyFill="1" applyBorder="1" applyAlignment="1">
      <alignment vertical="center" wrapText="1"/>
    </xf>
    <xf numFmtId="0" fontId="20" fillId="4" borderId="45" xfId="0" applyFont="1" applyFill="1" applyBorder="1" applyAlignment="1">
      <alignment horizontal="center" vertical="center" wrapText="1"/>
    </xf>
    <xf numFmtId="0" fontId="20" fillId="4" borderId="44" xfId="0" applyFont="1" applyFill="1" applyBorder="1" applyAlignment="1">
      <alignment horizontal="center" vertical="center" wrapText="1"/>
    </xf>
    <xf numFmtId="0" fontId="0" fillId="0" borderId="0" xfId="0" applyFont="1" applyAlignment="1">
      <alignment horizontal="center" vertical="center" wrapText="1"/>
    </xf>
    <xf numFmtId="15" fontId="3" fillId="0" borderId="17" xfId="0" applyNumberFormat="1" applyFont="1" applyBorder="1" applyAlignment="1">
      <alignment horizontal="center"/>
    </xf>
    <xf numFmtId="0" fontId="0" fillId="0" borderId="17" xfId="0" applyFont="1" applyBorder="1" applyAlignment="1">
      <alignment horizontal="left" wrapText="1"/>
    </xf>
    <xf numFmtId="0" fontId="0" fillId="0" borderId="17" xfId="0" applyFont="1" applyBorder="1" applyAlignment="1">
      <alignment wrapText="1"/>
    </xf>
    <xf numFmtId="166" fontId="0" fillId="0" borderId="17" xfId="0" applyNumberFormat="1" applyFont="1" applyBorder="1" applyAlignment="1">
      <alignment horizontal="right" wrapText="1"/>
    </xf>
    <xf numFmtId="4" fontId="0" fillId="0" borderId="17" xfId="0" applyNumberFormat="1" applyFont="1" applyBorder="1" applyAlignment="1">
      <alignment horizontal="center" vertical="center" wrapText="1"/>
    </xf>
    <xf numFmtId="15" fontId="3" fillId="0" borderId="8" xfId="0" applyNumberFormat="1" applyFont="1" applyBorder="1" applyAlignment="1">
      <alignment horizontal="center"/>
    </xf>
    <xf numFmtId="165" fontId="0" fillId="0" borderId="17" xfId="0" applyNumberFormat="1" applyFont="1" applyBorder="1" applyAlignment="1">
      <alignment horizontal="left" wrapText="1"/>
    </xf>
    <xf numFmtId="165" fontId="0" fillId="0" borderId="7" xfId="0" applyNumberFormat="1" applyFont="1" applyBorder="1" applyAlignment="1">
      <alignment horizontal="left" wrapText="1"/>
    </xf>
    <xf numFmtId="0" fontId="3" fillId="0" borderId="17" xfId="0" applyFont="1" applyBorder="1" applyAlignment="1">
      <alignment horizontal="left"/>
    </xf>
    <xf numFmtId="166" fontId="0" fillId="0" borderId="17" xfId="0" applyNumberFormat="1" applyFont="1" applyBorder="1" applyAlignment="1">
      <alignment horizontal="left" wrapText="1"/>
    </xf>
    <xf numFmtId="166" fontId="0" fillId="0" borderId="17" xfId="0" applyNumberFormat="1" applyFont="1" applyBorder="1" applyAlignment="1">
      <alignment horizontal="center" wrapText="1"/>
    </xf>
    <xf numFmtId="167" fontId="0" fillId="0" borderId="17" xfId="0" applyNumberFormat="1" applyFont="1" applyBorder="1" applyAlignment="1">
      <alignment horizontal="left" vertical="center"/>
    </xf>
    <xf numFmtId="167" fontId="0" fillId="0" borderId="17" xfId="0" applyNumberFormat="1" applyFont="1" applyBorder="1" applyAlignment="1">
      <alignment horizontal="center"/>
    </xf>
    <xf numFmtId="165" fontId="0" fillId="0" borderId="17" xfId="0" applyNumberFormat="1" applyFont="1" applyBorder="1" applyAlignment="1">
      <alignment horizontal="center" wrapText="1"/>
    </xf>
    <xf numFmtId="168" fontId="0" fillId="0" borderId="0" xfId="0" applyNumberFormat="1" applyFont="1"/>
    <xf numFmtId="0" fontId="0" fillId="0" borderId="17" xfId="0" applyFont="1" applyBorder="1"/>
    <xf numFmtId="169" fontId="0" fillId="0" borderId="17" xfId="0" applyNumberFormat="1" applyFont="1" applyBorder="1" applyAlignment="1">
      <alignment horizontal="left" wrapText="1"/>
    </xf>
    <xf numFmtId="0" fontId="21" fillId="0" borderId="17" xfId="0" applyFont="1" applyBorder="1" applyAlignment="1">
      <alignment horizontal="left"/>
    </xf>
    <xf numFmtId="15" fontId="19" fillId="0" borderId="17" xfId="0" applyNumberFormat="1" applyFont="1" applyBorder="1" applyAlignment="1">
      <alignment horizontal="left" wrapText="1"/>
    </xf>
    <xf numFmtId="0" fontId="18" fillId="0" borderId="17" xfId="0" applyFont="1" applyBorder="1" applyAlignment="1">
      <alignment horizontal="left" wrapText="1"/>
    </xf>
    <xf numFmtId="166" fontId="18" fillId="0" borderId="17" xfId="0" applyNumberFormat="1" applyFont="1" applyBorder="1" applyAlignment="1">
      <alignment horizontal="left" wrapText="1"/>
    </xf>
    <xf numFmtId="0" fontId="18" fillId="0" borderId="17" xfId="0" applyFont="1" applyBorder="1" applyAlignment="1">
      <alignment horizontal="center" wrapText="1"/>
    </xf>
    <xf numFmtId="15" fontId="18" fillId="0" borderId="25" xfId="0" applyNumberFormat="1" applyFont="1" applyBorder="1" applyAlignment="1">
      <alignment horizontal="left" wrapText="1"/>
    </xf>
    <xf numFmtId="0" fontId="3" fillId="0" borderId="34" xfId="0" applyFont="1" applyBorder="1" applyAlignment="1">
      <alignment horizontal="left" wrapText="1"/>
    </xf>
    <xf numFmtId="15" fontId="18" fillId="0" borderId="34" xfId="0" applyNumberFormat="1" applyFont="1" applyBorder="1" applyAlignment="1">
      <alignment horizontal="left" wrapText="1"/>
    </xf>
    <xf numFmtId="166" fontId="3" fillId="0" borderId="0" xfId="0" applyNumberFormat="1" applyFont="1"/>
    <xf numFmtId="0" fontId="3" fillId="0" borderId="0" xfId="0" applyFont="1" applyAlignment="1">
      <alignment shrinkToFit="1"/>
    </xf>
    <xf numFmtId="0" fontId="0" fillId="0" borderId="17" xfId="0" applyFont="1" applyBorder="1" applyAlignment="1">
      <alignment horizontal="center"/>
    </xf>
    <xf numFmtId="0" fontId="3" fillId="0" borderId="17" xfId="0" applyFont="1" applyBorder="1" applyAlignment="1">
      <alignment horizontal="center" vertical="center"/>
    </xf>
    <xf numFmtId="0" fontId="0" fillId="3" borderId="1" xfId="0" applyFont="1" applyFill="1" applyBorder="1" applyAlignment="1">
      <alignment horizontal="center" vertical="center" wrapText="1"/>
    </xf>
    <xf numFmtId="0" fontId="0" fillId="3" borderId="1" xfId="0" applyFont="1" applyFill="1" applyBorder="1" applyAlignment="1">
      <alignment horizontal="center" vertical="center"/>
    </xf>
    <xf numFmtId="0" fontId="3" fillId="0" borderId="17" xfId="0" applyFont="1" applyBorder="1" applyAlignment="1">
      <alignment horizontal="center" vertical="center" wrapText="1"/>
    </xf>
    <xf numFmtId="0" fontId="0" fillId="3" borderId="17" xfId="0" applyFont="1" applyFill="1" applyBorder="1" applyAlignment="1">
      <alignment horizontal="center" vertical="center"/>
    </xf>
    <xf numFmtId="0" fontId="0" fillId="0" borderId="17" xfId="0" applyFont="1" applyBorder="1" applyAlignment="1">
      <alignment horizontal="center" wrapText="1"/>
    </xf>
    <xf numFmtId="0" fontId="0" fillId="0" borderId="17" xfId="0" applyFont="1" applyBorder="1" applyAlignment="1">
      <alignment vertical="top" wrapText="1"/>
    </xf>
    <xf numFmtId="0" fontId="0" fillId="0" borderId="0" xfId="0" applyFont="1"/>
    <xf numFmtId="0" fontId="9" fillId="12" borderId="17" xfId="0" applyFont="1" applyFill="1" applyBorder="1" applyAlignment="1">
      <alignment horizontal="center" vertical="center"/>
    </xf>
    <xf numFmtId="14" fontId="9" fillId="12" borderId="17" xfId="0" applyNumberFormat="1" applyFont="1" applyFill="1" applyBorder="1" applyAlignment="1">
      <alignment horizontal="center" vertical="center" wrapText="1"/>
    </xf>
    <xf numFmtId="0" fontId="9" fillId="12" borderId="17" xfId="0" applyFont="1" applyFill="1" applyBorder="1" applyAlignment="1">
      <alignment horizontal="center" vertical="center" wrapText="1"/>
    </xf>
    <xf numFmtId="3" fontId="9" fillId="12" borderId="17" xfId="0" applyNumberFormat="1" applyFont="1" applyFill="1" applyBorder="1" applyAlignment="1">
      <alignment horizontal="center" vertical="center" wrapText="1"/>
    </xf>
    <xf numFmtId="167" fontId="0" fillId="0" borderId="17" xfId="0" applyNumberFormat="1" applyFont="1" applyBorder="1" applyAlignment="1">
      <alignment horizontal="center" vertical="center"/>
    </xf>
    <xf numFmtId="14" fontId="0" fillId="0" borderId="17" xfId="0" applyNumberFormat="1" applyFont="1" applyBorder="1" applyAlignment="1">
      <alignment horizontal="left" vertical="top"/>
    </xf>
    <xf numFmtId="0" fontId="0" fillId="0" borderId="17" xfId="0" applyFont="1" applyBorder="1" applyAlignment="1">
      <alignment horizontal="left"/>
    </xf>
    <xf numFmtId="0" fontId="0" fillId="0" borderId="17" xfId="0" applyFont="1" applyBorder="1" applyAlignment="1">
      <alignment vertical="top"/>
    </xf>
    <xf numFmtId="167" fontId="0" fillId="0" borderId="17" xfId="0" applyNumberFormat="1" applyFont="1" applyBorder="1" applyAlignment="1">
      <alignment horizontal="center" vertical="top"/>
    </xf>
    <xf numFmtId="165" fontId="0" fillId="0" borderId="17" xfId="0" applyNumberFormat="1" applyFont="1" applyBorder="1" applyAlignment="1">
      <alignment horizontal="left" vertical="top" wrapText="1"/>
    </xf>
    <xf numFmtId="0" fontId="0" fillId="0" borderId="17" xfId="0" applyFont="1" applyBorder="1" applyAlignment="1">
      <alignment horizontal="left" vertical="top" wrapText="1"/>
    </xf>
    <xf numFmtId="4" fontId="0" fillId="0" borderId="17" xfId="0" applyNumberFormat="1" applyFont="1" applyBorder="1" applyAlignment="1">
      <alignment horizontal="center" vertical="top" wrapText="1"/>
    </xf>
    <xf numFmtId="14" fontId="0" fillId="0" borderId="17" xfId="0" applyNumberFormat="1" applyFont="1" applyBorder="1" applyAlignment="1">
      <alignment horizontal="center" vertical="center" wrapText="1"/>
    </xf>
    <xf numFmtId="0" fontId="0" fillId="0" borderId="0" xfId="0" applyFont="1" applyAlignment="1">
      <alignment wrapText="1"/>
    </xf>
    <xf numFmtId="0" fontId="0" fillId="0" borderId="17" xfId="0" applyFont="1" applyBorder="1" applyAlignment="1">
      <alignment horizontal="left" vertical="center" wrapText="1"/>
    </xf>
    <xf numFmtId="165" fontId="0" fillId="3" borderId="17" xfId="0" applyNumberFormat="1" applyFont="1" applyFill="1" applyBorder="1" applyAlignment="1">
      <alignment horizontal="center" vertical="top" wrapText="1"/>
    </xf>
    <xf numFmtId="165" fontId="0" fillId="0" borderId="17" xfId="0" applyNumberFormat="1" applyFont="1" applyBorder="1" applyAlignment="1">
      <alignment horizontal="center" vertical="top" wrapText="1"/>
    </xf>
    <xf numFmtId="14" fontId="0" fillId="0" borderId="17" xfId="0" applyNumberFormat="1" applyFont="1" applyBorder="1" applyAlignment="1">
      <alignment horizontal="center" vertical="top"/>
    </xf>
    <xf numFmtId="14" fontId="0" fillId="0" borderId="17" xfId="0" applyNumberFormat="1" applyFont="1" applyBorder="1" applyAlignment="1">
      <alignment horizontal="center" wrapText="1"/>
    </xf>
    <xf numFmtId="0" fontId="0" fillId="0" borderId="17" xfId="0" applyFont="1" applyBorder="1" applyAlignment="1">
      <alignment horizontal="center" vertical="center" wrapText="1"/>
    </xf>
    <xf numFmtId="15" fontId="9" fillId="0" borderId="17" xfId="0" applyNumberFormat="1" applyFont="1" applyBorder="1" applyAlignment="1">
      <alignment horizontal="left" wrapText="1"/>
    </xf>
    <xf numFmtId="0" fontId="18" fillId="0" borderId="17" xfId="0" applyFont="1" applyBorder="1" applyAlignment="1">
      <alignment horizontal="center"/>
    </xf>
    <xf numFmtId="15" fontId="0" fillId="0" borderId="25" xfId="0" applyNumberFormat="1" applyFont="1" applyBorder="1" applyAlignment="1">
      <alignment horizontal="left" wrapText="1"/>
    </xf>
    <xf numFmtId="15" fontId="0" fillId="0" borderId="34" xfId="0" applyNumberFormat="1" applyFont="1" applyBorder="1" applyAlignment="1">
      <alignment horizontal="left" wrapText="1"/>
    </xf>
    <xf numFmtId="0" fontId="9" fillId="0" borderId="25" xfId="0" applyFont="1" applyBorder="1"/>
    <xf numFmtId="0" fontId="0" fillId="0" borderId="3" xfId="0" applyFont="1" applyBorder="1"/>
    <xf numFmtId="0" fontId="24" fillId="0" borderId="0" xfId="0" applyFont="1"/>
    <xf numFmtId="0" fontId="25" fillId="12" borderId="17" xfId="0" applyFont="1" applyFill="1" applyBorder="1" applyAlignment="1">
      <alignment horizontal="center" vertical="center"/>
    </xf>
    <xf numFmtId="3" fontId="25" fillId="12" borderId="17" xfId="0" applyNumberFormat="1" applyFont="1" applyFill="1" applyBorder="1" applyAlignment="1">
      <alignment horizontal="center" vertical="center" wrapText="1"/>
    </xf>
    <xf numFmtId="0" fontId="25" fillId="12" borderId="17" xfId="0" applyFont="1" applyFill="1" applyBorder="1" applyAlignment="1">
      <alignment horizontal="center" vertical="center" wrapText="1"/>
    </xf>
    <xf numFmtId="0" fontId="25" fillId="0" borderId="17" xfId="0" applyFont="1" applyBorder="1" applyAlignment="1">
      <alignment horizontal="center" vertical="center" wrapText="1"/>
    </xf>
    <xf numFmtId="14" fontId="25" fillId="0" borderId="17" xfId="0" applyNumberFormat="1" applyFont="1" applyBorder="1" applyAlignment="1">
      <alignment horizontal="center" vertical="center" wrapText="1"/>
    </xf>
    <xf numFmtId="0" fontId="24" fillId="0" borderId="0" xfId="0" applyFont="1" applyAlignment="1">
      <alignment horizontal="center" vertical="center" wrapText="1"/>
    </xf>
    <xf numFmtId="0" fontId="26" fillId="0" borderId="17" xfId="0" applyFont="1" applyBorder="1" applyAlignment="1">
      <alignment horizontal="left" vertical="center"/>
    </xf>
    <xf numFmtId="0" fontId="25" fillId="0" borderId="0" xfId="0" applyFont="1" applyAlignment="1">
      <alignment horizontal="center" vertical="center" wrapText="1"/>
    </xf>
    <xf numFmtId="14" fontId="25" fillId="0" borderId="0" xfId="0" applyNumberFormat="1" applyFont="1" applyAlignment="1">
      <alignment horizontal="center" vertical="center" wrapText="1"/>
    </xf>
    <xf numFmtId="0" fontId="26" fillId="0" borderId="17" xfId="0" applyFont="1" applyBorder="1" applyAlignment="1">
      <alignment horizontal="left" vertical="top" wrapText="1"/>
    </xf>
    <xf numFmtId="0" fontId="0" fillId="0" borderId="34" xfId="0" applyFont="1" applyBorder="1" applyAlignment="1">
      <alignment vertical="top"/>
    </xf>
    <xf numFmtId="170" fontId="0" fillId="0" borderId="17" xfId="0" applyNumberFormat="1" applyFont="1" applyBorder="1" applyAlignment="1">
      <alignment horizontal="center" vertical="top" wrapText="1"/>
    </xf>
    <xf numFmtId="170" fontId="0" fillId="3" borderId="17" xfId="0" applyNumberFormat="1" applyFont="1" applyFill="1" applyBorder="1" applyAlignment="1">
      <alignment horizontal="center" vertical="top" wrapText="1"/>
    </xf>
    <xf numFmtId="165" fontId="0" fillId="0" borderId="17" xfId="0" applyNumberFormat="1" applyFont="1" applyBorder="1" applyAlignment="1">
      <alignment horizontal="left" vertical="center" wrapText="1"/>
    </xf>
    <xf numFmtId="0" fontId="0" fillId="0" borderId="0" xfId="0" applyFont="1" applyAlignment="1">
      <alignment vertical="top"/>
    </xf>
    <xf numFmtId="0" fontId="24" fillId="0" borderId="0" xfId="0" applyFont="1" applyAlignment="1">
      <alignment vertical="center"/>
    </xf>
    <xf numFmtId="165" fontId="24" fillId="0" borderId="17" xfId="0" applyNumberFormat="1" applyFont="1" applyBorder="1" applyAlignment="1">
      <alignment horizontal="left" wrapText="1"/>
    </xf>
    <xf numFmtId="14" fontId="0" fillId="0" borderId="17" xfId="0" applyNumberFormat="1" applyFont="1" applyBorder="1" applyAlignment="1">
      <alignment horizontal="left" wrapText="1"/>
    </xf>
    <xf numFmtId="0" fontId="24" fillId="0" borderId="17" xfId="0" applyFont="1" applyBorder="1"/>
    <xf numFmtId="0" fontId="27" fillId="0" borderId="17" xfId="0" applyFont="1" applyBorder="1" applyAlignment="1">
      <alignment horizontal="left"/>
    </xf>
    <xf numFmtId="0" fontId="27" fillId="0" borderId="17" xfId="0" applyFont="1" applyBorder="1" applyAlignment="1">
      <alignment horizontal="left" wrapText="1"/>
    </xf>
    <xf numFmtId="0" fontId="27" fillId="0" borderId="17" xfId="0" applyFont="1" applyBorder="1" applyAlignment="1">
      <alignment horizontal="center" wrapText="1"/>
    </xf>
    <xf numFmtId="0" fontId="27" fillId="0" borderId="17" xfId="0" applyFont="1" applyBorder="1" applyAlignment="1">
      <alignment horizontal="center"/>
    </xf>
    <xf numFmtId="0" fontId="24" fillId="0" borderId="34" xfId="0" applyFont="1" applyBorder="1" applyAlignment="1">
      <alignment horizontal="left" wrapText="1"/>
    </xf>
    <xf numFmtId="15" fontId="27" fillId="0" borderId="25" xfId="0" applyNumberFormat="1" applyFont="1" applyBorder="1" applyAlignment="1">
      <alignment horizontal="left" wrapText="1"/>
    </xf>
    <xf numFmtId="15" fontId="27" fillId="0" borderId="34" xfId="0" applyNumberFormat="1" applyFont="1" applyBorder="1" applyAlignment="1">
      <alignment horizontal="left" wrapText="1"/>
    </xf>
    <xf numFmtId="0" fontId="9" fillId="0" borderId="17" xfId="0" applyFont="1" applyBorder="1" applyAlignment="1">
      <alignment horizontal="center" vertical="center" wrapText="1"/>
    </xf>
    <xf numFmtId="14" fontId="9" fillId="0" borderId="17" xfId="0" applyNumberFormat="1" applyFont="1" applyBorder="1" applyAlignment="1">
      <alignment horizontal="center" vertical="center" wrapText="1"/>
    </xf>
    <xf numFmtId="14" fontId="0" fillId="0" borderId="17" xfId="0" applyNumberFormat="1" applyFont="1" applyBorder="1" applyAlignment="1">
      <alignment horizontal="center" vertical="center"/>
    </xf>
    <xf numFmtId="165" fontId="0" fillId="0" borderId="25" xfId="0" applyNumberFormat="1" applyFont="1" applyBorder="1" applyAlignment="1">
      <alignment horizontal="left" vertical="center"/>
    </xf>
    <xf numFmtId="4" fontId="0" fillId="0" borderId="41" xfId="0" applyNumberFormat="1" applyFont="1" applyBorder="1" applyAlignment="1">
      <alignment horizontal="center" vertical="center" wrapText="1"/>
    </xf>
    <xf numFmtId="167" fontId="0" fillId="0" borderId="17" xfId="0" applyNumberFormat="1" applyFont="1" applyBorder="1" applyAlignment="1">
      <alignment horizontal="center" wrapText="1"/>
    </xf>
    <xf numFmtId="0" fontId="0" fillId="0" borderId="0" xfId="0" applyFont="1" applyAlignment="1">
      <alignment horizontal="left" wrapText="1"/>
    </xf>
    <xf numFmtId="14"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3" fillId="0" borderId="17" xfId="0" applyFont="1" applyBorder="1" applyAlignment="1">
      <alignment horizontal="left" vertical="center"/>
    </xf>
    <xf numFmtId="167" fontId="0" fillId="0" borderId="17" xfId="0" applyNumberFormat="1" applyFont="1" applyBorder="1" applyAlignment="1">
      <alignment horizontal="left"/>
    </xf>
    <xf numFmtId="14" fontId="0" fillId="0" borderId="17" xfId="0" applyNumberFormat="1" applyFont="1" applyBorder="1" applyAlignment="1">
      <alignment horizontal="left"/>
    </xf>
    <xf numFmtId="0" fontId="0" fillId="0" borderId="0" xfId="0" applyFont="1" applyAlignment="1">
      <alignment horizontal="left"/>
    </xf>
    <xf numFmtId="0" fontId="0" fillId="0" borderId="0" xfId="0" applyFont="1" applyAlignment="1">
      <alignment horizontal="left" vertical="center"/>
    </xf>
    <xf numFmtId="14" fontId="0" fillId="0" borderId="17" xfId="0" applyNumberFormat="1" applyFont="1" applyBorder="1" applyAlignment="1">
      <alignment horizontal="left" vertical="center"/>
    </xf>
    <xf numFmtId="14" fontId="0" fillId="0" borderId="17" xfId="0" applyNumberFormat="1" applyFont="1" applyBorder="1" applyAlignment="1">
      <alignment horizontal="left" vertical="center" wrapText="1"/>
    </xf>
    <xf numFmtId="14" fontId="0" fillId="0" borderId="25" xfId="0" applyNumberFormat="1" applyFont="1" applyBorder="1" applyAlignment="1">
      <alignment horizontal="left"/>
    </xf>
    <xf numFmtId="0" fontId="0" fillId="0" borderId="25" xfId="0" applyFont="1" applyBorder="1" applyAlignment="1">
      <alignment horizontal="left" vertical="center"/>
    </xf>
    <xf numFmtId="4" fontId="0" fillId="0" borderId="41" xfId="0" applyNumberFormat="1" applyFont="1" applyBorder="1" applyAlignment="1">
      <alignment horizontal="left" vertical="center" wrapText="1"/>
    </xf>
    <xf numFmtId="0" fontId="0" fillId="0" borderId="41" xfId="0" applyFont="1" applyBorder="1" applyAlignment="1">
      <alignment horizontal="left"/>
    </xf>
    <xf numFmtId="0" fontId="17" fillId="0" borderId="17" xfId="0" applyFont="1" applyBorder="1" applyAlignment="1">
      <alignment horizontal="left" vertical="center" wrapText="1"/>
    </xf>
    <xf numFmtId="0" fontId="17" fillId="0" borderId="17" xfId="0" applyFont="1" applyBorder="1" applyAlignment="1">
      <alignment horizontal="left" wrapText="1"/>
    </xf>
    <xf numFmtId="167" fontId="0" fillId="0" borderId="17" xfId="0" applyNumberFormat="1" applyFont="1" applyBorder="1" applyAlignment="1">
      <alignment horizontal="left" vertical="top"/>
    </xf>
    <xf numFmtId="170" fontId="0" fillId="0" borderId="17" xfId="0" applyNumberFormat="1" applyFont="1" applyBorder="1" applyAlignment="1">
      <alignment horizontal="left" vertical="top" wrapText="1"/>
    </xf>
    <xf numFmtId="0" fontId="3" fillId="0" borderId="17" xfId="0" applyFont="1" applyBorder="1" applyAlignment="1">
      <alignment horizontal="left" vertical="top"/>
    </xf>
    <xf numFmtId="4" fontId="0" fillId="0" borderId="17" xfId="0" applyNumberFormat="1" applyFont="1" applyBorder="1" applyAlignment="1">
      <alignment horizontal="left" vertical="top" wrapText="1"/>
    </xf>
    <xf numFmtId="4" fontId="0" fillId="0" borderId="17" xfId="0" applyNumberFormat="1" applyFont="1" applyBorder="1" applyAlignment="1">
      <alignment horizontal="left" vertical="center" wrapText="1"/>
    </xf>
    <xf numFmtId="167" fontId="0" fillId="0" borderId="17" xfId="0" applyNumberFormat="1" applyFont="1" applyBorder="1" applyAlignment="1">
      <alignment horizontal="left" vertical="top" wrapText="1"/>
    </xf>
    <xf numFmtId="0" fontId="0" fillId="0" borderId="17" xfId="0" applyFont="1" applyBorder="1" applyAlignment="1">
      <alignment horizontal="left" vertical="top"/>
    </xf>
    <xf numFmtId="0" fontId="0" fillId="3" borderId="17" xfId="0" applyFont="1" applyFill="1" applyBorder="1" applyAlignment="1">
      <alignment horizontal="left" vertical="top" wrapText="1"/>
    </xf>
    <xf numFmtId="0" fontId="0" fillId="3" borderId="17" xfId="0" applyFont="1" applyFill="1" applyBorder="1" applyAlignment="1">
      <alignment vertical="top" wrapText="1"/>
    </xf>
    <xf numFmtId="0" fontId="3" fillId="0" borderId="17" xfId="0" applyFont="1" applyBorder="1" applyAlignment="1">
      <alignment horizontal="center"/>
    </xf>
    <xf numFmtId="0" fontId="0" fillId="0" borderId="7" xfId="0" applyFont="1" applyBorder="1" applyAlignment="1">
      <alignment horizontal="center" wrapText="1"/>
    </xf>
    <xf numFmtId="0" fontId="18" fillId="0" borderId="17" xfId="0" applyFont="1" applyBorder="1" applyAlignment="1">
      <alignment horizontal="left"/>
    </xf>
    <xf numFmtId="14" fontId="9" fillId="12" borderId="17" xfId="0" applyNumberFormat="1" applyFont="1" applyFill="1" applyBorder="1" applyAlignment="1">
      <alignment horizontal="center" vertical="center"/>
    </xf>
    <xf numFmtId="15" fontId="3" fillId="0" borderId="17" xfId="0" applyNumberFormat="1" applyFont="1" applyBorder="1" applyAlignment="1">
      <alignment horizontal="left"/>
    </xf>
    <xf numFmtId="0" fontId="0" fillId="0" borderId="7" xfId="0" applyFont="1" applyBorder="1" applyAlignment="1">
      <alignment horizontal="left" wrapText="1"/>
    </xf>
    <xf numFmtId="0" fontId="0" fillId="0" borderId="0" xfId="0" applyFont="1" applyAlignment="1">
      <alignment horizontal="left" vertical="top" wrapText="1"/>
    </xf>
    <xf numFmtId="0" fontId="0" fillId="0" borderId="0" xfId="0" applyFont="1" applyAlignment="1">
      <alignment horizontal="left" vertical="top"/>
    </xf>
    <xf numFmtId="165" fontId="0" fillId="0" borderId="17" xfId="0" applyNumberFormat="1" applyFont="1" applyBorder="1" applyAlignment="1">
      <alignment horizontal="left" vertical="top"/>
    </xf>
    <xf numFmtId="1" fontId="18" fillId="0" borderId="34" xfId="0" applyNumberFormat="1" applyFont="1" applyBorder="1" applyAlignment="1">
      <alignment horizontal="left" wrapText="1"/>
    </xf>
    <xf numFmtId="0" fontId="22" fillId="0" borderId="25" xfId="0" applyFont="1" applyBorder="1"/>
    <xf numFmtId="0" fontId="3" fillId="0" borderId="3" xfId="0" applyFont="1" applyBorder="1"/>
    <xf numFmtId="14" fontId="0" fillId="0" borderId="17" xfId="0" applyNumberFormat="1" applyFont="1" applyBorder="1" applyAlignment="1">
      <alignment horizontal="center" vertical="top" wrapText="1"/>
    </xf>
    <xf numFmtId="0" fontId="0" fillId="0" borderId="17" xfId="0" applyFont="1" applyBorder="1" applyAlignment="1">
      <alignment horizontal="center" vertical="top"/>
    </xf>
    <xf numFmtId="15" fontId="0" fillId="0" borderId="17" xfId="0" applyNumberFormat="1" applyFont="1" applyBorder="1" applyAlignment="1">
      <alignment horizontal="center" vertical="top" wrapText="1"/>
    </xf>
    <xf numFmtId="15" fontId="0" fillId="0" borderId="17" xfId="0" applyNumberFormat="1" applyFont="1" applyBorder="1" applyAlignment="1">
      <alignment horizontal="center" vertical="center" wrapText="1"/>
    </xf>
    <xf numFmtId="170" fontId="0" fillId="3" borderId="29" xfId="0" applyNumberFormat="1" applyFont="1" applyFill="1" applyBorder="1" applyAlignment="1">
      <alignment horizontal="center" vertical="top" wrapText="1"/>
    </xf>
    <xf numFmtId="0" fontId="0" fillId="0" borderId="34" xfId="0" applyFont="1" applyBorder="1" applyAlignment="1">
      <alignment vertical="top" wrapText="1"/>
    </xf>
    <xf numFmtId="0" fontId="0" fillId="0" borderId="34" xfId="0" applyFont="1" applyBorder="1" applyAlignment="1">
      <alignment horizontal="left" vertical="center" wrapText="1"/>
    </xf>
    <xf numFmtId="0" fontId="3" fillId="0" borderId="25" xfId="0" applyFont="1" applyBorder="1"/>
    <xf numFmtId="0" fontId="0" fillId="0" borderId="0" xfId="0" applyFont="1" applyAlignment="1">
      <alignment vertical="center"/>
    </xf>
    <xf numFmtId="0" fontId="4" fillId="8" borderId="17" xfId="0" applyFont="1" applyFill="1" applyBorder="1"/>
    <xf numFmtId="0" fontId="4" fillId="8" borderId="18" xfId="0" applyFont="1" applyFill="1" applyBorder="1"/>
    <xf numFmtId="0" fontId="3" fillId="0" borderId="17" xfId="0" applyFont="1" applyBorder="1" applyAlignment="1">
      <alignment vertical="center" wrapText="1"/>
    </xf>
    <xf numFmtId="0" fontId="3" fillId="0" borderId="25" xfId="0" applyFont="1" applyBorder="1" applyAlignment="1">
      <alignment vertical="center" wrapText="1"/>
    </xf>
    <xf numFmtId="0" fontId="3" fillId="0" borderId="17" xfId="0" applyFont="1" applyBorder="1" applyAlignment="1">
      <alignment horizontal="center" vertical="top" wrapText="1"/>
    </xf>
    <xf numFmtId="0" fontId="10" fillId="3" borderId="17" xfId="0" applyFont="1" applyFill="1" applyBorder="1" applyAlignment="1">
      <alignment horizontal="center" vertical="center" wrapText="1"/>
    </xf>
    <xf numFmtId="0" fontId="9" fillId="0" borderId="17" xfId="0" applyFont="1" applyBorder="1" applyAlignment="1">
      <alignment horizontal="center" vertical="top" wrapText="1"/>
    </xf>
    <xf numFmtId="0" fontId="3" fillId="0" borderId="17" xfId="0" applyFont="1" applyBorder="1" applyAlignment="1">
      <alignment vertical="top" wrapText="1"/>
    </xf>
    <xf numFmtId="0" fontId="9" fillId="3" borderId="17" xfId="0" applyFont="1" applyFill="1" applyBorder="1" applyAlignment="1">
      <alignment horizontal="center" vertical="top" wrapText="1"/>
    </xf>
    <xf numFmtId="0" fontId="10" fillId="0" borderId="17" xfId="0" applyFont="1" applyBorder="1" applyAlignment="1">
      <alignment horizontal="center" vertical="top" wrapText="1"/>
    </xf>
    <xf numFmtId="0" fontId="3" fillId="0" borderId="25" xfId="0" applyFont="1" applyBorder="1" applyAlignment="1">
      <alignment vertical="top" wrapText="1"/>
    </xf>
    <xf numFmtId="0" fontId="3" fillId="0" borderId="41" xfId="0" applyFont="1" applyBorder="1" applyAlignment="1">
      <alignment vertical="center" wrapText="1"/>
    </xf>
    <xf numFmtId="0" fontId="3" fillId="0" borderId="5" xfId="0" applyFont="1" applyBorder="1"/>
    <xf numFmtId="0" fontId="0" fillId="3" borderId="1" xfId="0" applyFont="1" applyFill="1" applyBorder="1" applyAlignment="1">
      <alignment horizontal="center" vertical="top"/>
    </xf>
    <xf numFmtId="0" fontId="16" fillId="0" borderId="0" xfId="0" applyFont="1" applyAlignment="1">
      <alignment vertical="top"/>
    </xf>
    <xf numFmtId="0" fontId="0" fillId="3" borderId="1" xfId="0" applyFont="1" applyFill="1" applyBorder="1" applyAlignment="1">
      <alignment vertical="top"/>
    </xf>
    <xf numFmtId="0" fontId="0" fillId="3" borderId="1" xfId="0" applyFont="1" applyFill="1" applyBorder="1" applyAlignment="1">
      <alignment horizontal="left" vertical="top"/>
    </xf>
    <xf numFmtId="0" fontId="15" fillId="8" borderId="17" xfId="0" applyFont="1" applyFill="1" applyBorder="1" applyAlignment="1">
      <alignment vertical="top"/>
    </xf>
    <xf numFmtId="0" fontId="0" fillId="9" borderId="17" xfId="0" applyFont="1" applyFill="1" applyBorder="1" applyAlignment="1">
      <alignment vertical="top"/>
    </xf>
    <xf numFmtId="0" fontId="0" fillId="9" borderId="17" xfId="0" applyFont="1" applyFill="1" applyBorder="1" applyAlignment="1">
      <alignment horizontal="center" vertical="center" wrapText="1"/>
    </xf>
    <xf numFmtId="0" fontId="0" fillId="3" borderId="17" xfId="0" applyFont="1" applyFill="1" applyBorder="1" applyAlignment="1">
      <alignment vertical="top"/>
    </xf>
    <xf numFmtId="0" fontId="0" fillId="3" borderId="17" xfId="0" applyFont="1" applyFill="1" applyBorder="1" applyAlignment="1">
      <alignment horizontal="right" vertical="top" wrapText="1"/>
    </xf>
    <xf numFmtId="0" fontId="9" fillId="3" borderId="1" xfId="0" applyFont="1" applyFill="1" applyBorder="1" applyAlignment="1">
      <alignment vertical="top"/>
    </xf>
    <xf numFmtId="0" fontId="29" fillId="0" borderId="0" xfId="0" applyFont="1" applyAlignment="1">
      <alignment horizontal="center" vertical="top"/>
    </xf>
    <xf numFmtId="0" fontId="26" fillId="0" borderId="0" xfId="0" applyFont="1" applyAlignment="1">
      <alignment horizontal="left" vertical="top"/>
    </xf>
    <xf numFmtId="0" fontId="26" fillId="0" borderId="0" xfId="0" applyFont="1" applyAlignment="1">
      <alignment horizontal="center" vertical="top"/>
    </xf>
    <xf numFmtId="0" fontId="9" fillId="0" borderId="0" xfId="0" applyFont="1" applyAlignment="1">
      <alignment vertical="top"/>
    </xf>
    <xf numFmtId="0" fontId="26" fillId="0" borderId="0" xfId="0" applyFont="1" applyAlignment="1">
      <alignment vertical="top"/>
    </xf>
    <xf numFmtId="0" fontId="29" fillId="0" borderId="0" xfId="0" applyFont="1" applyAlignment="1">
      <alignment horizontal="left" vertical="top"/>
    </xf>
    <xf numFmtId="0" fontId="26" fillId="0" borderId="0" xfId="0" applyFont="1"/>
    <xf numFmtId="0" fontId="0" fillId="0" borderId="0" xfId="0" applyFont="1" applyAlignment="1">
      <alignment horizontal="center" vertical="center"/>
    </xf>
    <xf numFmtId="4" fontId="9" fillId="12" borderId="17" xfId="0" applyNumberFormat="1" applyFont="1" applyFill="1" applyBorder="1" applyAlignment="1">
      <alignment horizontal="center" vertical="center" wrapText="1"/>
    </xf>
    <xf numFmtId="165" fontId="9" fillId="12" borderId="17" xfId="0" applyNumberFormat="1" applyFont="1" applyFill="1" applyBorder="1" applyAlignment="1">
      <alignment horizontal="center" vertical="center" wrapText="1"/>
    </xf>
    <xf numFmtId="0" fontId="9" fillId="0" borderId="0" xfId="0" applyFont="1" applyAlignment="1">
      <alignment horizontal="center" vertical="center"/>
    </xf>
    <xf numFmtId="165" fontId="9" fillId="0" borderId="0" xfId="0" applyNumberFormat="1" applyFont="1" applyAlignment="1">
      <alignment horizontal="center" vertical="center"/>
    </xf>
    <xf numFmtId="0" fontId="0" fillId="0" borderId="4" xfId="0" applyFont="1" applyBorder="1" applyAlignment="1">
      <alignment horizontal="center" vertical="center"/>
    </xf>
    <xf numFmtId="168" fontId="0" fillId="0" borderId="17" xfId="0" applyNumberFormat="1" applyFont="1" applyBorder="1" applyAlignment="1">
      <alignment horizontal="center" vertical="center"/>
    </xf>
    <xf numFmtId="0" fontId="0" fillId="3" borderId="17" xfId="0" applyFont="1" applyFill="1" applyBorder="1" applyAlignment="1">
      <alignment horizontal="center" vertical="center" wrapText="1"/>
    </xf>
    <xf numFmtId="165" fontId="0" fillId="0" borderId="0" xfId="0" applyNumberFormat="1" applyFont="1" applyAlignment="1">
      <alignment horizontal="center" vertical="center"/>
    </xf>
    <xf numFmtId="165" fontId="0" fillId="0" borderId="17" xfId="0" applyNumberFormat="1" applyFont="1" applyBorder="1" applyAlignment="1">
      <alignment horizontal="center" vertical="center" wrapText="1"/>
    </xf>
    <xf numFmtId="165" fontId="0" fillId="0" borderId="17" xfId="0" applyNumberFormat="1" applyFont="1" applyBorder="1" applyAlignment="1">
      <alignment horizontal="center" vertical="center"/>
    </xf>
    <xf numFmtId="0" fontId="30" fillId="0" borderId="17" xfId="0" applyFont="1" applyBorder="1"/>
    <xf numFmtId="166" fontId="0" fillId="0" borderId="0" xfId="0" applyNumberFormat="1" applyFont="1"/>
    <xf numFmtId="0" fontId="9" fillId="0" borderId="0" xfId="0" applyFont="1"/>
    <xf numFmtId="168" fontId="0" fillId="0" borderId="17" xfId="0" applyNumberFormat="1" applyFont="1" applyBorder="1" applyAlignment="1">
      <alignment horizontal="center" vertical="center" wrapText="1"/>
    </xf>
    <xf numFmtId="4" fontId="0" fillId="0" borderId="0" xfId="0" applyNumberFormat="1" applyFont="1" applyAlignment="1">
      <alignment horizontal="center" vertical="center"/>
    </xf>
    <xf numFmtId="0" fontId="0" fillId="0" borderId="17" xfId="0" applyFont="1" applyFill="1" applyBorder="1" applyAlignment="1">
      <alignment horizontal="center" vertical="center" wrapText="1"/>
    </xf>
    <xf numFmtId="0" fontId="34" fillId="0" borderId="0" xfId="0" applyFont="1" applyAlignment="1">
      <alignment horizontal="center" vertical="center"/>
    </xf>
    <xf numFmtId="0" fontId="36" fillId="0" borderId="23" xfId="0" applyFont="1" applyFill="1" applyBorder="1" applyAlignment="1">
      <alignment horizontal="center" vertical="center" wrapText="1"/>
    </xf>
    <xf numFmtId="0" fontId="36" fillId="0" borderId="17"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6" fillId="11" borderId="23" xfId="0" applyFont="1" applyFill="1" applyBorder="1" applyAlignment="1">
      <alignment horizontal="center" vertical="center" wrapText="1"/>
    </xf>
    <xf numFmtId="0" fontId="36" fillId="11" borderId="67" xfId="0" applyFont="1" applyFill="1" applyBorder="1" applyAlignment="1">
      <alignment horizontal="center" vertical="center" wrapText="1"/>
    </xf>
    <xf numFmtId="4" fontId="37" fillId="17" borderId="73" xfId="0" applyNumberFormat="1" applyFont="1" applyFill="1" applyBorder="1" applyAlignment="1">
      <alignment horizontal="center" vertical="center"/>
    </xf>
    <xf numFmtId="4" fontId="37" fillId="17" borderId="73" xfId="0" applyNumberFormat="1" applyFont="1" applyFill="1" applyBorder="1" applyAlignment="1">
      <alignment horizontal="center" vertical="center" wrapText="1"/>
    </xf>
    <xf numFmtId="4" fontId="37" fillId="17" borderId="72" xfId="0" applyNumberFormat="1" applyFont="1" applyFill="1" applyBorder="1" applyAlignment="1">
      <alignment horizontal="center" vertical="center" wrapText="1"/>
    </xf>
    <xf numFmtId="4" fontId="37" fillId="17" borderId="74" xfId="0" applyNumberFormat="1" applyFont="1" applyFill="1" applyBorder="1" applyAlignment="1">
      <alignment horizontal="center" vertical="center" wrapText="1"/>
    </xf>
    <xf numFmtId="0" fontId="36" fillId="0" borderId="67" xfId="0" applyFont="1" applyFill="1" applyBorder="1" applyAlignment="1">
      <alignment horizontal="center" vertical="center" wrapText="1"/>
    </xf>
    <xf numFmtId="4" fontId="37" fillId="17" borderId="67" xfId="0" applyNumberFormat="1" applyFont="1" applyFill="1" applyBorder="1" applyAlignment="1">
      <alignment horizontal="center" vertical="center"/>
    </xf>
    <xf numFmtId="0" fontId="35" fillId="19" borderId="75" xfId="0" applyFont="1" applyFill="1" applyBorder="1" applyAlignment="1">
      <alignment horizontal="center" vertical="center"/>
    </xf>
    <xf numFmtId="4" fontId="37" fillId="17" borderId="76" xfId="0" applyNumberFormat="1" applyFont="1" applyFill="1" applyBorder="1" applyAlignment="1">
      <alignment horizontal="center" vertical="center" wrapText="1"/>
    </xf>
    <xf numFmtId="0" fontId="35" fillId="0" borderId="0" xfId="0" applyFont="1" applyAlignment="1">
      <alignment horizontal="center" vertical="center"/>
    </xf>
    <xf numFmtId="173" fontId="34" fillId="0" borderId="75" xfId="0" applyNumberFormat="1" applyFont="1" applyFill="1" applyBorder="1" applyAlignment="1">
      <alignment horizontal="center"/>
    </xf>
    <xf numFmtId="0" fontId="34" fillId="0" borderId="71" xfId="0" applyNumberFormat="1" applyFont="1" applyFill="1" applyBorder="1" applyAlignment="1">
      <alignment horizontal="center" vertical="center"/>
    </xf>
    <xf numFmtId="4" fontId="34" fillId="15" borderId="67" xfId="0" applyNumberFormat="1" applyFont="1" applyFill="1" applyBorder="1" applyAlignment="1">
      <alignment horizontal="right" vertical="center" wrapText="1"/>
    </xf>
    <xf numFmtId="0" fontId="35" fillId="0" borderId="73" xfId="0" applyFont="1" applyFill="1" applyBorder="1" applyAlignment="1">
      <alignment horizontal="center" vertical="center"/>
    </xf>
    <xf numFmtId="4" fontId="35" fillId="18" borderId="67" xfId="0" applyNumberFormat="1" applyFont="1" applyFill="1" applyBorder="1" applyAlignment="1">
      <alignment horizontal="right" vertical="center"/>
    </xf>
    <xf numFmtId="4" fontId="35" fillId="18" borderId="70" xfId="0" applyNumberFormat="1" applyFont="1" applyFill="1" applyBorder="1" applyAlignment="1">
      <alignment horizontal="right" vertical="center"/>
    </xf>
    <xf numFmtId="43" fontId="35" fillId="18" borderId="70" xfId="1" applyFont="1" applyFill="1" applyBorder="1" applyAlignment="1">
      <alignment horizontal="right" vertical="center"/>
    </xf>
    <xf numFmtId="0" fontId="35" fillId="0" borderId="76" xfId="0" applyFont="1" applyFill="1" applyBorder="1" applyAlignment="1">
      <alignment horizontal="center" vertical="center"/>
    </xf>
    <xf numFmtId="0" fontId="34" fillId="0" borderId="0" xfId="0" applyFont="1" applyFill="1" applyAlignment="1">
      <alignment horizontal="center" vertical="center"/>
    </xf>
    <xf numFmtId="0" fontId="35" fillId="0" borderId="75" xfId="0" applyFont="1" applyFill="1" applyBorder="1" applyAlignment="1">
      <alignment horizontal="center" vertical="center"/>
    </xf>
    <xf numFmtId="0" fontId="34" fillId="0" borderId="67" xfId="0" applyNumberFormat="1" applyFont="1" applyFill="1" applyBorder="1" applyAlignment="1">
      <alignment horizontal="center" vertical="center"/>
    </xf>
    <xf numFmtId="0" fontId="35" fillId="0" borderId="0" xfId="0" applyFont="1" applyFill="1" applyAlignment="1">
      <alignment horizontal="center" vertical="center"/>
    </xf>
    <xf numFmtId="0" fontId="34" fillId="0" borderId="75" xfId="0" applyFont="1" applyFill="1" applyBorder="1" applyAlignment="1">
      <alignment horizontal="left" vertical="center"/>
    </xf>
    <xf numFmtId="173" fontId="34" fillId="0" borderId="75" xfId="0" applyNumberFormat="1" applyFont="1" applyFill="1" applyBorder="1" applyAlignment="1">
      <alignment horizontal="left" vertical="center"/>
    </xf>
    <xf numFmtId="173" fontId="34" fillId="16" borderId="75" xfId="0" applyNumberFormat="1" applyFont="1" applyFill="1" applyBorder="1" applyAlignment="1">
      <alignment horizontal="left" vertical="center"/>
    </xf>
    <xf numFmtId="0" fontId="34" fillId="0" borderId="75" xfId="0" applyFont="1" applyFill="1" applyBorder="1" applyAlignment="1">
      <alignment horizontal="center" vertical="top"/>
    </xf>
    <xf numFmtId="173" fontId="34" fillId="0" borderId="75" xfId="0" applyNumberFormat="1" applyFont="1" applyFill="1" applyBorder="1" applyAlignment="1">
      <alignment horizontal="center" vertical="center" wrapText="1"/>
    </xf>
    <xf numFmtId="0" fontId="34" fillId="0" borderId="80" xfId="0" applyFont="1" applyFill="1" applyBorder="1" applyAlignment="1">
      <alignment horizontal="center" vertical="center" wrapText="1"/>
    </xf>
    <xf numFmtId="0" fontId="34" fillId="0" borderId="76" xfId="0" applyFont="1" applyFill="1" applyBorder="1" applyAlignment="1">
      <alignment horizontal="center" vertical="center"/>
    </xf>
    <xf numFmtId="0" fontId="34" fillId="0" borderId="75" xfId="0" applyFont="1" applyFill="1" applyBorder="1" applyAlignment="1">
      <alignment horizontal="center" vertical="center" wrapText="1"/>
    </xf>
    <xf numFmtId="43" fontId="34" fillId="0" borderId="0" xfId="1" applyFont="1" applyAlignment="1">
      <alignment vertical="center"/>
    </xf>
    <xf numFmtId="4" fontId="34" fillId="0" borderId="0" xfId="0" applyNumberFormat="1" applyFont="1" applyAlignment="1">
      <alignment horizontal="center" vertical="center"/>
    </xf>
    <xf numFmtId="166" fontId="34" fillId="0" borderId="0" xfId="0" applyNumberFormat="1" applyFont="1" applyAlignment="1">
      <alignment horizontal="center" vertical="center"/>
    </xf>
    <xf numFmtId="0" fontId="0" fillId="0" borderId="67" xfId="0" applyFont="1" applyBorder="1" applyAlignment="1"/>
    <xf numFmtId="0" fontId="0" fillId="0" borderId="0" xfId="0" applyFont="1" applyAlignment="1"/>
    <xf numFmtId="0" fontId="0" fillId="0" borderId="67" xfId="0" applyFont="1" applyFill="1" applyBorder="1" applyAlignment="1">
      <alignment horizontal="center" vertical="center" wrapText="1"/>
    </xf>
    <xf numFmtId="0" fontId="0" fillId="20" borderId="67" xfId="0" applyFont="1" applyFill="1" applyBorder="1" applyAlignment="1">
      <alignment horizontal="center" vertical="center"/>
    </xf>
    <xf numFmtId="0" fontId="0" fillId="0" borderId="67" xfId="0" applyFont="1" applyBorder="1" applyAlignment="1">
      <alignment horizontal="center" vertical="center"/>
    </xf>
    <xf numFmtId="4" fontId="0" fillId="0" borderId="67" xfId="0" applyNumberFormat="1" applyFont="1" applyBorder="1" applyAlignment="1">
      <alignment horizontal="center" vertical="center"/>
    </xf>
    <xf numFmtId="4" fontId="40" fillId="21" borderId="73" xfId="6" applyNumberFormat="1" applyFont="1" applyBorder="1" applyAlignment="1">
      <alignment horizontal="center" vertical="center" wrapText="1"/>
    </xf>
    <xf numFmtId="4" fontId="0" fillId="0" borderId="0" xfId="0" applyNumberFormat="1" applyFont="1" applyBorder="1" applyAlignment="1">
      <alignment horizontal="center" vertical="center"/>
    </xf>
    <xf numFmtId="0" fontId="0" fillId="20" borderId="67" xfId="0" applyFont="1" applyFill="1" applyBorder="1" applyAlignment="1"/>
    <xf numFmtId="4" fontId="0" fillId="20" borderId="67" xfId="0" applyNumberFormat="1" applyFont="1" applyFill="1" applyBorder="1" applyAlignment="1">
      <alignment horizontal="center" vertical="center"/>
    </xf>
    <xf numFmtId="2" fontId="0" fillId="20" borderId="67" xfId="0" applyNumberFormat="1" applyFont="1" applyFill="1" applyBorder="1" applyAlignment="1">
      <alignment horizontal="center" vertical="center"/>
    </xf>
    <xf numFmtId="0" fontId="34" fillId="0" borderId="72" xfId="0" applyFont="1" applyFill="1" applyBorder="1" applyAlignment="1">
      <alignment horizontal="left" vertical="center"/>
    </xf>
    <xf numFmtId="0" fontId="0" fillId="15" borderId="67" xfId="0" applyFont="1" applyFill="1" applyBorder="1" applyAlignment="1">
      <alignment horizontal="center" vertical="center"/>
    </xf>
    <xf numFmtId="4" fontId="0" fillId="22" borderId="67" xfId="0" applyNumberFormat="1" applyFont="1" applyFill="1" applyBorder="1" applyAlignment="1">
      <alignment horizontal="center" vertical="center"/>
    </xf>
    <xf numFmtId="4" fontId="0" fillId="29" borderId="67" xfId="0" applyNumberFormat="1" applyFont="1" applyFill="1" applyBorder="1" applyAlignment="1">
      <alignment horizontal="center" vertical="center"/>
    </xf>
    <xf numFmtId="0" fontId="0" fillId="0" borderId="0" xfId="0" applyFont="1" applyAlignment="1"/>
    <xf numFmtId="43" fontId="0" fillId="22" borderId="67" xfId="1" applyFont="1" applyFill="1" applyBorder="1" applyAlignment="1">
      <alignment horizontal="center" vertical="center"/>
    </xf>
    <xf numFmtId="43" fontId="0" fillId="22" borderId="67" xfId="1" applyFont="1" applyFill="1" applyBorder="1" applyAlignment="1">
      <alignment horizontal="left" vertical="top"/>
    </xf>
    <xf numFmtId="4" fontId="36" fillId="29" borderId="67" xfId="0" applyNumberFormat="1" applyFont="1" applyFill="1" applyBorder="1" applyAlignment="1">
      <alignment horizontal="center" vertical="center"/>
    </xf>
    <xf numFmtId="4" fontId="0" fillId="29" borderId="0" xfId="0" applyNumberFormat="1" applyFont="1" applyFill="1" applyBorder="1" applyAlignment="1">
      <alignment horizontal="center" vertical="center"/>
    </xf>
    <xf numFmtId="4" fontId="0" fillId="22" borderId="0" xfId="0" applyNumberFormat="1" applyFont="1" applyFill="1" applyBorder="1" applyAlignment="1">
      <alignment horizontal="center" vertical="center"/>
    </xf>
    <xf numFmtId="0" fontId="0" fillId="0" borderId="0" xfId="0" applyFont="1" applyAlignment="1"/>
    <xf numFmtId="0" fontId="18" fillId="0" borderId="0" xfId="0" applyFont="1" applyAlignment="1">
      <alignment horizontal="center" vertical="center"/>
    </xf>
    <xf numFmtId="0" fontId="0" fillId="0" borderId="0" xfId="0" applyNumberFormat="1" applyFont="1" applyAlignment="1"/>
    <xf numFmtId="0" fontId="0" fillId="0" borderId="0" xfId="0" pivotButton="1" applyFont="1" applyAlignment="1"/>
    <xf numFmtId="43" fontId="0" fillId="0" borderId="0" xfId="0" applyNumberFormat="1" applyFont="1" applyAlignment="1"/>
    <xf numFmtId="0" fontId="0" fillId="0" borderId="0" xfId="0" applyFont="1" applyAlignment="1"/>
    <xf numFmtId="170" fontId="44" fillId="0" borderId="23" xfId="0" applyNumberFormat="1" applyFont="1" applyFill="1" applyBorder="1" applyAlignment="1">
      <alignment horizontal="left" vertical="top" wrapText="1"/>
    </xf>
    <xf numFmtId="0" fontId="45" fillId="3" borderId="1" xfId="0" applyFont="1" applyFill="1" applyBorder="1" applyAlignment="1">
      <alignment horizontal="center" vertical="top" wrapText="1"/>
    </xf>
    <xf numFmtId="0" fontId="45" fillId="3" borderId="1" xfId="0" applyFont="1" applyFill="1" applyBorder="1" applyAlignment="1">
      <alignment vertical="top" wrapText="1"/>
    </xf>
    <xf numFmtId="0" fontId="47" fillId="3" borderId="1" xfId="0" applyFont="1" applyFill="1" applyBorder="1" applyAlignment="1">
      <alignment horizontal="center" vertical="top"/>
    </xf>
    <xf numFmtId="0" fontId="44" fillId="0" borderId="0" xfId="0" applyFont="1" applyAlignment="1">
      <alignment vertical="top"/>
    </xf>
    <xf numFmtId="0" fontId="48" fillId="4" borderId="17" xfId="0" applyFont="1" applyFill="1" applyBorder="1" applyAlignment="1">
      <alignment horizontal="center" vertical="top" wrapText="1"/>
    </xf>
    <xf numFmtId="14" fontId="48" fillId="4" borderId="17" xfId="0" applyNumberFormat="1" applyFont="1" applyFill="1" applyBorder="1" applyAlignment="1">
      <alignment horizontal="center" vertical="top" wrapText="1"/>
    </xf>
    <xf numFmtId="166" fontId="48" fillId="4" borderId="17" xfId="0" applyNumberFormat="1" applyFont="1" applyFill="1" applyBorder="1" applyAlignment="1">
      <alignment horizontal="center" vertical="top" wrapText="1"/>
    </xf>
    <xf numFmtId="14" fontId="48" fillId="4" borderId="29" xfId="0" applyNumberFormat="1" applyFont="1" applyFill="1" applyBorder="1" applyAlignment="1">
      <alignment horizontal="center" vertical="top" wrapText="1"/>
    </xf>
    <xf numFmtId="0" fontId="48" fillId="10" borderId="17" xfId="0" applyFont="1" applyFill="1" applyBorder="1" applyAlignment="1">
      <alignment horizontal="center" vertical="top" wrapText="1"/>
    </xf>
    <xf numFmtId="0" fontId="48" fillId="5" borderId="28" xfId="0" applyFont="1" applyFill="1" applyBorder="1" applyAlignment="1">
      <alignment horizontal="center" vertical="top" wrapText="1"/>
    </xf>
    <xf numFmtId="0" fontId="48" fillId="4" borderId="29" xfId="0" applyFont="1" applyFill="1" applyBorder="1" applyAlignment="1">
      <alignment horizontal="center" vertical="top" wrapText="1"/>
    </xf>
    <xf numFmtId="14" fontId="48" fillId="4" borderId="58" xfId="0" applyNumberFormat="1" applyFont="1" applyFill="1" applyBorder="1" applyAlignment="1">
      <alignment horizontal="center" vertical="top" wrapText="1"/>
    </xf>
    <xf numFmtId="14" fontId="48" fillId="4" borderId="18" xfId="0" applyNumberFormat="1" applyFont="1" applyFill="1" applyBorder="1" applyAlignment="1">
      <alignment horizontal="center" vertical="top" wrapText="1"/>
    </xf>
    <xf numFmtId="0" fontId="48" fillId="4" borderId="58" xfId="0" applyFont="1" applyFill="1" applyBorder="1" applyAlignment="1">
      <alignment horizontal="center" vertical="top" wrapText="1"/>
    </xf>
    <xf numFmtId="0" fontId="48" fillId="4" borderId="18" xfId="0" applyFont="1" applyFill="1" applyBorder="1" applyAlignment="1">
      <alignment horizontal="center" vertical="top" wrapText="1"/>
    </xf>
    <xf numFmtId="0" fontId="48" fillId="4" borderId="53" xfId="0" applyFont="1" applyFill="1" applyBorder="1" applyAlignment="1">
      <alignment horizontal="center" vertical="top" wrapText="1"/>
    </xf>
    <xf numFmtId="4" fontId="45" fillId="3" borderId="1" xfId="0" applyNumberFormat="1" applyFont="1" applyFill="1" applyBorder="1" applyAlignment="1">
      <alignment horizontal="center" vertical="top" wrapText="1"/>
    </xf>
    <xf numFmtId="0" fontId="47" fillId="3" borderId="1" xfId="0" applyFont="1" applyFill="1" applyBorder="1" applyAlignment="1">
      <alignment horizontal="center" vertical="top" wrapText="1"/>
    </xf>
    <xf numFmtId="1" fontId="44" fillId="0" borderId="28" xfId="0" applyNumberFormat="1" applyFont="1" applyFill="1" applyBorder="1" applyAlignment="1">
      <alignment horizontal="center" vertical="top"/>
    </xf>
    <xf numFmtId="0" fontId="44" fillId="0" borderId="4" xfId="0" applyFont="1" applyFill="1" applyBorder="1" applyAlignment="1">
      <alignment horizontal="center" vertical="top"/>
    </xf>
    <xf numFmtId="0" fontId="44" fillId="0" borderId="17" xfId="0" applyFont="1" applyFill="1" applyBorder="1" applyAlignment="1">
      <alignment horizontal="center" vertical="top"/>
    </xf>
    <xf numFmtId="171" fontId="44" fillId="0" borderId="17" xfId="0" applyNumberFormat="1" applyFont="1" applyFill="1" applyBorder="1" applyAlignment="1">
      <alignment horizontal="center" vertical="top" wrapText="1"/>
    </xf>
    <xf numFmtId="0" fontId="44" fillId="0" borderId="17" xfId="0" applyFont="1" applyFill="1" applyBorder="1" applyAlignment="1">
      <alignment horizontal="center" vertical="top" wrapText="1"/>
    </xf>
    <xf numFmtId="14" fontId="44" fillId="0" borderId="17" xfId="0" applyNumberFormat="1" applyFont="1" applyFill="1" applyBorder="1" applyAlignment="1">
      <alignment horizontal="center" vertical="top" wrapText="1"/>
    </xf>
    <xf numFmtId="14" fontId="44" fillId="0" borderId="8" xfId="0" applyNumberFormat="1" applyFont="1" applyFill="1" applyBorder="1" applyAlignment="1">
      <alignment horizontal="center" vertical="top" wrapText="1"/>
    </xf>
    <xf numFmtId="0" fontId="48" fillId="0" borderId="17" xfId="0" applyFont="1" applyFill="1" applyBorder="1" applyAlignment="1">
      <alignment horizontal="center" vertical="top"/>
    </xf>
    <xf numFmtId="0" fontId="48" fillId="0" borderId="20" xfId="0" applyFont="1" applyFill="1" applyBorder="1" applyAlignment="1">
      <alignment horizontal="center" vertical="top" wrapText="1"/>
    </xf>
    <xf numFmtId="1" fontId="44" fillId="0" borderId="8" xfId="0" applyNumberFormat="1" applyFont="1" applyFill="1" applyBorder="1" applyAlignment="1">
      <alignment horizontal="center" vertical="top" wrapText="1"/>
    </xf>
    <xf numFmtId="14" fontId="44" fillId="0" borderId="23" xfId="0" applyNumberFormat="1" applyFont="1" applyFill="1" applyBorder="1" applyAlignment="1">
      <alignment horizontal="center" vertical="top" wrapText="1"/>
    </xf>
    <xf numFmtId="0" fontId="48" fillId="0" borderId="23" xfId="0" applyFont="1" applyFill="1" applyBorder="1" applyAlignment="1">
      <alignment horizontal="center" vertical="top" wrapText="1"/>
    </xf>
    <xf numFmtId="0" fontId="44" fillId="0" borderId="55" xfId="0" applyFont="1" applyFill="1" applyBorder="1" applyAlignment="1">
      <alignment horizontal="center" vertical="top" wrapText="1"/>
    </xf>
    <xf numFmtId="165" fontId="47" fillId="0" borderId="1" xfId="0" applyNumberFormat="1" applyFont="1" applyFill="1" applyBorder="1" applyAlignment="1">
      <alignment horizontal="center" vertical="top"/>
    </xf>
    <xf numFmtId="4" fontId="45" fillId="0" borderId="1" xfId="0" applyNumberFormat="1" applyFont="1" applyFill="1" applyBorder="1" applyAlignment="1">
      <alignment horizontal="center" vertical="top" wrapText="1"/>
    </xf>
    <xf numFmtId="0" fontId="45" fillId="0" borderId="1" xfId="0" applyFont="1" applyFill="1" applyBorder="1" applyAlignment="1">
      <alignment horizontal="center" vertical="top" wrapText="1"/>
    </xf>
    <xf numFmtId="0" fontId="47" fillId="0" borderId="1" xfId="0" applyFont="1" applyFill="1" applyBorder="1" applyAlignment="1">
      <alignment vertical="top"/>
    </xf>
    <xf numFmtId="0" fontId="47" fillId="0" borderId="1" xfId="0" applyFont="1" applyFill="1" applyBorder="1" applyAlignment="1">
      <alignment vertical="top" wrapText="1"/>
    </xf>
    <xf numFmtId="0" fontId="44" fillId="0" borderId="0" xfId="0" applyFont="1" applyFill="1" applyAlignment="1">
      <alignment vertical="top"/>
    </xf>
    <xf numFmtId="165" fontId="44" fillId="0" borderId="8" xfId="0" applyNumberFormat="1" applyFont="1" applyFill="1" applyBorder="1" applyAlignment="1">
      <alignment horizontal="center" vertical="top" wrapText="1"/>
    </xf>
    <xf numFmtId="165" fontId="44" fillId="0" borderId="23" xfId="0" applyNumberFormat="1" applyFont="1" applyFill="1" applyBorder="1" applyAlignment="1">
      <alignment horizontal="center" vertical="top" wrapText="1"/>
    </xf>
    <xf numFmtId="14" fontId="43" fillId="0" borderId="23" xfId="0" applyNumberFormat="1" applyFont="1" applyFill="1" applyBorder="1" applyAlignment="1">
      <alignment horizontal="center" vertical="top" wrapText="1"/>
    </xf>
    <xf numFmtId="171" fontId="44" fillId="0" borderId="23" xfId="0" applyNumberFormat="1" applyFont="1" applyFill="1" applyBorder="1" applyAlignment="1">
      <alignment horizontal="center" vertical="top" wrapText="1"/>
    </xf>
    <xf numFmtId="0" fontId="42" fillId="0" borderId="17" xfId="0" applyFont="1" applyFill="1" applyBorder="1" applyAlignment="1">
      <alignment horizontal="center" vertical="top"/>
    </xf>
    <xf numFmtId="0" fontId="42" fillId="0" borderId="20" xfId="0" applyFont="1" applyFill="1" applyBorder="1" applyAlignment="1">
      <alignment horizontal="center" vertical="top" wrapText="1"/>
    </xf>
    <xf numFmtId="1" fontId="43" fillId="0" borderId="8" xfId="0" applyNumberFormat="1" applyFont="1" applyFill="1" applyBorder="1" applyAlignment="1">
      <alignment horizontal="center" vertical="top" wrapText="1"/>
    </xf>
    <xf numFmtId="0" fontId="42" fillId="0" borderId="23" xfId="0" applyFont="1" applyFill="1" applyBorder="1" applyAlignment="1">
      <alignment horizontal="center" vertical="top" wrapText="1"/>
    </xf>
    <xf numFmtId="0" fontId="43" fillId="0" borderId="55" xfId="0" applyFont="1" applyFill="1" applyBorder="1" applyAlignment="1">
      <alignment horizontal="center" vertical="top" wrapText="1"/>
    </xf>
    <xf numFmtId="165" fontId="43" fillId="0" borderId="1" xfId="0" applyNumberFormat="1" applyFont="1" applyFill="1" applyBorder="1" applyAlignment="1">
      <alignment horizontal="center" vertical="top"/>
    </xf>
    <xf numFmtId="4" fontId="42" fillId="0" borderId="1" xfId="0" applyNumberFormat="1" applyFont="1" applyFill="1" applyBorder="1" applyAlignment="1">
      <alignment horizontal="center" vertical="top" wrapText="1"/>
    </xf>
    <xf numFmtId="0" fontId="42" fillId="0" borderId="1" xfId="0" applyFont="1" applyFill="1" applyBorder="1" applyAlignment="1">
      <alignment horizontal="center" vertical="top" wrapText="1"/>
    </xf>
    <xf numFmtId="0" fontId="43" fillId="0" borderId="1" xfId="0" applyFont="1" applyFill="1" applyBorder="1" applyAlignment="1">
      <alignment horizontal="center" vertical="top"/>
    </xf>
    <xf numFmtId="0" fontId="43" fillId="0" borderId="1" xfId="0" applyFont="1" applyFill="1" applyBorder="1" applyAlignment="1">
      <alignment horizontal="center" vertical="top" wrapText="1"/>
    </xf>
    <xf numFmtId="0" fontId="46" fillId="0" borderId="4" xfId="0" applyFont="1" applyFill="1" applyBorder="1" applyAlignment="1">
      <alignment horizontal="center" vertical="top"/>
    </xf>
    <xf numFmtId="0" fontId="46" fillId="0" borderId="17" xfId="0" applyFont="1" applyFill="1" applyBorder="1" applyAlignment="1">
      <alignment horizontal="center" vertical="top"/>
    </xf>
    <xf numFmtId="171" fontId="46" fillId="0" borderId="23" xfId="0" applyNumberFormat="1" applyFont="1" applyFill="1" applyBorder="1" applyAlignment="1">
      <alignment horizontal="center" vertical="top" wrapText="1"/>
    </xf>
    <xf numFmtId="0" fontId="46" fillId="0" borderId="23" xfId="0" applyFont="1" applyFill="1" applyBorder="1" applyAlignment="1">
      <alignment horizontal="center" vertical="top" wrapText="1"/>
    </xf>
    <xf numFmtId="165" fontId="46" fillId="0" borderId="23" xfId="0" applyNumberFormat="1" applyFont="1" applyFill="1" applyBorder="1" applyAlignment="1">
      <alignment horizontal="center" vertical="top" wrapText="1"/>
    </xf>
    <xf numFmtId="0" fontId="43" fillId="0" borderId="4" xfId="0" applyFont="1" applyFill="1" applyBorder="1" applyAlignment="1">
      <alignment horizontal="center" vertical="top"/>
    </xf>
    <xf numFmtId="0" fontId="43" fillId="0" borderId="17" xfId="0" applyFont="1" applyFill="1" applyBorder="1" applyAlignment="1">
      <alignment horizontal="center" vertical="top"/>
    </xf>
    <xf numFmtId="165" fontId="43" fillId="0" borderId="23" xfId="0" applyNumberFormat="1" applyFont="1" applyFill="1" applyBorder="1" applyAlignment="1">
      <alignment horizontal="center" vertical="top" wrapText="1"/>
    </xf>
    <xf numFmtId="165" fontId="43" fillId="0" borderId="42" xfId="0" applyNumberFormat="1" applyFont="1" applyFill="1" applyBorder="1" applyAlignment="1">
      <alignment horizontal="center" vertical="top" wrapText="1"/>
    </xf>
    <xf numFmtId="0" fontId="46" fillId="0" borderId="17" xfId="0" applyFont="1" applyFill="1" applyBorder="1" applyAlignment="1">
      <alignment horizontal="center" vertical="top" wrapText="1"/>
    </xf>
    <xf numFmtId="0" fontId="46" fillId="0" borderId="4" xfId="0" applyFont="1" applyFill="1" applyBorder="1" applyAlignment="1">
      <alignment horizontal="center" vertical="top" wrapText="1"/>
    </xf>
    <xf numFmtId="14" fontId="44" fillId="0" borderId="17" xfId="0" applyNumberFormat="1" applyFont="1" applyFill="1" applyBorder="1" applyAlignment="1">
      <alignment horizontal="center" vertical="top"/>
    </xf>
    <xf numFmtId="0" fontId="44" fillId="0" borderId="25" xfId="0" applyFont="1" applyFill="1" applyBorder="1" applyAlignment="1">
      <alignment horizontal="center" vertical="top"/>
    </xf>
    <xf numFmtId="0" fontId="44" fillId="0" borderId="42" xfId="0" applyFont="1" applyFill="1" applyBorder="1" applyAlignment="1">
      <alignment horizontal="center" vertical="top"/>
    </xf>
    <xf numFmtId="0" fontId="44" fillId="0" borderId="8" xfId="0" applyFont="1" applyFill="1" applyBorder="1" applyAlignment="1">
      <alignment horizontal="center" vertical="top"/>
    </xf>
    <xf numFmtId="0" fontId="46" fillId="0" borderId="25" xfId="0" applyFont="1" applyFill="1" applyBorder="1" applyAlignment="1">
      <alignment horizontal="center" vertical="top"/>
    </xf>
    <xf numFmtId="171" fontId="46" fillId="0" borderId="17" xfId="0" applyNumberFormat="1" applyFont="1" applyFill="1" applyBorder="1" applyAlignment="1">
      <alignment horizontal="center" vertical="top" wrapText="1"/>
    </xf>
    <xf numFmtId="0" fontId="46" fillId="0" borderId="42" xfId="0" applyFont="1" applyFill="1" applyBorder="1" applyAlignment="1">
      <alignment horizontal="center" vertical="top"/>
    </xf>
    <xf numFmtId="0" fontId="46" fillId="0" borderId="8" xfId="0" applyFont="1" applyFill="1" applyBorder="1" applyAlignment="1">
      <alignment horizontal="center" vertical="top"/>
    </xf>
    <xf numFmtId="165" fontId="44" fillId="0" borderId="42" xfId="0" applyNumberFormat="1" applyFont="1" applyFill="1" applyBorder="1" applyAlignment="1">
      <alignment horizontal="center" vertical="top" wrapText="1"/>
    </xf>
    <xf numFmtId="0" fontId="48" fillId="5" borderId="20" xfId="0" applyFont="1" applyFill="1" applyBorder="1" applyAlignment="1">
      <alignment horizontal="center" vertical="top" wrapText="1"/>
    </xf>
    <xf numFmtId="0" fontId="48" fillId="3" borderId="17" xfId="0" applyFont="1" applyFill="1" applyBorder="1" applyAlignment="1">
      <alignment horizontal="center" vertical="top"/>
    </xf>
    <xf numFmtId="14" fontId="44" fillId="3" borderId="23" xfId="0" applyNumberFormat="1" applyFont="1" applyFill="1" applyBorder="1" applyAlignment="1">
      <alignment horizontal="center" vertical="top" wrapText="1"/>
    </xf>
    <xf numFmtId="1" fontId="44" fillId="0" borderId="8" xfId="0" applyNumberFormat="1" applyFont="1" applyBorder="1" applyAlignment="1">
      <alignment horizontal="center" vertical="top" wrapText="1"/>
    </xf>
    <xf numFmtId="0" fontId="48" fillId="3" borderId="23" xfId="0" applyFont="1" applyFill="1" applyBorder="1" applyAlignment="1">
      <alignment horizontal="center" vertical="top" wrapText="1"/>
    </xf>
    <xf numFmtId="0" fontId="44" fillId="3" borderId="55" xfId="0" applyFont="1" applyFill="1" applyBorder="1" applyAlignment="1">
      <alignment horizontal="center" vertical="top" wrapText="1"/>
    </xf>
    <xf numFmtId="165" fontId="47" fillId="3" borderId="1" xfId="0" applyNumberFormat="1" applyFont="1" applyFill="1" applyBorder="1" applyAlignment="1">
      <alignment horizontal="center" vertical="top"/>
    </xf>
    <xf numFmtId="0" fontId="47" fillId="3" borderId="1" xfId="0" applyFont="1" applyFill="1" applyBorder="1" applyAlignment="1">
      <alignment vertical="top"/>
    </xf>
    <xf numFmtId="0" fontId="47" fillId="3" borderId="1" xfId="0" applyFont="1" applyFill="1" applyBorder="1" applyAlignment="1">
      <alignment vertical="top" wrapText="1"/>
    </xf>
    <xf numFmtId="0" fontId="48" fillId="25" borderId="20" xfId="0" applyFont="1" applyFill="1" applyBorder="1" applyAlignment="1">
      <alignment horizontal="center" vertical="top" wrapText="1"/>
    </xf>
    <xf numFmtId="0" fontId="48" fillId="23" borderId="17" xfId="0" applyFont="1" applyFill="1" applyBorder="1" applyAlignment="1">
      <alignment horizontal="center" vertical="top"/>
    </xf>
    <xf numFmtId="14" fontId="44" fillId="23" borderId="23" xfId="0" applyNumberFormat="1" applyFont="1" applyFill="1" applyBorder="1" applyAlignment="1">
      <alignment horizontal="center" vertical="top" wrapText="1"/>
    </xf>
    <xf numFmtId="1" fontId="44" fillId="24" borderId="8" xfId="0" applyNumberFormat="1" applyFont="1" applyFill="1" applyBorder="1" applyAlignment="1">
      <alignment horizontal="center" vertical="top" wrapText="1"/>
    </xf>
    <xf numFmtId="0" fontId="48" fillId="23" borderId="23" xfId="0" applyFont="1" applyFill="1" applyBorder="1" applyAlignment="1">
      <alignment horizontal="center" vertical="top" wrapText="1"/>
    </xf>
    <xf numFmtId="0" fontId="44" fillId="23" borderId="55" xfId="0" applyFont="1" applyFill="1" applyBorder="1" applyAlignment="1">
      <alignment horizontal="center" vertical="top" wrapText="1"/>
    </xf>
    <xf numFmtId="165" fontId="47" fillId="23" borderId="1" xfId="0" applyNumberFormat="1" applyFont="1" applyFill="1" applyBorder="1" applyAlignment="1">
      <alignment horizontal="center" vertical="top"/>
    </xf>
    <xf numFmtId="4" fontId="45" fillId="23" borderId="1" xfId="0" applyNumberFormat="1" applyFont="1" applyFill="1" applyBorder="1" applyAlignment="1">
      <alignment horizontal="center" vertical="top" wrapText="1"/>
    </xf>
    <xf numFmtId="0" fontId="45" fillId="23" borderId="1" xfId="0" applyFont="1" applyFill="1" applyBorder="1" applyAlignment="1">
      <alignment horizontal="center" vertical="top" wrapText="1"/>
    </xf>
    <xf numFmtId="0" fontId="47" fillId="23" borderId="1" xfId="0" applyFont="1" applyFill="1" applyBorder="1" applyAlignment="1">
      <alignment vertical="top"/>
    </xf>
    <xf numFmtId="0" fontId="47" fillId="23" borderId="1" xfId="0" applyFont="1" applyFill="1" applyBorder="1" applyAlignment="1">
      <alignment vertical="top" wrapText="1"/>
    </xf>
    <xf numFmtId="0" fontId="44" fillId="24" borderId="0" xfId="0" applyFont="1" applyFill="1" applyAlignment="1">
      <alignment vertical="top"/>
    </xf>
    <xf numFmtId="0" fontId="44" fillId="0" borderId="18" xfId="0" applyFont="1" applyFill="1" applyBorder="1" applyAlignment="1">
      <alignment horizontal="center" vertical="top"/>
    </xf>
    <xf numFmtId="171" fontId="44" fillId="0" borderId="68" xfId="0" applyNumberFormat="1" applyFont="1" applyFill="1" applyBorder="1" applyAlignment="1">
      <alignment horizontal="center" vertical="top" wrapText="1"/>
    </xf>
    <xf numFmtId="0" fontId="48" fillId="0" borderId="59" xfId="0" applyFont="1" applyFill="1" applyBorder="1" applyAlignment="1">
      <alignment horizontal="center" vertical="top" wrapText="1"/>
    </xf>
    <xf numFmtId="1" fontId="44" fillId="0" borderId="23" xfId="0" applyNumberFormat="1" applyFont="1" applyFill="1" applyBorder="1" applyAlignment="1">
      <alignment horizontal="center" vertical="top" wrapText="1"/>
    </xf>
    <xf numFmtId="165" fontId="47" fillId="0" borderId="60" xfId="0" applyNumberFormat="1" applyFont="1" applyFill="1" applyBorder="1" applyAlignment="1">
      <alignment horizontal="center" vertical="top"/>
    </xf>
    <xf numFmtId="4" fontId="45" fillId="0" borderId="60" xfId="0" applyNumberFormat="1" applyFont="1" applyFill="1" applyBorder="1" applyAlignment="1">
      <alignment horizontal="center" vertical="top" wrapText="1"/>
    </xf>
    <xf numFmtId="0" fontId="45" fillId="0" borderId="60" xfId="0" applyFont="1" applyFill="1" applyBorder="1" applyAlignment="1">
      <alignment horizontal="center" vertical="top" wrapText="1"/>
    </xf>
    <xf numFmtId="0" fontId="47" fillId="0" borderId="60" xfId="0" applyFont="1" applyFill="1" applyBorder="1" applyAlignment="1">
      <alignment vertical="top"/>
    </xf>
    <xf numFmtId="0" fontId="47" fillId="0" borderId="60" xfId="0" applyFont="1" applyFill="1" applyBorder="1" applyAlignment="1">
      <alignment vertical="top" wrapText="1"/>
    </xf>
    <xf numFmtId="14" fontId="43" fillId="0" borderId="17" xfId="0" applyNumberFormat="1" applyFont="1" applyFill="1" applyBorder="1" applyAlignment="1">
      <alignment horizontal="center" vertical="top" wrapText="1"/>
    </xf>
    <xf numFmtId="14" fontId="43" fillId="0" borderId="68" xfId="0" applyNumberFormat="1" applyFont="1" applyFill="1" applyBorder="1" applyAlignment="1">
      <alignment horizontal="center" vertical="top" wrapText="1"/>
    </xf>
    <xf numFmtId="0" fontId="42" fillId="0" borderId="59" xfId="0" applyFont="1" applyFill="1" applyBorder="1" applyAlignment="1">
      <alignment horizontal="center" vertical="top" wrapText="1"/>
    </xf>
    <xf numFmtId="1" fontId="43" fillId="0" borderId="23" xfId="0" applyNumberFormat="1" applyFont="1" applyFill="1" applyBorder="1" applyAlignment="1">
      <alignment horizontal="center" vertical="top" wrapText="1"/>
    </xf>
    <xf numFmtId="165" fontId="43" fillId="0" borderId="60" xfId="0" applyNumberFormat="1" applyFont="1" applyFill="1" applyBorder="1" applyAlignment="1">
      <alignment horizontal="center" vertical="top"/>
    </xf>
    <xf numFmtId="4" fontId="42" fillId="0" borderId="60" xfId="0" applyNumberFormat="1" applyFont="1" applyFill="1" applyBorder="1" applyAlignment="1">
      <alignment horizontal="center" vertical="top" wrapText="1"/>
    </xf>
    <xf numFmtId="0" fontId="42" fillId="0" borderId="60" xfId="0" applyFont="1" applyFill="1" applyBorder="1" applyAlignment="1">
      <alignment horizontal="center" vertical="top" wrapText="1"/>
    </xf>
    <xf numFmtId="0" fontId="43" fillId="0" borderId="60" xfId="0" applyFont="1" applyFill="1" applyBorder="1" applyAlignment="1">
      <alignment horizontal="center" vertical="top"/>
    </xf>
    <xf numFmtId="0" fontId="43" fillId="0" borderId="60" xfId="0" applyFont="1" applyFill="1" applyBorder="1" applyAlignment="1">
      <alignment horizontal="center" vertical="top" wrapText="1"/>
    </xf>
    <xf numFmtId="0" fontId="48" fillId="5" borderId="59" xfId="0" applyFont="1" applyFill="1" applyBorder="1" applyAlignment="1">
      <alignment horizontal="center" vertical="top" wrapText="1"/>
    </xf>
    <xf numFmtId="1" fontId="44" fillId="0" borderId="23" xfId="0" applyNumberFormat="1" applyFont="1" applyBorder="1" applyAlignment="1">
      <alignment horizontal="center" vertical="top" wrapText="1"/>
    </xf>
    <xf numFmtId="165" fontId="47" fillId="3" borderId="60" xfId="0" applyNumberFormat="1" applyFont="1" applyFill="1" applyBorder="1" applyAlignment="1">
      <alignment horizontal="center" vertical="top"/>
    </xf>
    <xf numFmtId="4" fontId="45" fillId="3" borderId="60" xfId="0" applyNumberFormat="1" applyFont="1" applyFill="1" applyBorder="1" applyAlignment="1">
      <alignment horizontal="center" vertical="top" wrapText="1"/>
    </xf>
    <xf numFmtId="0" fontId="45" fillId="3" borderId="60" xfId="0" applyFont="1" applyFill="1" applyBorder="1" applyAlignment="1">
      <alignment horizontal="center" vertical="top" wrapText="1"/>
    </xf>
    <xf numFmtId="0" fontId="47" fillId="3" borderId="60" xfId="0" applyFont="1" applyFill="1" applyBorder="1" applyAlignment="1">
      <alignment vertical="top"/>
    </xf>
    <xf numFmtId="0" fontId="47" fillId="3" borderId="60" xfId="0" applyFont="1" applyFill="1" applyBorder="1" applyAlignment="1">
      <alignment vertical="top" wrapText="1"/>
    </xf>
    <xf numFmtId="1" fontId="44" fillId="26" borderId="28" xfId="0" applyNumberFormat="1" applyFont="1" applyFill="1" applyBorder="1" applyAlignment="1">
      <alignment horizontal="center" vertical="top"/>
    </xf>
    <xf numFmtId="0" fontId="44" fillId="26" borderId="18" xfId="0" applyFont="1" applyFill="1" applyBorder="1" applyAlignment="1">
      <alignment horizontal="center" vertical="top"/>
    </xf>
    <xf numFmtId="0" fontId="44" fillId="26" borderId="17" xfId="0" applyFont="1" applyFill="1" applyBorder="1" applyAlignment="1">
      <alignment horizontal="center" vertical="top"/>
    </xf>
    <xf numFmtId="171" fontId="44" fillId="26" borderId="17" xfId="0" applyNumberFormat="1" applyFont="1" applyFill="1" applyBorder="1" applyAlignment="1">
      <alignment horizontal="center" vertical="top" wrapText="1"/>
    </xf>
    <xf numFmtId="171" fontId="44" fillId="26" borderId="68" xfId="0" applyNumberFormat="1" applyFont="1" applyFill="1" applyBorder="1" applyAlignment="1">
      <alignment horizontal="center" vertical="top" wrapText="1"/>
    </xf>
    <xf numFmtId="0" fontId="44" fillId="26" borderId="17" xfId="0" applyFont="1" applyFill="1" applyBorder="1" applyAlignment="1">
      <alignment horizontal="center" vertical="top" wrapText="1"/>
    </xf>
    <xf numFmtId="14" fontId="44" fillId="26" borderId="17" xfId="0" applyNumberFormat="1" applyFont="1" applyFill="1" applyBorder="1" applyAlignment="1">
      <alignment horizontal="center" vertical="top" wrapText="1"/>
    </xf>
    <xf numFmtId="165" fontId="44" fillId="26" borderId="23" xfId="0" applyNumberFormat="1" applyFont="1" applyFill="1" applyBorder="1" applyAlignment="1">
      <alignment horizontal="center" vertical="top" wrapText="1"/>
    </xf>
    <xf numFmtId="0" fontId="42" fillId="26" borderId="17" xfId="0" applyFont="1" applyFill="1" applyBorder="1" applyAlignment="1">
      <alignment horizontal="center" vertical="top"/>
    </xf>
    <xf numFmtId="0" fontId="42" fillId="27" borderId="59" xfId="0" applyFont="1" applyFill="1" applyBorder="1" applyAlignment="1">
      <alignment horizontal="center" vertical="top" wrapText="1"/>
    </xf>
    <xf numFmtId="0" fontId="42" fillId="28" borderId="17" xfId="0" applyFont="1" applyFill="1" applyBorder="1" applyAlignment="1">
      <alignment horizontal="center" vertical="top"/>
    </xf>
    <xf numFmtId="14" fontId="43" fillId="28" borderId="23" xfId="0" applyNumberFormat="1" applyFont="1" applyFill="1" applyBorder="1" applyAlignment="1">
      <alignment horizontal="center" vertical="top" wrapText="1"/>
    </xf>
    <xf numFmtId="1" fontId="43" fillId="26" borderId="23" xfId="0" applyNumberFormat="1" applyFont="1" applyFill="1" applyBorder="1" applyAlignment="1">
      <alignment horizontal="center" vertical="top" wrapText="1"/>
    </xf>
    <xf numFmtId="0" fontId="42" fillId="28" borderId="23" xfId="0" applyFont="1" applyFill="1" applyBorder="1" applyAlignment="1">
      <alignment horizontal="center" vertical="top" wrapText="1"/>
    </xf>
    <xf numFmtId="0" fontId="43" fillId="28" borderId="55" xfId="0" applyFont="1" applyFill="1" applyBorder="1" applyAlignment="1">
      <alignment horizontal="center" vertical="top" wrapText="1"/>
    </xf>
    <xf numFmtId="165" fontId="43" fillId="28" borderId="60" xfId="0" applyNumberFormat="1" applyFont="1" applyFill="1" applyBorder="1" applyAlignment="1">
      <alignment horizontal="center" vertical="top"/>
    </xf>
    <xf numFmtId="4" fontId="42" fillId="28" borderId="60" xfId="0" applyNumberFormat="1" applyFont="1" applyFill="1" applyBorder="1" applyAlignment="1">
      <alignment horizontal="center" vertical="top" wrapText="1"/>
    </xf>
    <xf numFmtId="0" fontId="42" fillId="28" borderId="60" xfId="0" applyFont="1" applyFill="1" applyBorder="1" applyAlignment="1">
      <alignment horizontal="center" vertical="top" wrapText="1"/>
    </xf>
    <xf numFmtId="0" fontId="43" fillId="28" borderId="60" xfId="0" applyFont="1" applyFill="1" applyBorder="1" applyAlignment="1">
      <alignment horizontal="center" vertical="top"/>
    </xf>
    <xf numFmtId="0" fontId="43" fillId="28" borderId="60" xfId="0" applyFont="1" applyFill="1" applyBorder="1" applyAlignment="1">
      <alignment horizontal="center" vertical="top" wrapText="1"/>
    </xf>
    <xf numFmtId="0" fontId="44" fillId="26" borderId="0" xfId="0" applyFont="1" applyFill="1" applyAlignment="1">
      <alignment vertical="top"/>
    </xf>
    <xf numFmtId="0" fontId="46" fillId="0" borderId="18" xfId="0" applyFont="1" applyFill="1" applyBorder="1" applyAlignment="1">
      <alignment horizontal="center" vertical="top" wrapText="1"/>
    </xf>
    <xf numFmtId="171" fontId="46" fillId="0" borderId="68" xfId="0" applyNumberFormat="1" applyFont="1" applyFill="1" applyBorder="1" applyAlignment="1">
      <alignment horizontal="center" vertical="top" wrapText="1"/>
    </xf>
    <xf numFmtId="14" fontId="44" fillId="0" borderId="68" xfId="0" applyNumberFormat="1" applyFont="1" applyFill="1" applyBorder="1" applyAlignment="1">
      <alignment horizontal="center" vertical="top" wrapText="1"/>
    </xf>
    <xf numFmtId="0" fontId="44" fillId="0" borderId="23" xfId="0" applyFont="1" applyFill="1" applyBorder="1" applyAlignment="1">
      <alignment horizontal="center" vertical="top" wrapText="1"/>
    </xf>
    <xf numFmtId="0" fontId="46" fillId="0" borderId="18" xfId="0" applyFont="1" applyFill="1" applyBorder="1" applyAlignment="1">
      <alignment horizontal="center" vertical="top"/>
    </xf>
    <xf numFmtId="171" fontId="44" fillId="0" borderId="69" xfId="0" applyNumberFormat="1" applyFont="1" applyFill="1" applyBorder="1" applyAlignment="1">
      <alignment horizontal="center" vertical="top" wrapText="1"/>
    </xf>
    <xf numFmtId="171" fontId="44" fillId="0" borderId="66" xfId="0" applyNumberFormat="1" applyFont="1" applyFill="1" applyBorder="1" applyAlignment="1">
      <alignment horizontal="center" vertical="top" wrapText="1"/>
    </xf>
    <xf numFmtId="14" fontId="44" fillId="26" borderId="23" xfId="0" applyNumberFormat="1" applyFont="1" applyFill="1" applyBorder="1" applyAlignment="1">
      <alignment horizontal="center" vertical="top" wrapText="1"/>
    </xf>
    <xf numFmtId="0" fontId="42" fillId="27" borderId="20" xfId="0" applyFont="1" applyFill="1" applyBorder="1" applyAlignment="1">
      <alignment horizontal="center" vertical="top" wrapText="1"/>
    </xf>
    <xf numFmtId="1" fontId="43" fillId="26" borderId="8" xfId="0" applyNumberFormat="1" applyFont="1" applyFill="1" applyBorder="1" applyAlignment="1">
      <alignment horizontal="center" vertical="top" wrapText="1"/>
    </xf>
    <xf numFmtId="165" fontId="43" fillId="28" borderId="1" xfId="0" applyNumberFormat="1" applyFont="1" applyFill="1" applyBorder="1" applyAlignment="1">
      <alignment horizontal="center" vertical="top"/>
    </xf>
    <xf numFmtId="4" fontId="42" fillId="28" borderId="1" xfId="0" applyNumberFormat="1" applyFont="1" applyFill="1" applyBorder="1" applyAlignment="1">
      <alignment horizontal="center" vertical="top" wrapText="1"/>
    </xf>
    <xf numFmtId="0" fontId="42" fillId="28" borderId="1" xfId="0" applyFont="1" applyFill="1" applyBorder="1" applyAlignment="1">
      <alignment horizontal="center" vertical="top" wrapText="1"/>
    </xf>
    <xf numFmtId="0" fontId="43" fillId="28" borderId="1" xfId="0" applyFont="1" applyFill="1" applyBorder="1" applyAlignment="1">
      <alignment horizontal="center" vertical="top"/>
    </xf>
    <xf numFmtId="0" fontId="43" fillId="28" borderId="1" xfId="0" applyFont="1" applyFill="1" applyBorder="1" applyAlignment="1">
      <alignment horizontal="center" vertical="top" wrapText="1"/>
    </xf>
    <xf numFmtId="165" fontId="44" fillId="0" borderId="17" xfId="0" applyNumberFormat="1" applyFont="1" applyFill="1" applyBorder="1" applyAlignment="1">
      <alignment horizontal="center" vertical="top" wrapText="1"/>
    </xf>
    <xf numFmtId="0" fontId="44" fillId="14" borderId="0" xfId="0" applyFont="1" applyFill="1" applyAlignment="1">
      <alignment vertical="top"/>
    </xf>
    <xf numFmtId="14" fontId="46" fillId="0" borderId="17" xfId="0" applyNumberFormat="1" applyFont="1" applyFill="1" applyBorder="1" applyAlignment="1">
      <alignment horizontal="center" vertical="top" wrapText="1"/>
    </xf>
    <xf numFmtId="14" fontId="43" fillId="0" borderId="23" xfId="0" applyNumberFormat="1" applyFont="1" applyBorder="1" applyAlignment="1">
      <alignment horizontal="center" vertical="top" wrapText="1"/>
    </xf>
    <xf numFmtId="0" fontId="44" fillId="0" borderId="29" xfId="0" applyFont="1" applyFill="1" applyBorder="1" applyAlignment="1">
      <alignment horizontal="center" vertical="top"/>
    </xf>
    <xf numFmtId="0" fontId="44" fillId="0" borderId="67" xfId="0" applyFont="1" applyFill="1" applyBorder="1" applyAlignment="1">
      <alignment horizontal="center" vertical="top"/>
    </xf>
    <xf numFmtId="14" fontId="44" fillId="0" borderId="67" xfId="0" applyNumberFormat="1" applyFont="1" applyFill="1" applyBorder="1" applyAlignment="1">
      <alignment horizontal="center" vertical="top" wrapText="1"/>
    </xf>
    <xf numFmtId="0" fontId="46" fillId="0" borderId="29" xfId="0" applyFont="1" applyFill="1" applyBorder="1" applyAlignment="1">
      <alignment horizontal="center" vertical="top" wrapText="1"/>
    </xf>
    <xf numFmtId="0" fontId="46" fillId="0" borderId="67" xfId="0" applyFont="1" applyFill="1" applyBorder="1" applyAlignment="1">
      <alignment horizontal="center" vertical="top" wrapText="1"/>
    </xf>
    <xf numFmtId="171" fontId="46" fillId="0" borderId="67" xfId="0" applyNumberFormat="1" applyFont="1" applyFill="1" applyBorder="1" applyAlignment="1">
      <alignment horizontal="center" vertical="top" wrapText="1"/>
    </xf>
    <xf numFmtId="0" fontId="46" fillId="0" borderId="42" xfId="0" applyFont="1" applyFill="1" applyBorder="1" applyAlignment="1">
      <alignment horizontal="center" vertical="top" wrapText="1"/>
    </xf>
    <xf numFmtId="0" fontId="44" fillId="0" borderId="23" xfId="0" applyFont="1" applyFill="1" applyBorder="1" applyAlignment="1">
      <alignment horizontal="center" vertical="top"/>
    </xf>
    <xf numFmtId="165" fontId="43" fillId="3" borderId="23" xfId="0" applyNumberFormat="1" applyFont="1" applyFill="1" applyBorder="1" applyAlignment="1">
      <alignment horizontal="center" vertical="top"/>
    </xf>
    <xf numFmtId="0" fontId="44" fillId="20" borderId="0" xfId="0" applyFont="1" applyFill="1" applyAlignment="1">
      <alignment vertical="top"/>
    </xf>
    <xf numFmtId="0" fontId="48" fillId="0" borderId="17" xfId="0" applyFont="1" applyFill="1" applyBorder="1" applyAlignment="1">
      <alignment horizontal="center" vertical="top" wrapText="1"/>
    </xf>
    <xf numFmtId="1" fontId="44" fillId="0" borderId="17" xfId="0" applyNumberFormat="1" applyFont="1" applyFill="1" applyBorder="1" applyAlignment="1">
      <alignment horizontal="center" vertical="top" wrapText="1"/>
    </xf>
    <xf numFmtId="0" fontId="44" fillId="0" borderId="0" xfId="0" applyFont="1" applyFill="1" applyAlignment="1">
      <alignment horizontal="center" vertical="top"/>
    </xf>
    <xf numFmtId="0" fontId="48" fillId="5" borderId="17" xfId="0" applyFont="1" applyFill="1" applyBorder="1" applyAlignment="1">
      <alignment horizontal="center" vertical="top" wrapText="1"/>
    </xf>
    <xf numFmtId="14" fontId="44" fillId="3" borderId="17" xfId="0" applyNumberFormat="1" applyFont="1" applyFill="1" applyBorder="1" applyAlignment="1">
      <alignment horizontal="center" vertical="top" wrapText="1"/>
    </xf>
    <xf numFmtId="1" fontId="44" fillId="0" borderId="17" xfId="0" applyNumberFormat="1" applyFont="1" applyBorder="1" applyAlignment="1">
      <alignment horizontal="center" vertical="top" wrapText="1"/>
    </xf>
    <xf numFmtId="0" fontId="48" fillId="3" borderId="17" xfId="0" applyFont="1" applyFill="1" applyBorder="1" applyAlignment="1">
      <alignment horizontal="center" vertical="top" wrapText="1"/>
    </xf>
    <xf numFmtId="0" fontId="44" fillId="3" borderId="17" xfId="0" applyFont="1" applyFill="1" applyBorder="1" applyAlignment="1">
      <alignment horizontal="center" vertical="top" wrapText="1"/>
    </xf>
    <xf numFmtId="0" fontId="44" fillId="0" borderId="0" xfId="0" applyFont="1" applyAlignment="1">
      <alignment horizontal="center" vertical="top"/>
    </xf>
    <xf numFmtId="0" fontId="46" fillId="0" borderId="60" xfId="0" applyFont="1" applyFill="1" applyBorder="1" applyAlignment="1">
      <alignment horizontal="center" vertical="top"/>
    </xf>
    <xf numFmtId="0" fontId="48" fillId="5" borderId="57" xfId="0" applyFont="1" applyFill="1" applyBorder="1" applyAlignment="1">
      <alignment horizontal="center" vertical="top" wrapText="1"/>
    </xf>
    <xf numFmtId="0" fontId="48" fillId="3" borderId="57" xfId="0" applyFont="1" applyFill="1" applyBorder="1" applyAlignment="1">
      <alignment horizontal="center" vertical="top"/>
    </xf>
    <xf numFmtId="14" fontId="44" fillId="3" borderId="57" xfId="0" applyNumberFormat="1" applyFont="1" applyFill="1" applyBorder="1" applyAlignment="1">
      <alignment horizontal="center" vertical="top" wrapText="1"/>
    </xf>
    <xf numFmtId="1" fontId="44" fillId="0" borderId="57" xfId="0" applyNumberFormat="1" applyFont="1" applyBorder="1" applyAlignment="1">
      <alignment horizontal="center" vertical="top" wrapText="1"/>
    </xf>
    <xf numFmtId="0" fontId="48" fillId="3" borderId="57" xfId="0" applyFont="1" applyFill="1" applyBorder="1" applyAlignment="1">
      <alignment horizontal="center" vertical="top" wrapText="1"/>
    </xf>
    <xf numFmtId="14" fontId="44" fillId="3" borderId="60" xfId="0" applyNumberFormat="1" applyFont="1" applyFill="1" applyBorder="1" applyAlignment="1">
      <alignment horizontal="center" vertical="top" wrapText="1"/>
    </xf>
    <xf numFmtId="0" fontId="44" fillId="3" borderId="60" xfId="0" applyFont="1" applyFill="1" applyBorder="1" applyAlignment="1">
      <alignment horizontal="center" vertical="top" wrapText="1"/>
    </xf>
    <xf numFmtId="170" fontId="46" fillId="0" borderId="17" xfId="0" applyNumberFormat="1" applyFont="1" applyFill="1" applyBorder="1" applyAlignment="1">
      <alignment horizontal="center" vertical="top" wrapText="1"/>
    </xf>
    <xf numFmtId="171" fontId="46" fillId="0" borderId="23" xfId="0" applyNumberFormat="1" applyFont="1" applyFill="1" applyBorder="1" applyAlignment="1">
      <alignment horizontal="center" vertical="top"/>
    </xf>
    <xf numFmtId="0" fontId="43" fillId="0" borderId="18" xfId="0" applyFont="1" applyFill="1" applyBorder="1" applyAlignment="1">
      <alignment horizontal="center" vertical="top"/>
    </xf>
    <xf numFmtId="0" fontId="42" fillId="0" borderId="60" xfId="0" applyFont="1" applyFill="1" applyBorder="1" applyAlignment="1">
      <alignment horizontal="center" vertical="top"/>
    </xf>
    <xf numFmtId="0" fontId="42" fillId="5" borderId="57" xfId="0" applyFont="1" applyFill="1" applyBorder="1" applyAlignment="1">
      <alignment horizontal="center" vertical="top" wrapText="1"/>
    </xf>
    <xf numFmtId="0" fontId="42" fillId="3" borderId="57" xfId="0" applyFont="1" applyFill="1" applyBorder="1" applyAlignment="1">
      <alignment horizontal="center" vertical="top"/>
    </xf>
    <xf numFmtId="14" fontId="43" fillId="3" borderId="57" xfId="0" applyNumberFormat="1" applyFont="1" applyFill="1" applyBorder="1" applyAlignment="1">
      <alignment horizontal="center" vertical="top" wrapText="1"/>
    </xf>
    <xf numFmtId="1" fontId="43" fillId="0" borderId="57" xfId="0" applyNumberFormat="1" applyFont="1" applyBorder="1" applyAlignment="1">
      <alignment horizontal="center" vertical="top" wrapText="1"/>
    </xf>
    <xf numFmtId="0" fontId="42" fillId="3" borderId="57" xfId="0" applyFont="1" applyFill="1" applyBorder="1" applyAlignment="1">
      <alignment horizontal="center" vertical="top" wrapText="1"/>
    </xf>
    <xf numFmtId="14" fontId="43" fillId="3" borderId="60" xfId="0" applyNumberFormat="1" applyFont="1" applyFill="1" applyBorder="1" applyAlignment="1">
      <alignment horizontal="center" vertical="top" wrapText="1"/>
    </xf>
    <xf numFmtId="0" fontId="43" fillId="3" borderId="60" xfId="0" applyFont="1" applyFill="1" applyBorder="1" applyAlignment="1">
      <alignment horizontal="center" vertical="top" wrapText="1"/>
    </xf>
    <xf numFmtId="165" fontId="43" fillId="3" borderId="60" xfId="0" applyNumberFormat="1" applyFont="1" applyFill="1" applyBorder="1" applyAlignment="1">
      <alignment horizontal="center" vertical="top"/>
    </xf>
    <xf numFmtId="4" fontId="42" fillId="3" borderId="60" xfId="0" applyNumberFormat="1" applyFont="1" applyFill="1" applyBorder="1" applyAlignment="1">
      <alignment horizontal="center" vertical="top" wrapText="1"/>
    </xf>
    <xf numFmtId="0" fontId="42" fillId="3" borderId="60" xfId="0" applyFont="1" applyFill="1" applyBorder="1" applyAlignment="1">
      <alignment horizontal="center" vertical="top" wrapText="1"/>
    </xf>
    <xf numFmtId="0" fontId="43" fillId="3" borderId="60" xfId="0" applyFont="1" applyFill="1" applyBorder="1" applyAlignment="1">
      <alignment horizontal="center" vertical="top"/>
    </xf>
    <xf numFmtId="14" fontId="46" fillId="0" borderId="23" xfId="0" applyNumberFormat="1" applyFont="1" applyFill="1" applyBorder="1" applyAlignment="1">
      <alignment horizontal="center" vertical="top" wrapText="1"/>
    </xf>
    <xf numFmtId="0" fontId="48" fillId="0" borderId="60" xfId="0" applyFont="1" applyFill="1" applyBorder="1" applyAlignment="1">
      <alignment horizontal="center" vertical="top"/>
    </xf>
    <xf numFmtId="0" fontId="48" fillId="0" borderId="57" xfId="0" applyFont="1" applyFill="1" applyBorder="1" applyAlignment="1">
      <alignment horizontal="center" vertical="top" wrapText="1"/>
    </xf>
    <xf numFmtId="0" fontId="48" fillId="0" borderId="57" xfId="0" applyFont="1" applyFill="1" applyBorder="1" applyAlignment="1">
      <alignment horizontal="center" vertical="top"/>
    </xf>
    <xf numFmtId="14" fontId="44" fillId="0" borderId="57" xfId="0" applyNumberFormat="1" applyFont="1" applyFill="1" applyBorder="1" applyAlignment="1">
      <alignment horizontal="center" vertical="top" wrapText="1"/>
    </xf>
    <xf numFmtId="1" fontId="44" fillId="0" borderId="57" xfId="0" applyNumberFormat="1" applyFont="1" applyFill="1" applyBorder="1" applyAlignment="1">
      <alignment horizontal="center" vertical="top" wrapText="1"/>
    </xf>
    <xf numFmtId="14" fontId="44" fillId="0" borderId="60" xfId="0" applyNumberFormat="1" applyFont="1" applyFill="1" applyBorder="1" applyAlignment="1">
      <alignment horizontal="center" vertical="top" wrapText="1"/>
    </xf>
    <xf numFmtId="0" fontId="44" fillId="0" borderId="60" xfId="0" applyFont="1" applyFill="1" applyBorder="1" applyAlignment="1">
      <alignment horizontal="center" vertical="top" wrapText="1"/>
    </xf>
    <xf numFmtId="14" fontId="44" fillId="0" borderId="23" xfId="0" applyNumberFormat="1" applyFont="1" applyFill="1" applyBorder="1" applyAlignment="1">
      <alignment horizontal="center" vertical="top"/>
    </xf>
    <xf numFmtId="0" fontId="46" fillId="0" borderId="29" xfId="0" applyFont="1" applyFill="1" applyBorder="1" applyAlignment="1">
      <alignment horizontal="center" vertical="top"/>
    </xf>
    <xf numFmtId="0" fontId="46" fillId="0" borderId="23" xfId="0" applyFont="1" applyFill="1" applyBorder="1" applyAlignment="1">
      <alignment horizontal="center" vertical="top"/>
    </xf>
    <xf numFmtId="171" fontId="44" fillId="0" borderId="67" xfId="0" applyNumberFormat="1" applyFont="1" applyFill="1" applyBorder="1" applyAlignment="1">
      <alignment horizontal="center" vertical="top" wrapText="1"/>
    </xf>
    <xf numFmtId="14" fontId="44" fillId="0" borderId="42" xfId="0" applyNumberFormat="1" applyFont="1" applyFill="1" applyBorder="1" applyAlignment="1">
      <alignment horizontal="center" vertical="top"/>
    </xf>
    <xf numFmtId="0" fontId="42" fillId="26" borderId="60" xfId="0" applyFont="1" applyFill="1" applyBorder="1" applyAlignment="1">
      <alignment horizontal="center" vertical="top"/>
    </xf>
    <xf numFmtId="0" fontId="42" fillId="27" borderId="57" xfId="0" applyFont="1" applyFill="1" applyBorder="1" applyAlignment="1">
      <alignment horizontal="center" vertical="top" wrapText="1"/>
    </xf>
    <xf numFmtId="0" fontId="42" fillId="28" borderId="57" xfId="0" applyFont="1" applyFill="1" applyBorder="1" applyAlignment="1">
      <alignment horizontal="center" vertical="top"/>
    </xf>
    <xf numFmtId="14" fontId="43" fillId="28" borderId="57" xfId="0" applyNumberFormat="1" applyFont="1" applyFill="1" applyBorder="1" applyAlignment="1">
      <alignment horizontal="center" vertical="top" wrapText="1"/>
    </xf>
    <xf numFmtId="1" fontId="43" fillId="26" borderId="57" xfId="0" applyNumberFormat="1" applyFont="1" applyFill="1" applyBorder="1" applyAlignment="1">
      <alignment horizontal="center" vertical="top" wrapText="1"/>
    </xf>
    <xf numFmtId="0" fontId="42" fillId="28" borderId="57" xfId="0" applyFont="1" applyFill="1" applyBorder="1" applyAlignment="1">
      <alignment horizontal="center" vertical="top" wrapText="1"/>
    </xf>
    <xf numFmtId="14" fontId="43" fillId="28" borderId="60" xfId="0" applyNumberFormat="1" applyFont="1" applyFill="1" applyBorder="1" applyAlignment="1">
      <alignment horizontal="center" vertical="top" wrapText="1"/>
    </xf>
    <xf numFmtId="0" fontId="44" fillId="26" borderId="0" xfId="0" applyFont="1" applyFill="1" applyAlignment="1">
      <alignment horizontal="center" vertical="top"/>
    </xf>
    <xf numFmtId="0" fontId="44" fillId="0" borderId="40" xfId="0" applyFont="1" applyFill="1" applyBorder="1" applyAlignment="1">
      <alignment horizontal="center" vertical="top"/>
    </xf>
    <xf numFmtId="0" fontId="44" fillId="0" borderId="66" xfId="0" applyFont="1" applyFill="1" applyBorder="1" applyAlignment="1">
      <alignment horizontal="center" vertical="top"/>
    </xf>
    <xf numFmtId="1" fontId="44" fillId="0" borderId="40" xfId="0" applyNumberFormat="1" applyFont="1" applyFill="1" applyBorder="1" applyAlignment="1">
      <alignment horizontal="center" vertical="top"/>
    </xf>
    <xf numFmtId="171" fontId="44" fillId="0" borderId="60" xfId="0" applyNumberFormat="1" applyFont="1" applyFill="1" applyBorder="1" applyAlignment="1">
      <alignment horizontal="center" vertical="top" wrapText="1"/>
    </xf>
    <xf numFmtId="14" fontId="43" fillId="0" borderId="60" xfId="0" applyNumberFormat="1" applyFont="1" applyFill="1" applyBorder="1" applyAlignment="1">
      <alignment horizontal="center" vertical="top" wrapText="1"/>
    </xf>
    <xf numFmtId="4" fontId="43" fillId="0" borderId="60" xfId="0" applyNumberFormat="1" applyFont="1" applyFill="1" applyBorder="1" applyAlignment="1">
      <alignment horizontal="center" vertical="top" wrapText="1"/>
    </xf>
    <xf numFmtId="14" fontId="43" fillId="0" borderId="60" xfId="0" applyNumberFormat="1" applyFont="1" applyFill="1" applyBorder="1" applyAlignment="1">
      <alignment horizontal="center" vertical="top"/>
    </xf>
    <xf numFmtId="165" fontId="43" fillId="0" borderId="60" xfId="0" applyNumberFormat="1" applyFont="1" applyFill="1" applyBorder="1" applyAlignment="1">
      <alignment horizontal="center" vertical="top" wrapText="1"/>
    </xf>
    <xf numFmtId="1" fontId="44" fillId="0" borderId="60" xfId="0" applyNumberFormat="1" applyFont="1" applyFill="1" applyBorder="1" applyAlignment="1">
      <alignment horizontal="center" vertical="top"/>
    </xf>
    <xf numFmtId="1" fontId="44" fillId="5" borderId="1" xfId="0" applyNumberFormat="1" applyFont="1" applyFill="1" applyBorder="1" applyAlignment="1">
      <alignment horizontal="center" vertical="top"/>
    </xf>
    <xf numFmtId="0" fontId="44" fillId="5" borderId="1" xfId="0" applyFont="1" applyFill="1" applyBorder="1" applyAlignment="1">
      <alignment horizontal="center" vertical="top"/>
    </xf>
    <xf numFmtId="14" fontId="44" fillId="5" borderId="1" xfId="0" applyNumberFormat="1" applyFont="1" applyFill="1" applyBorder="1" applyAlignment="1">
      <alignment horizontal="center" vertical="top" wrapText="1"/>
    </xf>
    <xf numFmtId="167" fontId="44" fillId="5" borderId="1" xfId="0" applyNumberFormat="1" applyFont="1" applyFill="1" applyBorder="1" applyAlignment="1">
      <alignment horizontal="center" vertical="top"/>
    </xf>
    <xf numFmtId="166" fontId="44" fillId="5" borderId="1" xfId="0" applyNumberFormat="1" applyFont="1" applyFill="1" applyBorder="1" applyAlignment="1">
      <alignment horizontal="center" vertical="top"/>
    </xf>
    <xf numFmtId="4" fontId="44" fillId="5" borderId="1" xfId="0" applyNumberFormat="1" applyFont="1" applyFill="1" applyBorder="1" applyAlignment="1">
      <alignment horizontal="center" vertical="top" wrapText="1"/>
    </xf>
    <xf numFmtId="14" fontId="44" fillId="5" borderId="1" xfId="0" applyNumberFormat="1" applyFont="1" applyFill="1" applyBorder="1" applyAlignment="1">
      <alignment horizontal="center" vertical="top"/>
    </xf>
    <xf numFmtId="1" fontId="44" fillId="3" borderId="1" xfId="0" applyNumberFormat="1" applyFont="1" applyFill="1" applyBorder="1" applyAlignment="1">
      <alignment horizontal="center" vertical="top"/>
    </xf>
    <xf numFmtId="0" fontId="44" fillId="3" borderId="1" xfId="0" applyFont="1" applyFill="1" applyBorder="1" applyAlignment="1">
      <alignment horizontal="center" vertical="top"/>
    </xf>
    <xf numFmtId="14" fontId="44" fillId="3" borderId="1" xfId="0" applyNumberFormat="1" applyFont="1" applyFill="1" applyBorder="1" applyAlignment="1">
      <alignment horizontal="center" vertical="top"/>
    </xf>
    <xf numFmtId="15" fontId="44" fillId="3" borderId="63" xfId="0" applyNumberFormat="1" applyFont="1" applyFill="1" applyBorder="1" applyAlignment="1">
      <alignment horizontal="left" vertical="top" wrapText="1"/>
    </xf>
    <xf numFmtId="15" fontId="44" fillId="3" borderId="64" xfId="0" applyNumberFormat="1" applyFont="1" applyFill="1" applyBorder="1" applyAlignment="1">
      <alignment horizontal="left" vertical="top" wrapText="1"/>
    </xf>
    <xf numFmtId="1" fontId="44" fillId="0" borderId="0" xfId="0" applyNumberFormat="1" applyFont="1" applyAlignment="1">
      <alignment vertical="top"/>
    </xf>
    <xf numFmtId="0" fontId="44" fillId="0" borderId="0" xfId="0" applyFont="1" applyAlignment="1">
      <alignment vertical="top" wrapText="1"/>
    </xf>
    <xf numFmtId="1" fontId="48" fillId="4" borderId="17" xfId="0" applyNumberFormat="1" applyFont="1" applyFill="1" applyBorder="1" applyAlignment="1">
      <alignment horizontal="center" vertical="top" wrapText="1"/>
    </xf>
    <xf numFmtId="3" fontId="48" fillId="4" borderId="17" xfId="0" applyNumberFormat="1" applyFont="1" applyFill="1" applyBorder="1" applyAlignment="1">
      <alignment horizontal="left" vertical="top" wrapText="1"/>
    </xf>
    <xf numFmtId="0" fontId="44" fillId="0" borderId="17" xfId="0" applyFont="1" applyFill="1" applyBorder="1" applyAlignment="1">
      <alignment horizontal="left" vertical="top" wrapText="1"/>
    </xf>
    <xf numFmtId="0" fontId="44" fillId="26" borderId="17" xfId="0" applyFont="1" applyFill="1" applyBorder="1" applyAlignment="1">
      <alignment horizontal="left" vertical="top" wrapText="1"/>
    </xf>
    <xf numFmtId="0" fontId="43" fillId="0" borderId="60" xfId="0" applyFont="1" applyFill="1" applyBorder="1" applyAlignment="1">
      <alignment horizontal="left" vertical="top"/>
    </xf>
    <xf numFmtId="14" fontId="44" fillId="5" borderId="1" xfId="0" applyNumberFormat="1" applyFont="1" applyFill="1" applyBorder="1" applyAlignment="1">
      <alignment horizontal="left" vertical="top" wrapText="1"/>
    </xf>
    <xf numFmtId="0" fontId="45" fillId="3" borderId="1" xfId="0" applyFont="1" applyFill="1" applyBorder="1" applyAlignment="1">
      <alignment horizontal="left" vertical="top"/>
    </xf>
    <xf numFmtId="1" fontId="45" fillId="3" borderId="1" xfId="0" applyNumberFormat="1" applyFont="1" applyFill="1" applyBorder="1" applyAlignment="1">
      <alignment horizontal="left" vertical="top" wrapText="1"/>
    </xf>
    <xf numFmtId="14" fontId="47" fillId="3" borderId="1" xfId="0" applyNumberFormat="1" applyFont="1" applyFill="1" applyBorder="1" applyAlignment="1">
      <alignment horizontal="left" vertical="top" wrapText="1"/>
    </xf>
    <xf numFmtId="14" fontId="44" fillId="3" borderId="1" xfId="0" applyNumberFormat="1" applyFont="1" applyFill="1" applyBorder="1" applyAlignment="1">
      <alignment horizontal="left" vertical="top" wrapText="1"/>
    </xf>
    <xf numFmtId="0" fontId="44" fillId="3" borderId="1" xfId="0" applyFont="1" applyFill="1" applyBorder="1" applyAlignment="1">
      <alignment horizontal="left" vertical="top"/>
    </xf>
    <xf numFmtId="0" fontId="44" fillId="0" borderId="0" xfId="0" applyFont="1" applyAlignment="1">
      <alignment horizontal="left" vertical="top"/>
    </xf>
    <xf numFmtId="0" fontId="48" fillId="4" borderId="17" xfId="0" applyFont="1" applyFill="1" applyBorder="1" applyAlignment="1">
      <alignment horizontal="left" vertical="top" wrapText="1"/>
    </xf>
    <xf numFmtId="0" fontId="43" fillId="0" borderId="60" xfId="0" applyFont="1" applyFill="1" applyBorder="1" applyAlignment="1">
      <alignment horizontal="left" vertical="top" wrapText="1"/>
    </xf>
    <xf numFmtId="0" fontId="44" fillId="3" borderId="1" xfId="0" applyFont="1" applyFill="1" applyBorder="1" applyAlignment="1">
      <alignment horizontal="left" vertical="top" wrapText="1"/>
    </xf>
    <xf numFmtId="0" fontId="43" fillId="3" borderId="62" xfId="0" applyFont="1" applyFill="1" applyBorder="1" applyAlignment="1">
      <alignment horizontal="left" vertical="top" wrapText="1"/>
    </xf>
    <xf numFmtId="0" fontId="43" fillId="3" borderId="56" xfId="0" applyFont="1" applyFill="1" applyBorder="1" applyAlignment="1">
      <alignment horizontal="left" vertical="top"/>
    </xf>
    <xf numFmtId="9" fontId="43" fillId="3" borderId="65" xfId="0" applyNumberFormat="1" applyFont="1" applyFill="1" applyBorder="1" applyAlignment="1">
      <alignment horizontal="left" vertical="top"/>
    </xf>
    <xf numFmtId="0" fontId="44" fillId="0" borderId="0" xfId="0" applyFont="1" applyAlignment="1">
      <alignment horizontal="left" vertical="top" wrapText="1"/>
    </xf>
    <xf numFmtId="44" fontId="44" fillId="0" borderId="17" xfId="7" applyFont="1" applyFill="1" applyBorder="1" applyAlignment="1">
      <alignment horizontal="center" vertical="top" wrapText="1"/>
    </xf>
    <xf numFmtId="44" fontId="44" fillId="26" borderId="17" xfId="7" applyFont="1" applyFill="1" applyBorder="1" applyAlignment="1">
      <alignment horizontal="center" vertical="top" wrapText="1"/>
    </xf>
    <xf numFmtId="0" fontId="0" fillId="0" borderId="0" xfId="0" pivotButton="1" applyFont="1" applyAlignment="1">
      <alignment wrapText="1"/>
    </xf>
    <xf numFmtId="0" fontId="50" fillId="0" borderId="0" xfId="0" applyFont="1" applyAlignment="1">
      <alignment wrapText="1"/>
    </xf>
    <xf numFmtId="0" fontId="51" fillId="30" borderId="0" xfId="0" applyFont="1" applyFill="1" applyAlignment="1">
      <alignment wrapText="1"/>
    </xf>
    <xf numFmtId="174" fontId="0" fillId="0" borderId="60" xfId="7" applyNumberFormat="1" applyFont="1" applyBorder="1" applyAlignment="1"/>
    <xf numFmtId="0" fontId="0" fillId="0" borderId="82" xfId="0" applyFont="1" applyBorder="1" applyAlignment="1">
      <alignment horizontal="center"/>
    </xf>
    <xf numFmtId="0" fontId="50" fillId="0" borderId="83" xfId="0" applyFont="1" applyBorder="1" applyAlignment="1">
      <alignment horizontal="center"/>
    </xf>
    <xf numFmtId="174" fontId="50" fillId="0" borderId="84" xfId="7" applyNumberFormat="1" applyFont="1" applyBorder="1" applyAlignment="1"/>
    <xf numFmtId="0" fontId="51" fillId="30" borderId="85" xfId="0" applyFont="1" applyFill="1" applyBorder="1" applyAlignment="1">
      <alignment horizontal="center"/>
    </xf>
    <xf numFmtId="174" fontId="51" fillId="30" borderId="86" xfId="7" applyNumberFormat="1" applyFont="1" applyFill="1" applyBorder="1" applyAlignment="1"/>
    <xf numFmtId="0" fontId="51" fillId="30" borderId="89" xfId="0" applyFont="1" applyFill="1" applyBorder="1" applyAlignment="1">
      <alignment horizontal="center"/>
    </xf>
    <xf numFmtId="174" fontId="51" fillId="30" borderId="90" xfId="7" applyNumberFormat="1" applyFont="1" applyFill="1" applyBorder="1" applyAlignment="1"/>
    <xf numFmtId="174" fontId="51" fillId="30" borderId="84" xfId="7" applyNumberFormat="1" applyFont="1" applyFill="1" applyBorder="1" applyAlignment="1"/>
    <xf numFmtId="0" fontId="51" fillId="30" borderId="84" xfId="7" applyNumberFormat="1" applyFont="1" applyFill="1" applyBorder="1" applyAlignment="1">
      <alignment horizontal="center"/>
    </xf>
    <xf numFmtId="0" fontId="51" fillId="31" borderId="0" xfId="0" applyFont="1" applyFill="1" applyAlignment="1">
      <alignment wrapText="1"/>
    </xf>
    <xf numFmtId="0" fontId="51" fillId="31" borderId="83" xfId="0" applyFont="1" applyFill="1" applyBorder="1" applyAlignment="1">
      <alignment horizontal="center"/>
    </xf>
    <xf numFmtId="174" fontId="51" fillId="31" borderId="84" xfId="7" applyNumberFormat="1" applyFont="1" applyFill="1" applyBorder="1" applyAlignment="1"/>
    <xf numFmtId="9" fontId="51" fillId="30" borderId="84" xfId="8" applyFont="1" applyFill="1" applyBorder="1" applyAlignment="1">
      <alignment horizontal="center"/>
    </xf>
    <xf numFmtId="0" fontId="51" fillId="31" borderId="91" xfId="0" applyFont="1" applyFill="1" applyBorder="1" applyAlignment="1">
      <alignment horizontal="center" wrapText="1"/>
    </xf>
    <xf numFmtId="0" fontId="50" fillId="0" borderId="91" xfId="0" applyFont="1" applyBorder="1" applyAlignment="1"/>
    <xf numFmtId="174" fontId="50" fillId="0" borderId="91" xfId="7" applyNumberFormat="1" applyFont="1" applyBorder="1" applyAlignment="1"/>
    <xf numFmtId="0" fontId="51" fillId="31" borderId="91" xfId="0" applyFont="1" applyFill="1" applyBorder="1" applyAlignment="1"/>
    <xf numFmtId="174" fontId="51" fillId="31" borderId="91" xfId="7" applyNumberFormat="1" applyFont="1" applyFill="1" applyBorder="1" applyAlignment="1"/>
    <xf numFmtId="174" fontId="52" fillId="0" borderId="91" xfId="7" applyNumberFormat="1" applyFont="1" applyFill="1" applyBorder="1" applyAlignment="1"/>
    <xf numFmtId="0" fontId="52" fillId="0" borderId="91" xfId="7" applyNumberFormat="1" applyFont="1" applyFill="1" applyBorder="1" applyAlignment="1">
      <alignment horizontal="center"/>
    </xf>
    <xf numFmtId="0" fontId="51" fillId="30" borderId="92"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2" fillId="0" borderId="10" xfId="0" applyFont="1" applyBorder="1"/>
    <xf numFmtId="0" fontId="2" fillId="0" borderId="11" xfId="0" applyFont="1" applyBorder="1"/>
    <xf numFmtId="0" fontId="8" fillId="5" borderId="12" xfId="0" applyFont="1" applyFill="1" applyBorder="1" applyAlignment="1">
      <alignment horizontal="center" vertical="center" wrapText="1"/>
    </xf>
    <xf numFmtId="0" fontId="2" fillId="0" borderId="13" xfId="0" applyFont="1" applyBorder="1"/>
    <xf numFmtId="0" fontId="2" fillId="0" borderId="14" xfId="0" applyFont="1" applyBorder="1"/>
    <xf numFmtId="0" fontId="8" fillId="5" borderId="25" xfId="0" applyFont="1" applyFill="1" applyBorder="1" applyAlignment="1">
      <alignment horizontal="center" vertical="center" wrapText="1"/>
    </xf>
    <xf numFmtId="0" fontId="2" fillId="0" borderId="26" xfId="0" applyFont="1" applyBorder="1"/>
    <xf numFmtId="0" fontId="2" fillId="0" borderId="27" xfId="0" applyFont="1" applyBorder="1"/>
    <xf numFmtId="0" fontId="8" fillId="5" borderId="33" xfId="0" applyFont="1" applyFill="1" applyBorder="1" applyAlignment="1">
      <alignment horizontal="center" vertical="center" wrapText="1"/>
    </xf>
    <xf numFmtId="0" fontId="10" fillId="4" borderId="46" xfId="0" applyFont="1" applyFill="1" applyBorder="1" applyAlignment="1">
      <alignment horizontal="left"/>
    </xf>
    <xf numFmtId="0" fontId="2" fillId="0" borderId="47" xfId="0" applyFont="1" applyBorder="1"/>
    <xf numFmtId="0" fontId="2" fillId="0" borderId="48" xfId="0" applyFont="1" applyBorder="1"/>
    <xf numFmtId="0" fontId="3" fillId="4" borderId="25" xfId="0" applyFont="1" applyFill="1" applyBorder="1" applyAlignment="1">
      <alignment horizontal="center"/>
    </xf>
    <xf numFmtId="0" fontId="2" fillId="0" borderId="34" xfId="0" applyFont="1" applyBorder="1"/>
    <xf numFmtId="0" fontId="22" fillId="0" borderId="25" xfId="0" applyFont="1" applyBorder="1" applyAlignment="1">
      <alignment horizontal="left"/>
    </xf>
    <xf numFmtId="0" fontId="8" fillId="2" borderId="25" xfId="0" applyFont="1" applyFill="1" applyBorder="1" applyAlignment="1">
      <alignment horizontal="center" vertical="center" wrapText="1"/>
    </xf>
    <xf numFmtId="15" fontId="18" fillId="0" borderId="25" xfId="0" applyNumberFormat="1" applyFont="1" applyBorder="1" applyAlignment="1">
      <alignment horizontal="left" wrapText="1"/>
    </xf>
    <xf numFmtId="0" fontId="49" fillId="5" borderId="46" xfId="0" applyFont="1" applyFill="1" applyBorder="1" applyAlignment="1">
      <alignment horizontal="center" vertical="top" wrapText="1"/>
    </xf>
    <xf numFmtId="0" fontId="49" fillId="5" borderId="48" xfId="0" applyFont="1" applyFill="1" applyBorder="1" applyAlignment="1">
      <alignment horizontal="center" vertical="top" wrapText="1"/>
    </xf>
    <xf numFmtId="0" fontId="49" fillId="5" borderId="81" xfId="0" applyFont="1" applyFill="1" applyBorder="1" applyAlignment="1">
      <alignment horizontal="center" vertical="top" wrapText="1"/>
    </xf>
    <xf numFmtId="0" fontId="45" fillId="5" borderId="50" xfId="0" applyFont="1" applyFill="1" applyBorder="1" applyAlignment="1">
      <alignment horizontal="center" vertical="top" wrapText="1"/>
    </xf>
    <xf numFmtId="0" fontId="45" fillId="5" borderId="51" xfId="0" applyFont="1" applyFill="1" applyBorder="1" applyAlignment="1">
      <alignment horizontal="center" vertical="top" wrapText="1"/>
    </xf>
    <xf numFmtId="0" fontId="45" fillId="5" borderId="52" xfId="0" applyFont="1" applyFill="1" applyBorder="1" applyAlignment="1">
      <alignment horizontal="center" vertical="top" wrapText="1"/>
    </xf>
    <xf numFmtId="0" fontId="45" fillId="3" borderId="12" xfId="0" applyFont="1" applyFill="1" applyBorder="1" applyAlignment="1">
      <alignment horizontal="center" vertical="top" wrapText="1"/>
    </xf>
    <xf numFmtId="0" fontId="46" fillId="0" borderId="13" xfId="0" applyFont="1" applyBorder="1" applyAlignment="1">
      <alignment vertical="top"/>
    </xf>
    <xf numFmtId="0" fontId="46" fillId="0" borderId="14" xfId="0" applyFont="1" applyBorder="1" applyAlignment="1">
      <alignment vertical="top"/>
    </xf>
    <xf numFmtId="0" fontId="47" fillId="3" borderId="12" xfId="0" applyFont="1" applyFill="1" applyBorder="1" applyAlignment="1">
      <alignment horizontal="center" vertical="top" wrapText="1"/>
    </xf>
    <xf numFmtId="0" fontId="46" fillId="0" borderId="13" xfId="0" applyFont="1" applyBorder="1" applyAlignment="1">
      <alignment vertical="top" wrapText="1"/>
    </xf>
    <xf numFmtId="0" fontId="46" fillId="0" borderId="14" xfId="0" applyFont="1" applyBorder="1" applyAlignment="1">
      <alignment vertical="top" wrapText="1"/>
    </xf>
    <xf numFmtId="0" fontId="44" fillId="5" borderId="57" xfId="0" applyFont="1" applyFill="1" applyBorder="1" applyAlignment="1">
      <alignment horizontal="center" vertical="top" wrapText="1"/>
    </xf>
    <xf numFmtId="0" fontId="44" fillId="5" borderId="60" xfId="0" applyFont="1" applyFill="1" applyBorder="1" applyAlignment="1">
      <alignment horizontal="center" vertical="top" wrapText="1"/>
    </xf>
    <xf numFmtId="0" fontId="43" fillId="3" borderId="54" xfId="0" applyFont="1" applyFill="1" applyBorder="1" applyAlignment="1">
      <alignment horizontal="left" vertical="top" wrapText="1"/>
    </xf>
    <xf numFmtId="0" fontId="43" fillId="3" borderId="35" xfId="0" applyFont="1" applyFill="1" applyBorder="1" applyAlignment="1">
      <alignment horizontal="left" vertical="top" wrapText="1"/>
    </xf>
    <xf numFmtId="0" fontId="48" fillId="3" borderId="43" xfId="0" applyFont="1" applyFill="1" applyBorder="1" applyAlignment="1">
      <alignment horizontal="left" vertical="top"/>
    </xf>
    <xf numFmtId="0" fontId="42" fillId="3" borderId="50" xfId="0" applyFont="1" applyFill="1" applyBorder="1" applyAlignment="1">
      <alignment horizontal="left" vertical="top" wrapText="1"/>
    </xf>
    <xf numFmtId="0" fontId="42" fillId="3" borderId="61" xfId="0" applyFont="1" applyFill="1" applyBorder="1" applyAlignment="1">
      <alignment horizontal="left" vertical="top" wrapText="1"/>
    </xf>
    <xf numFmtId="0" fontId="43" fillId="13" borderId="54" xfId="0" applyFont="1" applyFill="1" applyBorder="1" applyAlignment="1">
      <alignment horizontal="left" vertical="top" wrapText="1"/>
    </xf>
    <xf numFmtId="0" fontId="43" fillId="13" borderId="35" xfId="0" applyFont="1" applyFill="1" applyBorder="1" applyAlignment="1">
      <alignment horizontal="left" vertical="top" wrapText="1"/>
    </xf>
    <xf numFmtId="0" fontId="51" fillId="30" borderId="87" xfId="0" applyFont="1" applyFill="1" applyBorder="1" applyAlignment="1">
      <alignment horizontal="center"/>
    </xf>
    <xf numFmtId="0" fontId="51" fillId="30" borderId="88" xfId="0" applyFont="1" applyFill="1" applyBorder="1" applyAlignment="1">
      <alignment horizontal="center"/>
    </xf>
    <xf numFmtId="0" fontId="38" fillId="0" borderId="77" xfId="0" applyFont="1" applyBorder="1" applyAlignment="1">
      <alignment horizontal="center" vertical="center"/>
    </xf>
    <xf numFmtId="0" fontId="38" fillId="0" borderId="78" xfId="0" applyFont="1" applyBorder="1" applyAlignment="1">
      <alignment horizontal="center" vertical="center"/>
    </xf>
    <xf numFmtId="0" fontId="38" fillId="0" borderId="79" xfId="0" applyFont="1" applyBorder="1" applyAlignment="1">
      <alignment horizontal="center" vertical="center"/>
    </xf>
    <xf numFmtId="15" fontId="0" fillId="0" borderId="25" xfId="0" applyNumberFormat="1" applyFont="1" applyBorder="1" applyAlignment="1">
      <alignment horizontal="left" wrapText="1"/>
    </xf>
    <xf numFmtId="0" fontId="23" fillId="0" borderId="0" xfId="0" applyFont="1" applyAlignment="1">
      <alignment horizontal="center" wrapText="1"/>
    </xf>
    <xf numFmtId="0" fontId="0" fillId="0" borderId="0" xfId="0" applyFont="1" applyAlignment="1"/>
    <xf numFmtId="0" fontId="2" fillId="0" borderId="36" xfId="0" applyFont="1" applyBorder="1"/>
    <xf numFmtId="0" fontId="9" fillId="12" borderId="37" xfId="0" applyFont="1" applyFill="1" applyBorder="1" applyAlignment="1">
      <alignment horizontal="center" vertical="center"/>
    </xf>
    <xf numFmtId="0" fontId="2" fillId="0" borderId="38" xfId="0" applyFont="1" applyBorder="1"/>
    <xf numFmtId="0" fontId="2" fillId="0" borderId="39" xfId="0" applyFont="1" applyBorder="1"/>
    <xf numFmtId="0" fontId="28" fillId="0" borderId="25" xfId="0" applyFont="1" applyBorder="1" applyAlignment="1">
      <alignment horizontal="left"/>
    </xf>
    <xf numFmtId="0" fontId="19" fillId="0" borderId="25" xfId="0" applyFont="1" applyBorder="1" applyAlignment="1">
      <alignment horizontal="left"/>
    </xf>
    <xf numFmtId="0" fontId="23" fillId="0" borderId="6" xfId="0" applyFont="1" applyBorder="1" applyAlignment="1">
      <alignment horizontal="center" wrapText="1"/>
    </xf>
    <xf numFmtId="0" fontId="2" fillId="0" borderId="6" xfId="0" applyFont="1" applyBorder="1"/>
    <xf numFmtId="0" fontId="3" fillId="0" borderId="0" xfId="0" applyFont="1" applyAlignment="1">
      <alignment horizontal="left"/>
    </xf>
    <xf numFmtId="0" fontId="23" fillId="3" borderId="25" xfId="0" applyFont="1" applyFill="1" applyBorder="1" applyAlignment="1">
      <alignment horizontal="center" vertical="top" wrapText="1"/>
    </xf>
    <xf numFmtId="0" fontId="3" fillId="0" borderId="3" xfId="0" applyFont="1" applyBorder="1" applyAlignment="1">
      <alignment horizontal="center"/>
    </xf>
    <xf numFmtId="0" fontId="2" fillId="0" borderId="3" xfId="0" applyFont="1" applyBorder="1"/>
    <xf numFmtId="0" fontId="10" fillId="9" borderId="25" xfId="0" applyFont="1" applyFill="1" applyBorder="1" applyAlignment="1">
      <alignment horizontal="center"/>
    </xf>
    <xf numFmtId="0" fontId="10" fillId="0" borderId="2" xfId="0" applyFont="1" applyBorder="1" applyAlignment="1">
      <alignment horizontal="left"/>
    </xf>
    <xf numFmtId="0" fontId="3" fillId="0" borderId="0" xfId="0" applyFont="1" applyAlignment="1">
      <alignment horizontal="left" vertical="center" wrapText="1"/>
    </xf>
    <xf numFmtId="0" fontId="26" fillId="0" borderId="0" xfId="0" applyFont="1" applyAlignment="1">
      <alignment horizontal="left" vertical="center" wrapText="1"/>
    </xf>
    <xf numFmtId="0" fontId="26" fillId="0" borderId="0" xfId="0" applyFont="1" applyAlignment="1">
      <alignment horizontal="left"/>
    </xf>
    <xf numFmtId="0" fontId="23" fillId="3" borderId="46" xfId="0" applyFont="1" applyFill="1" applyBorder="1" applyAlignment="1">
      <alignment horizontal="center" vertical="top" wrapText="1"/>
    </xf>
    <xf numFmtId="0" fontId="9" fillId="0" borderId="25" xfId="0" applyFont="1" applyBorder="1" applyAlignment="1">
      <alignment horizontal="center" vertical="top"/>
    </xf>
    <xf numFmtId="0" fontId="0" fillId="9" borderId="25" xfId="0" applyFont="1" applyFill="1" applyBorder="1" applyAlignment="1">
      <alignment horizontal="center" vertical="top" wrapText="1"/>
    </xf>
    <xf numFmtId="0" fontId="29" fillId="0" borderId="0" xfId="0" applyFont="1" applyAlignment="1">
      <alignment horizontal="center" vertical="top"/>
    </xf>
    <xf numFmtId="0" fontId="29" fillId="0" borderId="0" xfId="0" applyFont="1" applyAlignment="1">
      <alignment horizontal="left"/>
    </xf>
    <xf numFmtId="0" fontId="9" fillId="0" borderId="2" xfId="0" applyFont="1" applyBorder="1" applyAlignment="1">
      <alignment horizontal="center" vertical="center"/>
    </xf>
    <xf numFmtId="0" fontId="2" fillId="0" borderId="41" xfId="0" applyFont="1" applyBorder="1"/>
    <xf numFmtId="0" fontId="2" fillId="0" borderId="5" xfId="0" applyFont="1" applyBorder="1"/>
    <xf numFmtId="0" fontId="0" fillId="3" borderId="12" xfId="0" applyFont="1" applyFill="1" applyBorder="1" applyAlignment="1">
      <alignment horizontal="center" vertical="center" wrapText="1"/>
    </xf>
  </cellXfs>
  <cellStyles count="9">
    <cellStyle name="Comma" xfId="1" builtinId="3"/>
    <cellStyle name="Comma 2 2" xfId="3" xr:uid="{00000000-0005-0000-0000-000001000000}"/>
    <cellStyle name="Currency" xfId="7" builtinId="4"/>
    <cellStyle name="Currency 2" xfId="2" xr:uid="{00000000-0005-0000-0000-000002000000}"/>
    <cellStyle name="Good" xfId="6" builtinId="26"/>
    <cellStyle name="Normal" xfId="0" builtinId="0"/>
    <cellStyle name="Normal 3" xfId="4" xr:uid="{00000000-0005-0000-0000-000005000000}"/>
    <cellStyle name="Normal 4" xfId="5" xr:uid="{00000000-0005-0000-0000-000006000000}"/>
    <cellStyle name="Percent" xfId="8" builtinId="5"/>
  </cellStyles>
  <dxfs count="17">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7F00"/>
          <bgColor rgb="FFFF7F00"/>
        </patternFill>
      </fill>
    </dxf>
    <dxf>
      <font>
        <color rgb="FFFDE9D9"/>
      </font>
      <fill>
        <patternFill patternType="solid">
          <fgColor rgb="FFFDE9D9"/>
          <bgColor rgb="FFFDE9D9"/>
        </patternFill>
      </fill>
    </dxf>
    <dxf>
      <numFmt numFmtId="175" formatCode="0;[Red]0"/>
      <fill>
        <patternFill patternType="none"/>
      </fill>
    </dxf>
    <dxf>
      <fill>
        <patternFill patternType="solid">
          <fgColor rgb="FFFDE9D9"/>
          <bgColor rgb="FFFDE9D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7F00"/>
          <bgColor rgb="FFFF7F00"/>
        </patternFill>
      </fill>
    </dxf>
    <dxf>
      <font>
        <color rgb="FFFDE9D9"/>
      </font>
      <fill>
        <patternFill patternType="solid">
          <fgColor rgb="FFFDE9D9"/>
          <bgColor rgb="FFFDE9D9"/>
        </patternFill>
      </fill>
    </dxf>
    <dxf>
      <numFmt numFmtId="175" formatCode="0;[Red]0"/>
      <fill>
        <patternFill patternType="none"/>
      </fill>
    </dxf>
    <dxf>
      <fill>
        <patternFill patternType="solid">
          <fgColor rgb="FFFDE9D9"/>
          <bgColor rgb="FFFDE9D9"/>
        </patternFill>
      </fill>
    </dxf>
    <dxf>
      <numFmt numFmtId="35" formatCode="_-* #,##0.00_-;\-* #,##0.00_-;_-* &quot;-&quot;??_-;_-@_-"/>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pivotCacheDefinition" Target="pivotCache/pivotCacheDefinition1.xml"/><Relationship Id="rId20" Type="http://schemas.openxmlformats.org/officeDocument/2006/relationships/worksheet" Target="worksheets/sheet20.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Value of</a:t>
            </a:r>
            <a:r>
              <a:rPr lang="en-US" sz="1100" b="1" baseline="0"/>
              <a:t> Modifications</a:t>
            </a:r>
          </a:p>
          <a:p>
            <a:pPr>
              <a:defRPr sz="1100" b="1"/>
            </a:pPr>
            <a:r>
              <a:rPr lang="en-US" sz="1100" b="1" baseline="0"/>
              <a:t>Top 20 Applicants Q3 2020/21</a:t>
            </a:r>
            <a:endParaRPr lang="en-US"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58798435690157"/>
          <c:y val="0.16245370370370371"/>
          <c:w val="0.76114826369410127"/>
          <c:h val="0.72088764946048411"/>
        </c:manualLayout>
      </c:layout>
      <c:barChart>
        <c:barDir val="bar"/>
        <c:grouping val="clustered"/>
        <c:varyColors val="0"/>
        <c:ser>
          <c:idx val="0"/>
          <c:order val="0"/>
          <c:tx>
            <c:strRef>
              <c:f>'Summary and Graphs'!$AA$2</c:f>
              <c:strCache>
                <c:ptCount val="1"/>
                <c:pt idx="0">
                  <c:v>Value</c:v>
                </c:pt>
              </c:strCache>
            </c:strRef>
          </c:tx>
          <c:spPr>
            <a:solidFill>
              <a:schemeClr val="accent1">
                <a:lumMod val="50000"/>
              </a:schemeClr>
            </a:solidFill>
            <a:ln>
              <a:noFill/>
            </a:ln>
            <a:effectLst/>
          </c:spPr>
          <c:invertIfNegative val="0"/>
          <c:dLbls>
            <c:dLbl>
              <c:idx val="0"/>
              <c:layout>
                <c:manualLayout>
                  <c:x val="-1.2529042574781335E-16"/>
                  <c:y val="-6.077180188392586E-3"/>
                </c:manualLayout>
              </c:layout>
              <c:tx>
                <c:rich>
                  <a:bodyPr/>
                  <a:lstStyle/>
                  <a:p>
                    <a:fld id="{2CA4ED02-9B91-4EBC-8B62-92904828BE2F}" type="CELLRANGE">
                      <a:rPr lang="en-US"/>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351-4EFC-A8AA-DCD0CF428479}"/>
                </c:ext>
              </c:extLst>
            </c:dLbl>
            <c:dLbl>
              <c:idx val="1"/>
              <c:tx>
                <c:rich>
                  <a:bodyPr/>
                  <a:lstStyle/>
                  <a:p>
                    <a:fld id="{3464BB8A-9399-4FAD-B91E-1300B610FA45}"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351-4EFC-A8AA-DCD0CF428479}"/>
                </c:ext>
              </c:extLst>
            </c:dLbl>
            <c:dLbl>
              <c:idx val="2"/>
              <c:tx>
                <c:rich>
                  <a:bodyPr/>
                  <a:lstStyle/>
                  <a:p>
                    <a:fld id="{D1AB38F1-8621-4D71-BE7C-06E772ABAFB6}"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351-4EFC-A8AA-DCD0CF428479}"/>
                </c:ext>
              </c:extLst>
            </c:dLbl>
            <c:dLbl>
              <c:idx val="3"/>
              <c:tx>
                <c:rich>
                  <a:bodyPr/>
                  <a:lstStyle/>
                  <a:p>
                    <a:fld id="{850449D1-A2F5-4E47-B7B1-7DC997C230CF}"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351-4EFC-A8AA-DCD0CF428479}"/>
                </c:ext>
              </c:extLst>
            </c:dLbl>
            <c:dLbl>
              <c:idx val="4"/>
              <c:tx>
                <c:rich>
                  <a:bodyPr/>
                  <a:lstStyle/>
                  <a:p>
                    <a:fld id="{DC46ACF7-12EC-49CB-8F25-26AABC46ECA4}"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351-4EFC-A8AA-DCD0CF428479}"/>
                </c:ext>
              </c:extLst>
            </c:dLbl>
            <c:dLbl>
              <c:idx val="5"/>
              <c:tx>
                <c:rich>
                  <a:bodyPr/>
                  <a:lstStyle/>
                  <a:p>
                    <a:fld id="{E841B364-C81B-4267-9EB3-1F5E37BB3441}"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351-4EFC-A8AA-DCD0CF428479}"/>
                </c:ext>
              </c:extLst>
            </c:dLbl>
            <c:dLbl>
              <c:idx val="6"/>
              <c:tx>
                <c:rich>
                  <a:bodyPr/>
                  <a:lstStyle/>
                  <a:p>
                    <a:fld id="{4288E602-D8A7-4609-85D5-A533CFB72F71}"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351-4EFC-A8AA-DCD0CF428479}"/>
                </c:ext>
              </c:extLst>
            </c:dLbl>
            <c:dLbl>
              <c:idx val="7"/>
              <c:tx>
                <c:rich>
                  <a:bodyPr/>
                  <a:lstStyle/>
                  <a:p>
                    <a:fld id="{EA08BE07-6259-48F8-A210-35BADDB1D72C}"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351-4EFC-A8AA-DCD0CF428479}"/>
                </c:ext>
              </c:extLst>
            </c:dLbl>
            <c:dLbl>
              <c:idx val="8"/>
              <c:tx>
                <c:rich>
                  <a:bodyPr/>
                  <a:lstStyle/>
                  <a:p>
                    <a:fld id="{941D7371-FFF5-4A8E-8321-982134ED668E}"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351-4EFC-A8AA-DCD0CF428479}"/>
                </c:ext>
              </c:extLst>
            </c:dLbl>
            <c:dLbl>
              <c:idx val="9"/>
              <c:tx>
                <c:rich>
                  <a:bodyPr/>
                  <a:lstStyle/>
                  <a:p>
                    <a:fld id="{CD2675D9-45B7-4798-98F9-FD4D1528D887}"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351-4EFC-A8AA-DCD0CF428479}"/>
                </c:ext>
              </c:extLst>
            </c:dLbl>
            <c:dLbl>
              <c:idx val="10"/>
              <c:tx>
                <c:rich>
                  <a:bodyPr/>
                  <a:lstStyle/>
                  <a:p>
                    <a:fld id="{22FE202C-BB3B-4C8A-8E02-10AEEB41BD09}"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351-4EFC-A8AA-DCD0CF428479}"/>
                </c:ext>
              </c:extLst>
            </c:dLbl>
            <c:dLbl>
              <c:idx val="11"/>
              <c:tx>
                <c:rich>
                  <a:bodyPr/>
                  <a:lstStyle/>
                  <a:p>
                    <a:fld id="{2B148BD2-025E-414C-9681-7A8CB2278B8D}"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351-4EFC-A8AA-DCD0CF428479}"/>
                </c:ext>
              </c:extLst>
            </c:dLbl>
            <c:dLbl>
              <c:idx val="12"/>
              <c:tx>
                <c:rich>
                  <a:bodyPr/>
                  <a:lstStyle/>
                  <a:p>
                    <a:fld id="{C7C699A5-0E77-4277-A27E-58B72C9BA2DF}"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351-4EFC-A8AA-DCD0CF428479}"/>
                </c:ext>
              </c:extLst>
            </c:dLbl>
            <c:dLbl>
              <c:idx val="13"/>
              <c:tx>
                <c:rich>
                  <a:bodyPr/>
                  <a:lstStyle/>
                  <a:p>
                    <a:fld id="{43BB3F80-A23E-4B4B-BCC6-0D02591C76D3}"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351-4EFC-A8AA-DCD0CF428479}"/>
                </c:ext>
              </c:extLst>
            </c:dLbl>
            <c:dLbl>
              <c:idx val="14"/>
              <c:tx>
                <c:rich>
                  <a:bodyPr/>
                  <a:lstStyle/>
                  <a:p>
                    <a:fld id="{573A9619-BF01-427A-B691-AC28C8FF06AF}"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351-4EFC-A8AA-DCD0CF428479}"/>
                </c:ext>
              </c:extLst>
            </c:dLbl>
            <c:dLbl>
              <c:idx val="15"/>
              <c:tx>
                <c:rich>
                  <a:bodyPr/>
                  <a:lstStyle/>
                  <a:p>
                    <a:fld id="{327ED498-7900-4256-8539-5E92066A58C8}"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351-4EFC-A8AA-DCD0CF428479}"/>
                </c:ext>
              </c:extLst>
            </c:dLbl>
            <c:dLbl>
              <c:idx val="16"/>
              <c:tx>
                <c:rich>
                  <a:bodyPr/>
                  <a:lstStyle/>
                  <a:p>
                    <a:fld id="{7E2BDAAC-A89C-4425-BD32-C81EDC5C2204}"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351-4EFC-A8AA-DCD0CF428479}"/>
                </c:ext>
              </c:extLst>
            </c:dLbl>
            <c:dLbl>
              <c:idx val="17"/>
              <c:tx>
                <c:rich>
                  <a:bodyPr/>
                  <a:lstStyle/>
                  <a:p>
                    <a:fld id="{0FBFEB29-5367-4E59-A8A5-F6F5BA774EF6}"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351-4EFC-A8AA-DCD0CF428479}"/>
                </c:ext>
              </c:extLst>
            </c:dLbl>
            <c:dLbl>
              <c:idx val="18"/>
              <c:tx>
                <c:rich>
                  <a:bodyPr/>
                  <a:lstStyle/>
                  <a:p>
                    <a:fld id="{992E19CA-689B-44ED-B8C0-516C7A5FF87C}"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351-4EFC-A8AA-DCD0CF428479}"/>
                </c:ext>
              </c:extLst>
            </c:dLbl>
            <c:dLbl>
              <c:idx val="19"/>
              <c:tx>
                <c:rich>
                  <a:bodyPr/>
                  <a:lstStyle/>
                  <a:p>
                    <a:fld id="{16B5D2B5-7210-4107-BD09-7769756CB550}" type="CELLRANGE">
                      <a:rPr lang="en-ZA"/>
                      <a:pPr/>
                      <a:t>[CELLRANGE]</a:t>
                    </a:fld>
                    <a:endParaRPr lang="en-Z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351-4EFC-A8AA-DCD0CF4284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'Summary and Graphs'!$Z$3:$Z$22</c:f>
              <c:strCache>
                <c:ptCount val="20"/>
                <c:pt idx="0">
                  <c:v>ESKOM</c:v>
                </c:pt>
                <c:pt idx="1">
                  <c:v>DOH</c:v>
                </c:pt>
                <c:pt idx="2">
                  <c:v>SARS</c:v>
                </c:pt>
                <c:pt idx="3">
                  <c:v>DOJ&amp;CD</c:v>
                </c:pt>
                <c:pt idx="4">
                  <c:v>PETROSA</c:v>
                </c:pt>
                <c:pt idx="5">
                  <c:v>SASSETA</c:v>
                </c:pt>
                <c:pt idx="6">
                  <c:v>Amatola Water</c:v>
                </c:pt>
                <c:pt idx="7">
                  <c:v>TRANSNET</c:v>
                </c:pt>
                <c:pt idx="8">
                  <c:v>SANRAL</c:v>
                </c:pt>
                <c:pt idx="9">
                  <c:v>Rand Water</c:v>
                </c:pt>
                <c:pt idx="10">
                  <c:v>NRCS</c:v>
                </c:pt>
                <c:pt idx="11">
                  <c:v>SABC</c:v>
                </c:pt>
                <c:pt idx="12">
                  <c:v>Umgeni Water</c:v>
                </c:pt>
                <c:pt idx="13">
                  <c:v>SEDA</c:v>
                </c:pt>
                <c:pt idx="14">
                  <c:v>RAF</c:v>
                </c:pt>
                <c:pt idx="15">
                  <c:v>Geoscience (CGS)</c:v>
                </c:pt>
                <c:pt idx="16">
                  <c:v>SACAA</c:v>
                </c:pt>
                <c:pt idx="17">
                  <c:v>GPAA</c:v>
                </c:pt>
                <c:pt idx="18">
                  <c:v>SITA</c:v>
                </c:pt>
                <c:pt idx="19">
                  <c:v>ETDP SETA</c:v>
                </c:pt>
              </c:strCache>
            </c:strRef>
          </c:cat>
          <c:val>
            <c:numRef>
              <c:f>'Summary and Graphs'!$AA$3:$AA$22</c:f>
              <c:numCache>
                <c:formatCode>_-"R"* #\ ##0_-;\-"R"* #\ ##0_-;_-"R"* "-"??_-;_-@_-</c:formatCode>
                <c:ptCount val="20"/>
                <c:pt idx="0">
                  <c:v>1985539236.1100001</c:v>
                </c:pt>
                <c:pt idx="1">
                  <c:v>562493514.24000001</c:v>
                </c:pt>
                <c:pt idx="2">
                  <c:v>514540013.94999999</c:v>
                </c:pt>
                <c:pt idx="3">
                  <c:v>197370293.75999999</c:v>
                </c:pt>
                <c:pt idx="4">
                  <c:v>166209587.25</c:v>
                </c:pt>
                <c:pt idx="5">
                  <c:v>159435887.81999999</c:v>
                </c:pt>
                <c:pt idx="6">
                  <c:v>90092303.739999995</c:v>
                </c:pt>
                <c:pt idx="7">
                  <c:v>67730396.510000005</c:v>
                </c:pt>
                <c:pt idx="8">
                  <c:v>67518772.079999998</c:v>
                </c:pt>
                <c:pt idx="9">
                  <c:v>54240563</c:v>
                </c:pt>
                <c:pt idx="10">
                  <c:v>54000000</c:v>
                </c:pt>
                <c:pt idx="11">
                  <c:v>48935527.309999995</c:v>
                </c:pt>
                <c:pt idx="12">
                  <c:v>36516084.859999999</c:v>
                </c:pt>
                <c:pt idx="13">
                  <c:v>36245315.689999998</c:v>
                </c:pt>
                <c:pt idx="14">
                  <c:v>35504017.280000001</c:v>
                </c:pt>
                <c:pt idx="15">
                  <c:v>34957247.240000002</c:v>
                </c:pt>
                <c:pt idx="16">
                  <c:v>31214175.109999999</c:v>
                </c:pt>
                <c:pt idx="17">
                  <c:v>27384535.549999997</c:v>
                </c:pt>
                <c:pt idx="18">
                  <c:v>27079563.260000002</c:v>
                </c:pt>
                <c:pt idx="19">
                  <c:v>20373377.870000001</c:v>
                </c:pt>
              </c:numCache>
            </c:numRef>
          </c:val>
          <c:extLst>
            <c:ext xmlns:c15="http://schemas.microsoft.com/office/drawing/2012/chart" uri="{02D57815-91ED-43cb-92C2-25804820EDAC}">
              <c15:datalabelsRange>
                <c15:f>'Summary and Graphs'!$AA$3:$AA$22</c15:f>
                <c15:dlblRangeCache>
                  <c:ptCount val="20"/>
                  <c:pt idx="0">
                    <c:v> R1 985 539 236 </c:v>
                  </c:pt>
                  <c:pt idx="1">
                    <c:v> R562 493 514 </c:v>
                  </c:pt>
                  <c:pt idx="2">
                    <c:v> R514 540 014 </c:v>
                  </c:pt>
                  <c:pt idx="3">
                    <c:v> R197 370 294 </c:v>
                  </c:pt>
                  <c:pt idx="4">
                    <c:v> R166 209 587 </c:v>
                  </c:pt>
                  <c:pt idx="5">
                    <c:v> R159 435 888 </c:v>
                  </c:pt>
                  <c:pt idx="6">
                    <c:v> R90 092 304 </c:v>
                  </c:pt>
                  <c:pt idx="7">
                    <c:v> R67 730 397 </c:v>
                  </c:pt>
                  <c:pt idx="8">
                    <c:v> R67 518 772 </c:v>
                  </c:pt>
                  <c:pt idx="9">
                    <c:v> R54 240 563 </c:v>
                  </c:pt>
                  <c:pt idx="10">
                    <c:v> R54 000 000 </c:v>
                  </c:pt>
                  <c:pt idx="11">
                    <c:v> R48 935 527 </c:v>
                  </c:pt>
                  <c:pt idx="12">
                    <c:v> R36 516 085 </c:v>
                  </c:pt>
                  <c:pt idx="13">
                    <c:v> R36 245 316 </c:v>
                  </c:pt>
                  <c:pt idx="14">
                    <c:v> R35 504 017 </c:v>
                  </c:pt>
                  <c:pt idx="15">
                    <c:v> R34 957 247 </c:v>
                  </c:pt>
                  <c:pt idx="16">
                    <c:v> R31 214 175 </c:v>
                  </c:pt>
                  <c:pt idx="17">
                    <c:v> R27 384 536 </c:v>
                  </c:pt>
                  <c:pt idx="18">
                    <c:v> R27 079 563 </c:v>
                  </c:pt>
                  <c:pt idx="19">
                    <c:v> R20 373 378 </c:v>
                  </c:pt>
                </c15:dlblRangeCache>
              </c15:datalabelsRange>
            </c:ext>
            <c:ext xmlns:c16="http://schemas.microsoft.com/office/drawing/2014/chart" uri="{C3380CC4-5D6E-409C-BE32-E72D297353CC}">
              <c16:uniqueId val="{00000000-5351-4EFC-A8AA-DCD0CF428479}"/>
            </c:ext>
          </c:extLst>
        </c:ser>
        <c:dLbls>
          <c:showLegendKey val="0"/>
          <c:showVal val="0"/>
          <c:showCatName val="0"/>
          <c:showSerName val="0"/>
          <c:showPercent val="0"/>
          <c:showBubbleSize val="0"/>
        </c:dLbls>
        <c:gapWidth val="15"/>
        <c:axId val="1731760448"/>
        <c:axId val="894664144"/>
      </c:barChart>
      <c:catAx>
        <c:axId val="1731760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4664144"/>
        <c:crosses val="autoZero"/>
        <c:auto val="1"/>
        <c:lblAlgn val="ctr"/>
        <c:lblOffset val="100"/>
        <c:noMultiLvlLbl val="0"/>
      </c:catAx>
      <c:valAx>
        <c:axId val="894664144"/>
        <c:scaling>
          <c:orientation val="minMax"/>
          <c:max val="2000000000"/>
        </c:scaling>
        <c:delete val="0"/>
        <c:axPos val="b"/>
        <c:majorGridlines>
          <c:spPr>
            <a:ln w="9525" cap="flat" cmpd="sng" algn="ctr">
              <a:solidFill>
                <a:schemeClr val="tx1">
                  <a:lumMod val="15000"/>
                  <a:lumOff val="85000"/>
                </a:schemeClr>
              </a:solidFill>
              <a:round/>
            </a:ln>
            <a:effectLst/>
          </c:spPr>
        </c:majorGridlines>
        <c:numFmt formatCode="_-&quot;R&quot;* #\ ##0_-;\-&quot;R&quot;* #\ ##0_-;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1760448"/>
        <c:crosses val="autoZero"/>
        <c:crossBetween val="between"/>
        <c:minorUnit val="50000000"/>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ZA" sz="1200" b="1"/>
              <a:t>Value Supported / Not Supported</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176612538817264"/>
          <c:y val="0.11555263925342665"/>
          <c:w val="0.45463067116610423"/>
          <c:h val="0.86190398075240593"/>
        </c:manualLayout>
      </c:layout>
      <c:pieChart>
        <c:varyColors val="1"/>
        <c:ser>
          <c:idx val="0"/>
          <c:order val="0"/>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94-48B8-8DA5-740B2B31088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F394-48B8-8DA5-740B2B31088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F394-48B8-8DA5-740B2B31088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F394-48B8-8DA5-740B2B310883}"/>
              </c:ext>
            </c:extLst>
          </c:dPt>
          <c:dLbls>
            <c:dLbl>
              <c:idx val="0"/>
              <c:layout>
                <c:manualLayout>
                  <c:x val="8.5260496284117505E-3"/>
                  <c:y val="-0.13573855351414407"/>
                </c:manualLayout>
              </c:layout>
              <c:showLegendKey val="1"/>
              <c:showVal val="1"/>
              <c:showCatName val="1"/>
              <c:showSerName val="0"/>
              <c:showPercent val="1"/>
              <c:showBubbleSize val="0"/>
              <c:extLst>
                <c:ext xmlns:c15="http://schemas.microsoft.com/office/drawing/2012/chart" uri="{CE6537A1-D6FC-4f65-9D91-7224C49458BB}">
                  <c15:layout>
                    <c:manualLayout>
                      <c:w val="0.20176497168623153"/>
                      <c:h val="0.21731481481481482"/>
                    </c:manualLayout>
                  </c15:layout>
                </c:ext>
                <c:ext xmlns:c16="http://schemas.microsoft.com/office/drawing/2014/chart" uri="{C3380CC4-5D6E-409C-BE32-E72D297353CC}">
                  <c16:uniqueId val="{00000001-F394-48B8-8DA5-740B2B310883}"/>
                </c:ext>
              </c:extLst>
            </c:dLbl>
            <c:dLbl>
              <c:idx val="1"/>
              <c:layout>
                <c:manualLayout>
                  <c:x val="-0.16100631651812755"/>
                  <c:y val="-2.7405949256342956E-3"/>
                </c:manualLayout>
              </c:layou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94-48B8-8DA5-740B2B310883}"/>
                </c:ext>
              </c:extLst>
            </c:dLbl>
            <c:dLbl>
              <c:idx val="2"/>
              <c:layout>
                <c:manualLayout>
                  <c:x val="-0.13286310365050522"/>
                  <c:y val="-4.2180664916885387E-2"/>
                </c:manualLayout>
              </c:layout>
              <c:tx>
                <c:rich>
                  <a:bodyPr/>
                  <a:lstStyle/>
                  <a:p>
                    <a:fld id="{0E9E2153-DD1D-485C-8CC2-C4810A7FBF6E}" type="CATEGORYNAME">
                      <a:rPr lang="en-US"/>
                      <a:pPr/>
                      <a:t>[CATEGORY NAME]</a:t>
                    </a:fld>
                    <a:r>
                      <a:rPr lang="en-US" baseline="0"/>
                      <a:t>; </a:t>
                    </a:r>
                  </a:p>
                  <a:p>
                    <a:fld id="{03D35ADA-745F-4727-A7AC-AB3527C00C9C}" type="VALUE">
                      <a:rPr lang="en-US" baseline="0"/>
                      <a:pPr/>
                      <a:t>[VALUE]</a:t>
                    </a:fld>
                    <a:r>
                      <a:rPr lang="en-US" baseline="0"/>
                      <a:t>; </a:t>
                    </a:r>
                    <a:fld id="{FCCEAB0A-2459-4C3E-8AD3-7F0ABFEAFC3C}" type="PERCENTAGE">
                      <a:rPr lang="en-US" baseline="0"/>
                      <a:pPr/>
                      <a:t>[PERCENTAGE]</a:t>
                    </a:fld>
                    <a:endParaRPr lang="en-US" baseline="0"/>
                  </a:p>
                </c:rich>
              </c:tx>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394-48B8-8DA5-740B2B310883}"/>
                </c:ext>
              </c:extLst>
            </c:dLbl>
            <c:dLbl>
              <c:idx val="3"/>
              <c:layout>
                <c:manualLayout>
                  <c:x val="-0.12712939728687761"/>
                  <c:y val="-5.394065325167687E-3"/>
                </c:manualLayout>
              </c:layou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94-48B8-8DA5-740B2B3108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and Graphs'!$Q$26:$T$26</c:f>
              <c:strCache>
                <c:ptCount val="4"/>
                <c:pt idx="0">
                  <c:v>Conditional Support</c:v>
                </c:pt>
                <c:pt idx="1">
                  <c:v>Not Supported</c:v>
                </c:pt>
                <c:pt idx="2">
                  <c:v>Noting</c:v>
                </c:pt>
                <c:pt idx="3">
                  <c:v>Supported</c:v>
                </c:pt>
              </c:strCache>
            </c:strRef>
          </c:cat>
          <c:val>
            <c:numRef>
              <c:f>'Summary and Graphs'!$Q$27:$T$27</c:f>
              <c:numCache>
                <c:formatCode>_-"R"* #\ ##0_-;\-"R"* #\ ##0_-;_-"R"* "-"??_-;_-@_-</c:formatCode>
                <c:ptCount val="4"/>
                <c:pt idx="0">
                  <c:v>2519765340.0500002</c:v>
                </c:pt>
                <c:pt idx="1">
                  <c:v>287290140.67000002</c:v>
                </c:pt>
                <c:pt idx="2">
                  <c:v>268251506.24000001</c:v>
                </c:pt>
                <c:pt idx="3">
                  <c:v>1142073425.6699998</c:v>
                </c:pt>
              </c:numCache>
            </c:numRef>
          </c:val>
          <c:extLst>
            <c:ext xmlns:c16="http://schemas.microsoft.com/office/drawing/2014/chart" uri="{C3380CC4-5D6E-409C-BE32-E72D297353CC}">
              <c16:uniqueId val="{00000000-F394-48B8-8DA5-740B2B31088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ZA" sz="1200" b="1"/>
              <a:t>Number Supported / Not Supported</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176612538817264"/>
          <c:y val="0.1121693642461359"/>
          <c:w val="0.50493517539854782"/>
          <c:h val="0.88293525809273843"/>
        </c:manualLayout>
      </c:layout>
      <c:pieChart>
        <c:varyColors val="1"/>
        <c:ser>
          <c:idx val="0"/>
          <c:order val="0"/>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F7D-4098-AA9F-B3CD72749A8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F7D-4098-AA9F-B3CD72749A8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F7D-4098-AA9F-B3CD72749A8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F7D-4098-AA9F-B3CD72749A80}"/>
              </c:ext>
            </c:extLst>
          </c:dPt>
          <c:dLbls>
            <c:dLbl>
              <c:idx val="0"/>
              <c:layout>
                <c:manualLayout>
                  <c:x val="-1.7950024912493659E-2"/>
                  <c:y val="5.4651501895596382E-3"/>
                </c:manualLayout>
              </c:layout>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0"/>
              <c:showPercent val="0"/>
              <c:showBubbleSize val="0"/>
              <c:extLst>
                <c:ext xmlns:c15="http://schemas.microsoft.com/office/drawing/2012/chart" uri="{CE6537A1-D6FC-4f65-9D91-7224C49458BB}">
                  <c15:layout>
                    <c:manualLayout>
                      <c:w val="0.20176493029713621"/>
                      <c:h val="0.12935185185185186"/>
                    </c:manualLayout>
                  </c15:layout>
                </c:ext>
                <c:ext xmlns:c16="http://schemas.microsoft.com/office/drawing/2014/chart" uri="{C3380CC4-5D6E-409C-BE32-E72D297353CC}">
                  <c16:uniqueId val="{00000001-CF7D-4098-AA9F-B3CD72749A80}"/>
                </c:ext>
              </c:extLst>
            </c:dLbl>
            <c:dLbl>
              <c:idx val="1"/>
              <c:layout>
                <c:manualLayout>
                  <c:x val="-9.0769035125573567E-3"/>
                  <c:y val="-3.0518372703412074E-2"/>
                </c:manualLayout>
              </c:layout>
              <c:showLegendKey val="1"/>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7D-4098-AA9F-B3CD72749A80}"/>
                </c:ext>
              </c:extLst>
            </c:dLbl>
            <c:dLbl>
              <c:idx val="2"/>
              <c:layout>
                <c:manualLayout>
                  <c:x val="-2.9606465990798012E-2"/>
                  <c:y val="-2.3662146398366869E-2"/>
                </c:manualLayout>
              </c:layout>
              <c:tx>
                <c:rich>
                  <a:bodyPr/>
                  <a:lstStyle/>
                  <a:p>
                    <a:fld id="{0E9E2153-DD1D-485C-8CC2-C4810A7FBF6E}" type="CATEGORYNAME">
                      <a:rPr lang="en-US"/>
                      <a:pPr/>
                      <a:t>[CATEGORY NAME]</a:t>
                    </a:fld>
                    <a:r>
                      <a:rPr lang="en-US" baseline="0"/>
                      <a:t>; </a:t>
                    </a:r>
                  </a:p>
                  <a:p>
                    <a:fld id="{03D35ADA-745F-4727-A7AC-AB3527C00C9C}" type="VALUE">
                      <a:rPr lang="en-US" baseline="0"/>
                      <a:pPr/>
                      <a:t>[VALUE]</a:t>
                    </a:fld>
                    <a:r>
                      <a:rPr lang="en-US" baseline="0"/>
                      <a:t>; </a:t>
                    </a:r>
                    <a:fld id="{FCCEAB0A-2459-4C3E-8AD3-7F0ABFEAFC3C}" type="PERCENTAGE">
                      <a:rPr lang="en-US" baseline="0"/>
                      <a:pPr/>
                      <a:t>[PERCENTAGE]</a:t>
                    </a:fld>
                    <a:endParaRPr lang="en-US" baseline="0"/>
                  </a:p>
                </c:rich>
              </c:tx>
              <c:showLegendKey val="1"/>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F7D-4098-AA9F-B3CD72749A80}"/>
                </c:ext>
              </c:extLst>
            </c:dLbl>
            <c:dLbl>
              <c:idx val="3"/>
              <c:layout>
                <c:manualLayout>
                  <c:x val="-7.6824918330800393E-2"/>
                  <c:y val="0.14275408282298047"/>
                </c:manualLayout>
              </c:layout>
              <c:showLegendKey val="1"/>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7D-4098-AA9F-B3CD72749A80}"/>
                </c:ext>
              </c:extLst>
            </c:dLbl>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and Graphs'!$Q$26:$T$26</c:f>
              <c:strCache>
                <c:ptCount val="4"/>
                <c:pt idx="0">
                  <c:v>Conditional Support</c:v>
                </c:pt>
                <c:pt idx="1">
                  <c:v>Not Supported</c:v>
                </c:pt>
                <c:pt idx="2">
                  <c:v>Noting</c:v>
                </c:pt>
                <c:pt idx="3">
                  <c:v>Supported</c:v>
                </c:pt>
              </c:strCache>
            </c:strRef>
          </c:cat>
          <c:val>
            <c:numRef>
              <c:f>'Summary and Graphs'!$Q$28:$T$28</c:f>
              <c:numCache>
                <c:formatCode>General</c:formatCode>
                <c:ptCount val="4"/>
                <c:pt idx="0">
                  <c:v>36</c:v>
                </c:pt>
                <c:pt idx="1">
                  <c:v>12</c:v>
                </c:pt>
                <c:pt idx="2">
                  <c:v>1</c:v>
                </c:pt>
                <c:pt idx="3">
                  <c:v>29</c:v>
                </c:pt>
              </c:numCache>
            </c:numRef>
          </c:val>
          <c:extLst>
            <c:ext xmlns:c16="http://schemas.microsoft.com/office/drawing/2014/chart" uri="{C3380CC4-5D6E-409C-BE32-E72D297353CC}">
              <c16:uniqueId val="{00000008-CF7D-4098-AA9F-B3CD72749A80}"/>
            </c:ext>
          </c:extLst>
        </c:ser>
        <c:dLbls>
          <c:showLegendKey val="0"/>
          <c:showVal val="0"/>
          <c:showCatName val="0"/>
          <c:showSerName val="0"/>
          <c:showPercent val="0"/>
          <c:showBubbleSize val="0"/>
          <c:showLeaderLines val="1"/>
        </c:dLbls>
        <c:firstSliceAng val="33"/>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[Expansion Q3 2020_2021 (ES).xlsx]Number Per NT!PivotTable2</c:name>
    <c:fmtId val="2"/>
  </c:pivotSource>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Number for NT Response</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ivotFmts>
      <c:pivotFmt>
        <c:idx val="0"/>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ctr"/>
          <c:showLegendKey val="0"/>
          <c:showVal val="1"/>
          <c:showCatName val="1"/>
          <c:showSerName val="0"/>
          <c:showPercent val="1"/>
          <c:showBubbleSize val="0"/>
          <c:extLst>
            <c:ext xmlns:c15="http://schemas.microsoft.com/office/drawing/2012/chart" uri="{CE6537A1-D6FC-4f65-9D91-7224C49458BB}"/>
          </c:extLst>
        </c:dLbl>
      </c:pivotFmt>
      <c:pivotFmt>
        <c:idx val="2"/>
        <c:dLbl>
          <c:idx val="0"/>
          <c:dLblPos val="inEnd"/>
          <c:showLegendKey val="0"/>
          <c:showVal val="1"/>
          <c:showCatName val="1"/>
          <c:showSerName val="0"/>
          <c:showPercent val="1"/>
          <c:showBubbleSize val="0"/>
          <c:extLst>
            <c:ext xmlns:c15="http://schemas.microsoft.com/office/drawing/2012/chart" uri="{CE6537A1-D6FC-4f65-9D91-7224C49458BB}"/>
          </c:extLst>
        </c:dLbl>
      </c:pivotFmt>
      <c:pivotFmt>
        <c:idx val="3"/>
        <c:dLbl>
          <c:idx val="0"/>
          <c:dLblPos val="inEnd"/>
          <c:showLegendKey val="0"/>
          <c:showVal val="0"/>
          <c:showCatName val="1"/>
          <c:showSerName val="0"/>
          <c:showPercent val="1"/>
          <c:showBubbleSize val="0"/>
          <c:extLst>
            <c:ext xmlns:c15="http://schemas.microsoft.com/office/drawing/2012/chart" uri="{CE6537A1-D6FC-4f65-9D91-7224C49458BB}"/>
          </c:extLst>
        </c:dLbl>
      </c:pivotFmt>
      <c:pivotFmt>
        <c:idx val="4"/>
        <c:dLbl>
          <c:idx val="0"/>
          <c:dLblPos val="inEnd"/>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8"/>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9"/>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2"/>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'Number Per NT'!$B$3</c:f>
              <c:strCache>
                <c:ptCount val="1"/>
                <c:pt idx="0">
                  <c:v>Total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EE7-4465-891D-1FD1B66FBBEA}"/>
              </c:ext>
            </c:extLst>
          </c:dPt>
          <c:dPt>
            <c:idx val="1"/>
            <c:bubble3D val="0"/>
            <c:explosion val="24"/>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EE7-4465-891D-1FD1B66FBBEA}"/>
              </c:ext>
            </c:extLst>
          </c:dPt>
          <c:dPt>
            <c:idx val="2"/>
            <c:bubble3D val="0"/>
            <c:explosion val="27"/>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EE7-4465-891D-1FD1B66FBBEA}"/>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EE7-4465-891D-1FD1B66FBBEA}"/>
              </c:ext>
            </c:extLst>
          </c:dPt>
          <c:dPt>
            <c:idx val="4"/>
            <c:bubble3D val="0"/>
            <c:explosion val="29"/>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EE7-4465-891D-1FD1B66FBBEA}"/>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4-7EE7-4465-891D-1FD1B66FBBEA}"/>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1-7EE7-4465-891D-1FD1B66FBBEA}"/>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3-7EE7-4465-891D-1FD1B66FBBEA}"/>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5-7EE7-4465-891D-1FD1B66FBBEA}"/>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2-7EE7-4465-891D-1FD1B66FBBE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'Number Per NT'!$A$4:$A$9</c:f>
              <c:strCache>
                <c:ptCount val="5"/>
                <c:pt idx="0">
                  <c:v>Closed</c:v>
                </c:pt>
                <c:pt idx="1">
                  <c:v>Conditional Support</c:v>
                </c:pt>
                <c:pt idx="2">
                  <c:v>Not Supported</c:v>
                </c:pt>
                <c:pt idx="3">
                  <c:v>Noting</c:v>
                </c:pt>
                <c:pt idx="4">
                  <c:v>Supported</c:v>
                </c:pt>
              </c:strCache>
            </c:strRef>
          </c:cat>
          <c:val>
            <c:numRef>
              <c:f>'Number Per NT'!$B$4:$B$9</c:f>
              <c:numCache>
                <c:formatCode>General</c:formatCode>
                <c:ptCount val="5"/>
                <c:pt idx="0">
                  <c:v>1</c:v>
                </c:pt>
                <c:pt idx="1">
                  <c:v>62</c:v>
                </c:pt>
                <c:pt idx="2">
                  <c:v>33</c:v>
                </c:pt>
                <c:pt idx="3">
                  <c:v>1</c:v>
                </c:pt>
                <c:pt idx="4">
                  <c:v>87</c:v>
                </c:pt>
              </c:numCache>
            </c:numRef>
          </c:val>
          <c:extLst>
            <c:ext xmlns:c16="http://schemas.microsoft.com/office/drawing/2014/chart" uri="{C3380CC4-5D6E-409C-BE32-E72D297353CC}">
              <c16:uniqueId val="{00000000-7EE7-4465-891D-1FD1B66FBBEA}"/>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[Expansion Q3 2020_2021 (ES).xlsx]Rand Value!PivotTable3</c:name>
    <c:fmtId val="2"/>
  </c:pivotSource>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NT Report in Rand Value</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ivotFmts>
      <c:pivotFmt>
        <c:idx val="0"/>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0"/>
          <c:showCatName val="1"/>
          <c:showSerName val="0"/>
          <c:showPercent val="1"/>
          <c:showBubbleSize val="0"/>
          <c:extLst>
            <c:ext xmlns:c15="http://schemas.microsoft.com/office/drawing/2012/chart" uri="{CE6537A1-D6FC-4f65-9D91-7224C49458BB}"/>
          </c:extLst>
        </c:dLbl>
      </c:pivotFmt>
      <c:pivotFmt>
        <c:idx val="2"/>
        <c:dLbl>
          <c:idx val="0"/>
          <c:dLblPos val="inEnd"/>
          <c:showLegendKey val="0"/>
          <c:showVal val="0"/>
          <c:showCatName val="1"/>
          <c:showSerName val="0"/>
          <c:showPercent val="1"/>
          <c:showBubbleSize val="0"/>
          <c:extLst>
            <c:ext xmlns:c15="http://schemas.microsoft.com/office/drawing/2012/chart" uri="{CE6537A1-D6FC-4f65-9D91-7224C49458BB}"/>
          </c:extLst>
        </c:dLbl>
      </c:pivotFmt>
      <c:pivotFmt>
        <c:idx val="3"/>
        <c:dLbl>
          <c:idx val="0"/>
          <c:dLblPos val="ct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8"/>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9"/>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'Rand Value'!$B$3</c:f>
              <c:strCache>
                <c:ptCount val="1"/>
                <c:pt idx="0">
                  <c:v>Total</c:v>
                </c:pt>
              </c:strCache>
            </c:strRef>
          </c:tx>
          <c:explosion val="12"/>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B2BD-4201-B224-CFD371AD824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B2BD-4201-B224-CFD371AD824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B2BD-4201-B224-CFD371AD824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B2BD-4201-B224-CFD371AD824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B2BD-4201-B224-CFD371AD824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1-B2BD-4201-B224-CFD371AD824C}"/>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2-B2BD-4201-B224-CFD371AD824C}"/>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3-B2BD-4201-B224-CFD371AD824C}"/>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4-B2BD-4201-B224-CFD371AD824C}"/>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5-B2BD-4201-B224-CFD371AD824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'Rand Value'!$A$4:$A$9</c:f>
              <c:strCache>
                <c:ptCount val="5"/>
                <c:pt idx="0">
                  <c:v>Closed</c:v>
                </c:pt>
                <c:pt idx="1">
                  <c:v>Conditional Support</c:v>
                </c:pt>
                <c:pt idx="2">
                  <c:v>Not Supported</c:v>
                </c:pt>
                <c:pt idx="3">
                  <c:v>Noting</c:v>
                </c:pt>
                <c:pt idx="4">
                  <c:v>Supported</c:v>
                </c:pt>
              </c:strCache>
            </c:strRef>
          </c:cat>
          <c:val>
            <c:numRef>
              <c:f>'Rand Value'!$B$4:$B$9</c:f>
              <c:numCache>
                <c:formatCode>_(* #,##0.00_);_(* \(#,##0.00\);_(* "-"??_);_(@_)</c:formatCode>
                <c:ptCount val="5"/>
                <c:pt idx="0">
                  <c:v>0</c:v>
                </c:pt>
                <c:pt idx="1">
                  <c:v>2583380513.3500004</c:v>
                </c:pt>
                <c:pt idx="2">
                  <c:v>327490330.85000002</c:v>
                </c:pt>
                <c:pt idx="3">
                  <c:v>268251506.24000001</c:v>
                </c:pt>
                <c:pt idx="4">
                  <c:v>1199176175.4600008</c:v>
                </c:pt>
              </c:numCache>
            </c:numRef>
          </c:val>
          <c:extLst>
            <c:ext xmlns:c16="http://schemas.microsoft.com/office/drawing/2014/chart" uri="{C3380CC4-5D6E-409C-BE32-E72D297353CC}">
              <c16:uniqueId val="{00000000-B2BD-4201-B224-CFD371AD824C}"/>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ZA"/>
              <a:t>EXPANSIONS - TOP 20 APPLICATIONS - RAND VALUE</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'TOP 20 EXPANSIONS'!$C$3:$C$22</c:f>
              <c:strCache>
                <c:ptCount val="20"/>
                <c:pt idx="0">
                  <c:v>Eskom Holdings SOC Ltd </c:v>
                </c:pt>
                <c:pt idx="1">
                  <c:v>Department of Health (DoH)</c:v>
                </c:pt>
                <c:pt idx="2">
                  <c:v>South African Revenue Service (SARS)</c:v>
                </c:pt>
                <c:pt idx="3">
                  <c:v>Department of Justice and Constitutional Development (DoJ&amp;CD)</c:v>
                </c:pt>
                <c:pt idx="4">
                  <c:v>Petroleum, Oil and Gas Corporation of South Africa (PetroSA)</c:v>
                </c:pt>
                <c:pt idx="5">
                  <c:v>Safety and Security Sector Education and Training Authority (SASSETA)</c:v>
                </c:pt>
                <c:pt idx="6">
                  <c:v>Amatola Water</c:v>
                </c:pt>
                <c:pt idx="7">
                  <c:v>Transnet SOC Ltd</c:v>
                </c:pt>
                <c:pt idx="8">
                  <c:v>The South African National Roads Agency SOC Ltd (SANRAL)</c:v>
                </c:pt>
                <c:pt idx="9">
                  <c:v>Rand Water</c:v>
                </c:pt>
                <c:pt idx="10">
                  <c:v>National Regulator for Compulsory Specifications (NRCS)</c:v>
                </c:pt>
                <c:pt idx="11">
                  <c:v>South African Broadcasting Corporation SOC Limited (SABC)</c:v>
                </c:pt>
                <c:pt idx="12">
                  <c:v>Umgeni Water</c:v>
                </c:pt>
                <c:pt idx="13">
                  <c:v>Small Enterprise Development Agency (SEDA)</c:v>
                </c:pt>
                <c:pt idx="14">
                  <c:v>Road Accident Fund (RAF)</c:v>
                </c:pt>
                <c:pt idx="15">
                  <c:v>Council for Geoscience (CGS)</c:v>
                </c:pt>
                <c:pt idx="16">
                  <c:v>South African Civil Aviation Authority (SACAA)</c:v>
                </c:pt>
                <c:pt idx="17">
                  <c:v>Government Pensions Administration Agency</c:v>
                </c:pt>
                <c:pt idx="18">
                  <c:v>State Information Technology Agency (SITA)</c:v>
                </c:pt>
                <c:pt idx="19">
                  <c:v>Education, Training and Development Practices Sector Education and Training Authority (ETDP SETA)SETA</c:v>
                </c:pt>
              </c:strCache>
            </c:strRef>
          </c:cat>
          <c:val>
            <c:numRef>
              <c:f>'TOP 20 EXPANSIONS'!$D$3:$D$22</c:f>
              <c:numCache>
                <c:formatCode>#,##0.00</c:formatCode>
                <c:ptCount val="20"/>
                <c:pt idx="0">
                  <c:v>1985539236.1100001</c:v>
                </c:pt>
                <c:pt idx="1">
                  <c:v>562493514.24000001</c:v>
                </c:pt>
                <c:pt idx="2">
                  <c:v>514540013.95000005</c:v>
                </c:pt>
                <c:pt idx="3">
                  <c:v>197370293.75999999</c:v>
                </c:pt>
                <c:pt idx="4">
                  <c:v>166209587.25</c:v>
                </c:pt>
                <c:pt idx="5">
                  <c:v>159435887.81999999</c:v>
                </c:pt>
                <c:pt idx="6">
                  <c:v>90092303.739999995</c:v>
                </c:pt>
                <c:pt idx="7">
                  <c:v>67730396.510000005</c:v>
                </c:pt>
                <c:pt idx="8">
                  <c:v>67518772.079999998</c:v>
                </c:pt>
                <c:pt idx="9">
                  <c:v>54240563</c:v>
                </c:pt>
                <c:pt idx="10">
                  <c:v>54000000</c:v>
                </c:pt>
                <c:pt idx="11">
                  <c:v>48935527.309999995</c:v>
                </c:pt>
                <c:pt idx="12">
                  <c:v>36516084.859999999</c:v>
                </c:pt>
                <c:pt idx="13">
                  <c:v>36245315.689999998</c:v>
                </c:pt>
                <c:pt idx="14">
                  <c:v>35504017.280000001</c:v>
                </c:pt>
                <c:pt idx="15">
                  <c:v>34957247.240000002</c:v>
                </c:pt>
                <c:pt idx="16">
                  <c:v>31214175.109999999</c:v>
                </c:pt>
                <c:pt idx="17">
                  <c:v>27384535.549999997</c:v>
                </c:pt>
                <c:pt idx="18">
                  <c:v>27079563.260000002</c:v>
                </c:pt>
                <c:pt idx="19">
                  <c:v>20373377.870000001</c:v>
                </c:pt>
              </c:numCache>
            </c:numRef>
          </c:val>
          <c:extLst>
            <c:ext xmlns:c16="http://schemas.microsoft.com/office/drawing/2014/chart" uri="{C3380CC4-5D6E-409C-BE32-E72D297353CC}">
              <c16:uniqueId val="{00000000-D63C-47C6-9789-313999E42C3F}"/>
            </c:ext>
          </c:extLst>
        </c:ser>
        <c:dLbls>
          <c:showLegendKey val="0"/>
          <c:showVal val="0"/>
          <c:showCatName val="0"/>
          <c:showSerName val="0"/>
          <c:showPercent val="0"/>
          <c:showBubbleSize val="0"/>
        </c:dLbls>
        <c:gapWidth val="267"/>
        <c:overlap val="-43"/>
        <c:axId val="1960390848"/>
        <c:axId val="1960391264"/>
      </c:barChart>
      <c:catAx>
        <c:axId val="1960390848"/>
        <c:scaling>
          <c:orientation val="minMax"/>
        </c:scaling>
        <c:delete val="0"/>
        <c:axPos val="b"/>
        <c:majorGridlines>
          <c:spPr>
            <a:ln w="9525" cap="flat" cmpd="sng" algn="ctr">
              <a:solidFill>
                <a:schemeClr val="dk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1960391264"/>
        <c:crosses val="autoZero"/>
        <c:auto val="1"/>
        <c:lblAlgn val="ctr"/>
        <c:lblOffset val="100"/>
        <c:noMultiLvlLbl val="0"/>
      </c:catAx>
      <c:valAx>
        <c:axId val="1960391264"/>
        <c:scaling>
          <c:orientation val="minMax"/>
        </c:scaling>
        <c:delete val="0"/>
        <c:axPos val="l"/>
        <c:majorGridlines>
          <c:spPr>
            <a:ln w="9525" cap="flat" cmpd="sng" algn="ctr">
              <a:solidFill>
                <a:schemeClr val="dk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19603908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500" b="0" i="0" u="none" strike="noStrike" kern="1200" baseline="0">
                <a:solidFill>
                  <a:schemeClr val="dk1">
                    <a:lumMod val="65000"/>
                    <a:lumOff val="35000"/>
                  </a:schemeClr>
                </a:solidFill>
                <a:latin typeface="+mn-lt"/>
                <a:ea typeface="+mn-ea"/>
                <a:cs typeface="+mn-cs"/>
              </a:defRPr>
            </a:pPr>
            <a:endParaRPr lang="en-US"/>
          </a:p>
        </c:txPr>
      </c:dTable>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840" b="0" i="0" u="none" strike="noStrike" kern="1200" spc="0" baseline="0">
                <a:solidFill>
                  <a:srgbClr val="000000">
                    <a:lumMod val="65000"/>
                    <a:lumOff val="35000"/>
                  </a:srgbClr>
                </a:solidFill>
                <a:latin typeface="+mn-lt"/>
                <a:ea typeface="+mn-ea"/>
                <a:cs typeface="+mn-cs"/>
              </a:defRPr>
            </a:pPr>
            <a:r>
              <a:rPr lang="en-ZA" sz="800" b="1" i="0" cap="all" baseline="0">
                <a:effectLst/>
              </a:rPr>
              <a:t>top 20 applicants - eXPANSIONS</a:t>
            </a:r>
            <a:endParaRPr lang="en-ZA" sz="800">
              <a:effectLst/>
            </a:endParaRPr>
          </a:p>
          <a:p>
            <a:pPr marL="0" marR="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en-ZA"/>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840" b="0" i="0" u="none" strike="noStrike" kern="1200" spc="0" baseline="0">
              <a:solidFill>
                <a:srgbClr val="000000">
                  <a:lumMod val="65000"/>
                  <a:lumOff val="35000"/>
                </a:srgb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'NUMBER APP'!$B$2:$B$21</c:f>
              <c:strCache>
                <c:ptCount val="20"/>
                <c:pt idx="0">
                  <c:v>Eskom</c:v>
                </c:pt>
                <c:pt idx="1">
                  <c:v>IDT</c:v>
                </c:pt>
                <c:pt idx="2">
                  <c:v>MeRSETA</c:v>
                </c:pt>
                <c:pt idx="3">
                  <c:v>ETDPSETA</c:v>
                </c:pt>
                <c:pt idx="4">
                  <c:v>SARS</c:v>
                </c:pt>
                <c:pt idx="5">
                  <c:v>CCMA</c:v>
                </c:pt>
                <c:pt idx="6">
                  <c:v>HWSETA</c:v>
                </c:pt>
                <c:pt idx="7">
                  <c:v>DoJ&amp;CD</c:v>
                </c:pt>
                <c:pt idx="8">
                  <c:v>RAF</c:v>
                </c:pt>
                <c:pt idx="9">
                  <c:v>SANBI</c:v>
                </c:pt>
                <c:pt idx="10">
                  <c:v>SAPS</c:v>
                </c:pt>
                <c:pt idx="11">
                  <c:v>SANRAL</c:v>
                </c:pt>
                <c:pt idx="12">
                  <c:v>SEDA</c:v>
                </c:pt>
                <c:pt idx="13">
                  <c:v>SACAA</c:v>
                </c:pt>
                <c:pt idx="14">
                  <c:v>DPWI</c:v>
                </c:pt>
                <c:pt idx="15">
                  <c:v>PetroSA</c:v>
                </c:pt>
                <c:pt idx="16">
                  <c:v>SABC</c:v>
                </c:pt>
                <c:pt idx="17">
                  <c:v>Eskom</c:v>
                </c:pt>
                <c:pt idx="18">
                  <c:v>ATNS</c:v>
                </c:pt>
                <c:pt idx="19">
                  <c:v>DoH</c:v>
                </c:pt>
              </c:strCache>
            </c:strRef>
          </c:cat>
          <c:val>
            <c:numRef>
              <c:f>'NUMBER APP'!$D$2:$D$21</c:f>
              <c:numCache>
                <c:formatCode>General</c:formatCode>
                <c:ptCount val="20"/>
                <c:pt idx="0">
                  <c:v>21</c:v>
                </c:pt>
                <c:pt idx="1">
                  <c:v>10</c:v>
                </c:pt>
                <c:pt idx="2">
                  <c:v>9</c:v>
                </c:pt>
                <c:pt idx="3">
                  <c:v>8</c:v>
                </c:pt>
                <c:pt idx="4">
                  <c:v>8</c:v>
                </c:pt>
                <c:pt idx="5">
                  <c:v>7</c:v>
                </c:pt>
                <c:pt idx="6">
                  <c:v>7</c:v>
                </c:pt>
                <c:pt idx="7">
                  <c:v>5</c:v>
                </c:pt>
                <c:pt idx="8">
                  <c:v>5</c:v>
                </c:pt>
                <c:pt idx="9">
                  <c:v>5</c:v>
                </c:pt>
                <c:pt idx="10">
                  <c:v>5</c:v>
                </c:pt>
                <c:pt idx="11">
                  <c:v>4</c:v>
                </c:pt>
                <c:pt idx="12">
                  <c:v>4</c:v>
                </c:pt>
                <c:pt idx="13">
                  <c:v>4</c:v>
                </c:pt>
                <c:pt idx="14">
                  <c:v>4</c:v>
                </c:pt>
                <c:pt idx="15">
                  <c:v>3</c:v>
                </c:pt>
                <c:pt idx="16">
                  <c:v>3</c:v>
                </c:pt>
                <c:pt idx="17">
                  <c:v>3</c:v>
                </c:pt>
                <c:pt idx="18">
                  <c:v>2</c:v>
                </c:pt>
                <c:pt idx="19">
                  <c:v>2</c:v>
                </c:pt>
              </c:numCache>
            </c:numRef>
          </c:val>
          <c:extLst>
            <c:ext xmlns:c16="http://schemas.microsoft.com/office/drawing/2014/chart" uri="{C3380CC4-5D6E-409C-BE32-E72D297353CC}">
              <c16:uniqueId val="{00000000-932F-4B91-9005-EE16D7304B74}"/>
            </c:ext>
          </c:extLst>
        </c:ser>
        <c:dLbls>
          <c:showLegendKey val="0"/>
          <c:showVal val="0"/>
          <c:showCatName val="0"/>
          <c:showSerName val="0"/>
          <c:showPercent val="0"/>
          <c:showBubbleSize val="0"/>
        </c:dLbls>
        <c:gapWidth val="219"/>
        <c:overlap val="-27"/>
        <c:axId val="1964621168"/>
        <c:axId val="1964619088"/>
      </c:barChart>
      <c:catAx>
        <c:axId val="1964621168"/>
        <c:scaling>
          <c:orientation val="minMax"/>
        </c:scaling>
        <c:delete val="0"/>
        <c:axPos val="b"/>
        <c:title>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64619088"/>
        <c:crosses val="autoZero"/>
        <c:auto val="1"/>
        <c:lblAlgn val="ctr"/>
        <c:lblOffset val="100"/>
        <c:noMultiLvlLbl val="0"/>
      </c:catAx>
      <c:valAx>
        <c:axId val="1964619088"/>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64621168"/>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_xlchart.v2.1</cx:f>
      </cx:numDim>
    </cx:data>
  </cx:chartData>
  <cx:chart>
    <cx:title pos="t" align="ctr" overlay="0">
      <cx:tx>
        <cx:rich>
          <a:bodyPr spcFirstLastPara="1" vertOverflow="ellipsis" horzOverflow="overflow" wrap="square" lIns="0" tIns="0" rIns="0" bIns="0" anchor="ctr" anchorCtr="1"/>
          <a:lstStyle/>
          <a:p>
            <a:pPr algn="ctr" rtl="0">
              <a:defRPr sz="1200" b="1"/>
            </a:pPr>
            <a:r>
              <a:rPr lang="en-US" sz="1200" b="1" i="0" u="none" strike="noStrike" baseline="0">
                <a:solidFill>
                  <a:srgbClr val="000000">
                    <a:lumMod val="65000"/>
                    <a:lumOff val="35000"/>
                  </a:srgbClr>
                </a:solidFill>
                <a:latin typeface="Calibri"/>
                <a:cs typeface="Calibri"/>
              </a:rPr>
              <a:t>Number of Modifications</a:t>
            </a:r>
          </a:p>
          <a:p>
            <a:pPr algn="ctr" rtl="0">
              <a:defRPr sz="1200" b="1"/>
            </a:pPr>
            <a:r>
              <a:rPr lang="en-US" sz="1200" b="1" i="0" u="none" strike="noStrike" baseline="0">
                <a:solidFill>
                  <a:srgbClr val="000000">
                    <a:lumMod val="65000"/>
                    <a:lumOff val="35000"/>
                  </a:srgbClr>
                </a:solidFill>
                <a:latin typeface="Calibri"/>
                <a:cs typeface="Calibri"/>
              </a:rPr>
              <a:t>Top 20 Applicants Q3 2020/21</a:t>
            </a:r>
          </a:p>
        </cx:rich>
      </cx:tx>
    </cx:title>
    <cx:plotArea>
      <cx:plotAreaRegion>
        <cx:series layoutId="funnel" uniqueId="{DC416C66-C94A-46DF-80F5-CFA14F16D7F3}">
          <cx:dataLabels>
            <cx:txPr>
              <a:bodyPr spcFirstLastPara="1" vertOverflow="ellipsis" horzOverflow="overflow" wrap="square" lIns="0" tIns="0" rIns="0" bIns="0" anchor="ctr" anchorCtr="1"/>
              <a:lstStyle/>
              <a:p>
                <a:pPr algn="ctr" rtl="0">
                  <a:defRPr b="1">
                    <a:solidFill>
                      <a:schemeClr val="bg1"/>
                    </a:solidFill>
                  </a:defRPr>
                </a:pPr>
                <a:endParaRPr lang="en-US" sz="900" b="1" i="0" u="none" strike="noStrike" baseline="0">
                  <a:solidFill>
                    <a:schemeClr val="bg1"/>
                  </a:solidFill>
                  <a:latin typeface="Calibri"/>
                  <a:cs typeface="Calibri"/>
                </a:endParaRPr>
              </a:p>
            </cx:txPr>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microsoft.com/office/2014/relationships/chartEx" Target="../charts/chartEx1.xml"/><Relationship Id="rId4"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57150</xdr:colOff>
      <xdr:row>0</xdr:row>
      <xdr:rowOff>47625</xdr:rowOff>
    </xdr:from>
    <xdr:ext cx="2085975" cy="523875"/>
    <xdr:pic>
      <xdr:nvPicPr>
        <xdr:cNvPr id="2" name="image2.jpg" descr="Letter Head">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47625</xdr:rowOff>
    </xdr:from>
    <xdr:ext cx="2085975" cy="523875"/>
    <xdr:pic>
      <xdr:nvPicPr>
        <xdr:cNvPr id="2" name="image2.jpg" descr="Letter Head">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95250</xdr:colOff>
      <xdr:row>0</xdr:row>
      <xdr:rowOff>123825</xdr:rowOff>
    </xdr:from>
    <xdr:ext cx="2552700" cy="857250"/>
    <xdr:pic>
      <xdr:nvPicPr>
        <xdr:cNvPr id="2" name="image4.jpg" descr="Letter Head">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809625</xdr:colOff>
      <xdr:row>1</xdr:row>
      <xdr:rowOff>-19050</xdr:rowOff>
    </xdr:from>
    <xdr:ext cx="41748075" cy="38100"/>
    <xdr:grpSp>
      <xdr:nvGrpSpPr>
        <xdr:cNvPr id="2" name="Shape 2">
          <a:extLst>
            <a:ext uri="{FF2B5EF4-FFF2-40B4-BE49-F238E27FC236}">
              <a16:creationId xmlns:a16="http://schemas.microsoft.com/office/drawing/2014/main" id="{00000000-0008-0000-0C00-000002000000}"/>
            </a:ext>
          </a:extLst>
        </xdr:cNvPr>
        <xdr:cNvGrpSpPr/>
      </xdr:nvGrpSpPr>
      <xdr:grpSpPr>
        <a:xfrm>
          <a:off x="809625" y="1149350"/>
          <a:ext cx="41748075" cy="38100"/>
          <a:chOff x="0" y="3780000"/>
          <a:chExt cx="10692000" cy="0"/>
        </a:xfrm>
      </xdr:grpSpPr>
      <xdr:cxnSp macro="">
        <xdr:nvCxnSpPr>
          <xdr:cNvPr id="3" name="Shape 3">
            <a:extLst>
              <a:ext uri="{FF2B5EF4-FFF2-40B4-BE49-F238E27FC236}">
                <a16:creationId xmlns:a16="http://schemas.microsoft.com/office/drawing/2014/main" id="{00000000-0008-0000-0C00-000003000000}"/>
              </a:ext>
            </a:extLst>
          </xdr:cNvPr>
          <xdr:cNvCxnSpPr/>
        </xdr:nvCxnSpPr>
        <xdr:spPr>
          <a:xfrm>
            <a:off x="0" y="3780000"/>
            <a:ext cx="10692000" cy="0"/>
          </a:xfrm>
          <a:prstGeom prst="straightConnector1">
            <a:avLst/>
          </a:prstGeom>
          <a:noFill/>
          <a:ln w="12700" cap="flat" cmpd="sng">
            <a:solidFill>
              <a:srgbClr val="000000"/>
            </a:solidFill>
            <a:prstDash val="solid"/>
            <a:round/>
            <a:headEnd type="none" w="med" len="med"/>
            <a:tailEnd type="none" w="med" len="med"/>
          </a:ln>
        </xdr:spPr>
      </xdr:cxnSp>
    </xdr:grpSp>
    <xdr:clientData fLocksWithSheet="0"/>
  </xdr:oneCellAnchor>
  <xdr:oneCellAnchor>
    <xdr:from>
      <xdr:col>0</xdr:col>
      <xdr:colOff>95250</xdr:colOff>
      <xdr:row>0</xdr:row>
      <xdr:rowOff>98425</xdr:rowOff>
    </xdr:from>
    <xdr:ext cx="1860550" cy="1006475"/>
    <xdr:pic>
      <xdr:nvPicPr>
        <xdr:cNvPr id="4" name="image5.jpg" descr="Letter Head">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xfrm>
          <a:off x="95250" y="98425"/>
          <a:ext cx="1860550" cy="10064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xdr:from>
      <xdr:col>17</xdr:col>
      <xdr:colOff>361950</xdr:colOff>
      <xdr:row>0</xdr:row>
      <xdr:rowOff>232410</xdr:rowOff>
    </xdr:from>
    <xdr:to>
      <xdr:col>24</xdr:col>
      <xdr:colOff>240030</xdr:colOff>
      <xdr:row>19</xdr:row>
      <xdr:rowOff>45720</xdr:rowOff>
    </xdr:to>
    <mc:AlternateContent xmlns:mc="http://schemas.openxmlformats.org/markup-compatibility/2006">
      <mc:Choice xmlns:cx2="http://schemas.microsoft.com/office/drawing/2015/10/21/chartex" Requires="cx2">
        <xdr:graphicFrame macro="">
          <xdr:nvGraphicFramePr>
            <xdr:cNvPr id="2" name="Chart 1">
              <a:extLst>
                <a:ext uri="{FF2B5EF4-FFF2-40B4-BE49-F238E27FC236}">
                  <a16:creationId xmlns:a16="http://schemas.microsoft.com/office/drawing/2014/main" id="{44C983A9-311C-4EB8-BCCA-7E98D53FF80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5342870" y="590550"/>
              <a:ext cx="6172200" cy="3882390"/>
            </a:xfrm>
            <a:prstGeom prst="rect">
              <a:avLst/>
            </a:prstGeom>
            <a:solidFill>
              <a:prstClr val="white"/>
            </a:solidFill>
            <a:ln w="1">
              <a:solidFill>
                <a:prstClr val="green"/>
              </a:solidFill>
            </a:ln>
          </xdr:spPr>
          <xdr:txBody>
            <a:bodyPr vertOverflow="clip" horzOverflow="clip"/>
            <a:lstStyle/>
            <a:p>
              <a:r>
                <a:rPr lang="en-ZA"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27</xdr:col>
      <xdr:colOff>262890</xdr:colOff>
      <xdr:row>0</xdr:row>
      <xdr:rowOff>240030</xdr:rowOff>
    </xdr:from>
    <xdr:to>
      <xdr:col>38</xdr:col>
      <xdr:colOff>457200</xdr:colOff>
      <xdr:row>20</xdr:row>
      <xdr:rowOff>167640</xdr:rowOff>
    </xdr:to>
    <xdr:graphicFrame macro="">
      <xdr:nvGraphicFramePr>
        <xdr:cNvPr id="3" name="Chart 2">
          <a:extLst>
            <a:ext uri="{FF2B5EF4-FFF2-40B4-BE49-F238E27FC236}">
              <a16:creationId xmlns:a16="http://schemas.microsoft.com/office/drawing/2014/main" id="{3CABD391-12CB-4DC7-8E08-895BD4E1E3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222250</xdr:colOff>
      <xdr:row>28</xdr:row>
      <xdr:rowOff>105410</xdr:rowOff>
    </xdr:from>
    <xdr:to>
      <xdr:col>19</xdr:col>
      <xdr:colOff>63500</xdr:colOff>
      <xdr:row>40</xdr:row>
      <xdr:rowOff>105410</xdr:rowOff>
    </xdr:to>
    <xdr:graphicFrame macro="">
      <xdr:nvGraphicFramePr>
        <xdr:cNvPr id="4" name="Chart 3">
          <a:extLst>
            <a:ext uri="{FF2B5EF4-FFF2-40B4-BE49-F238E27FC236}">
              <a16:creationId xmlns:a16="http://schemas.microsoft.com/office/drawing/2014/main" id="{D9797052-C696-426B-A2E8-70BF72B3DA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109220</xdr:colOff>
      <xdr:row>28</xdr:row>
      <xdr:rowOff>104140</xdr:rowOff>
    </xdr:from>
    <xdr:to>
      <xdr:col>23</xdr:col>
      <xdr:colOff>707390</xdr:colOff>
      <xdr:row>40</xdr:row>
      <xdr:rowOff>104140</xdr:rowOff>
    </xdr:to>
    <xdr:graphicFrame macro="">
      <xdr:nvGraphicFramePr>
        <xdr:cNvPr id="6" name="Chart 5">
          <a:extLst>
            <a:ext uri="{FF2B5EF4-FFF2-40B4-BE49-F238E27FC236}">
              <a16:creationId xmlns:a16="http://schemas.microsoft.com/office/drawing/2014/main" id="{9B71FC33-E2FD-43EF-904F-D551210C9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288925</xdr:colOff>
      <xdr:row>3</xdr:row>
      <xdr:rowOff>22225</xdr:rowOff>
    </xdr:from>
    <xdr:to>
      <xdr:col>9</xdr:col>
      <xdr:colOff>238125</xdr:colOff>
      <xdr:row>18</xdr:row>
      <xdr:rowOff>98425</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44450</xdr:colOff>
      <xdr:row>2</xdr:row>
      <xdr:rowOff>66674</xdr:rowOff>
    </xdr:from>
    <xdr:to>
      <xdr:col>10</xdr:col>
      <xdr:colOff>212725</xdr:colOff>
      <xdr:row>22</xdr:row>
      <xdr:rowOff>107950</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190500</xdr:colOff>
      <xdr:row>0</xdr:row>
      <xdr:rowOff>78581</xdr:rowOff>
    </xdr:from>
    <xdr:ext cx="2686050" cy="1038225"/>
    <xdr:pic>
      <xdr:nvPicPr>
        <xdr:cNvPr id="2" name="Picture 1" descr="Letter Head">
          <a:extLst>
            <a:ext uri="{FF2B5EF4-FFF2-40B4-BE49-F238E27FC236}">
              <a16:creationId xmlns:a16="http://schemas.microsoft.com/office/drawing/2014/main" id="{00000000-0008-0000-0F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36" t="32119" r="3869" b="27936"/>
        <a:stretch/>
      </xdr:blipFill>
      <xdr:spPr bwMode="auto">
        <a:xfrm>
          <a:off x="190500" y="78581"/>
          <a:ext cx="26860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120650</xdr:colOff>
      <xdr:row>24</xdr:row>
      <xdr:rowOff>127000</xdr:rowOff>
    </xdr:from>
    <xdr:to>
      <xdr:col>4</xdr:col>
      <xdr:colOff>1447800</xdr:colOff>
      <xdr:row>43</xdr:row>
      <xdr:rowOff>133350</xdr:rowOff>
    </xdr:to>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438150</xdr:colOff>
      <xdr:row>44</xdr:row>
      <xdr:rowOff>63500</xdr:rowOff>
    </xdr:from>
    <xdr:to>
      <xdr:col>4</xdr:col>
      <xdr:colOff>1143000</xdr:colOff>
      <xdr:row>61</xdr:row>
      <xdr:rowOff>19050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0</xdr:col>
      <xdr:colOff>809625</xdr:colOff>
      <xdr:row>6</xdr:row>
      <xdr:rowOff>-19050</xdr:rowOff>
    </xdr:from>
    <xdr:ext cx="1609725" cy="38100"/>
    <xdr:grpSp>
      <xdr:nvGrpSpPr>
        <xdr:cNvPr id="2" name="Shape 2">
          <a:extLst>
            <a:ext uri="{FF2B5EF4-FFF2-40B4-BE49-F238E27FC236}">
              <a16:creationId xmlns:a16="http://schemas.microsoft.com/office/drawing/2014/main" id="{00000000-0008-0000-1C00-000002000000}"/>
            </a:ext>
          </a:extLst>
        </xdr:cNvPr>
        <xdr:cNvGrpSpPr/>
      </xdr:nvGrpSpPr>
      <xdr:grpSpPr>
        <a:xfrm>
          <a:off x="809625" y="676275"/>
          <a:ext cx="1609725" cy="38100"/>
          <a:chOff x="4541138" y="3780000"/>
          <a:chExt cx="1609725" cy="0"/>
        </a:xfrm>
      </xdr:grpSpPr>
      <xdr:cxnSp macro="">
        <xdr:nvCxnSpPr>
          <xdr:cNvPr id="4" name="Shape 4">
            <a:extLst>
              <a:ext uri="{FF2B5EF4-FFF2-40B4-BE49-F238E27FC236}">
                <a16:creationId xmlns:a16="http://schemas.microsoft.com/office/drawing/2014/main" id="{00000000-0008-0000-1C00-000004000000}"/>
              </a:ext>
            </a:extLst>
          </xdr:cNvPr>
          <xdr:cNvCxnSpPr/>
        </xdr:nvCxnSpPr>
        <xdr:spPr>
          <a:xfrm>
            <a:off x="4541138" y="3780000"/>
            <a:ext cx="1609725" cy="0"/>
          </a:xfrm>
          <a:prstGeom prst="straightConnector1">
            <a:avLst/>
          </a:prstGeom>
          <a:noFill/>
          <a:ln w="12700" cap="flat" cmpd="sng">
            <a:solidFill>
              <a:srgbClr val="000000"/>
            </a:solidFill>
            <a:prstDash val="solid"/>
            <a:round/>
            <a:headEnd type="none" w="med" len="med"/>
            <a:tailEnd type="none" w="med" len="med"/>
          </a:ln>
        </xdr:spPr>
      </xdr:cxnSp>
    </xdr:grpSp>
    <xdr:clientData fLocksWithSheet="0"/>
  </xdr:oneCellAnchor>
  <xdr:oneCellAnchor>
    <xdr:from>
      <xdr:col>0</xdr:col>
      <xdr:colOff>0</xdr:colOff>
      <xdr:row>0</xdr:row>
      <xdr:rowOff>0</xdr:rowOff>
    </xdr:from>
    <xdr:ext cx="2152650" cy="600075"/>
    <xdr:pic>
      <xdr:nvPicPr>
        <xdr:cNvPr id="3" name="image7.jpg" descr="Letter Head">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R_OCPO/11.%20SCM%20Governance,%20Monitoring%20and%20Compliance/ADMINISTRATION/REPORTS/2020-21/Q3/Teams/Sizi%20Final%20Consolidated%20Q3%20-%202020_2021_Version%2013%20Revise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6235\AppData\Local\Microsoft\Windows\INetCache\Content.Outlook\VAPJ1FO1\REPORT-%20DEVIATIONS%20EXPANSIONS%20%20CONDONATIONS%20ETC%202018%20FEB%20MAR%20AP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6235\Desktop\Zanele%20Report.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BR_OCPO/11.%20SCM%20Governance,%20Monitoring%20and%20Compliance/ADMINISTRATION/REPORTS/2018%202019%20Quarterly%20reports/Team%20Egendri/Q2/Egendri%20Report%20Q2-2018K%20v1xls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4727\Desktop\Phaladi%20REPORT-%20DEVIATIONS%20EXPANSIONS%20%20CONDONATIONS%20ETC%202018%20Jul-%20Se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R_OCPO/11.%20SCM%20Governance,%20Monitoring%20and%20Compliance/ADMINISTRATION/REPORTS/2020-21/Q3/Teams/Sakhile%20Team%20A-%20Consolidated%20Q3%20-%202020_2021_Version%2013%20Revis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5972\AppData\Local\Microsoft\Windows\INetCache\Content.Outlook\0KY2PPVL\Copy%20of%20Consolidated%20Q3%20-%202020_2021_Version%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5972\Desktop\DEC%20Application\Eskom\Follow%20up%20letters%20spreadsheet\Copy%20of%20Consolidated%20Q3%20-%202020_2021_Version%20Jeff.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5692\AppData\Local\Microsoft\Windows\INetCache\Content.Outlook\QKEWG3EY\Final%20Consolidated%20Q3%20-%202020_2021_Version%2013%202021-01-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R_OCPO/11.%20SCM%20Governance,%20Monitoring%20and%20Compliance/ADMINISTRATION/REPORTS/2020-21/Q3/Teams/Egendri%20Q3%20report%20-%20EN%20Revis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R_OCPO/11.%20SCM%20Governance,%20Monitoring%20and%20Compliance/ADMINISTRATION/REPORTS/2020-21/Q3/GMC%20Q3%20-%202020_2021_Version%2013%20Revised%2005Ja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BR_OCPO/11.%20SCM%20Governance,%20Monitoring%20and%20Compliance/ADMINISTRATION/REPORTS/SCOPA-SCOA%20%20Q2%20D%20AND%20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5972\AppData\Local\Microsoft\Windows\INetCache\Content.Outlook\ADZJ98WV\Quarter%202%20Report%20Fik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M GMC REPORTING DASHBOARD"/>
      <sheetName val="Dat2"/>
      <sheetName val="STATSDEV SUMMARY IN R-VALUE"/>
      <sheetName val="STATSEXP SUMMARY IN R-VALUE "/>
      <sheetName val="StatsDev"/>
      <sheetName val="StatsExp"/>
      <sheetName val="PROJECT TACKING TOOL"/>
      <sheetName val="SCM GMC OPS DASHBOARD"/>
      <sheetName val="RESOURCE MANAGEMENT"/>
      <sheetName val="StatsDevOps"/>
      <sheetName val="Sheet1"/>
      <sheetName val="StatsExpOps"/>
      <sheetName val="3. CONDONATIONS APP"/>
      <sheetName val="1.1 PP - Entities"/>
      <sheetName val="1.2. PP - Depts"/>
      <sheetName val="Acerno_Cache_XXXXX"/>
      <sheetName val="2. DEVIATIONS REPORT"/>
      <sheetName val="3. EXPANSIONS REPORT"/>
      <sheetName val="4.1. SPECIFICATION REPORT"/>
      <sheetName val="4.2 BID EVALUATION REPORT"/>
      <sheetName val="4.3 BID ADJUDICATION REPORT"/>
      <sheetName val="6. Site Visits"/>
      <sheetName val="7. Request Advice"/>
      <sheetName val="9. Restrictions"/>
      <sheetName val="10. Cancellation of Tenders"/>
      <sheetName val="11. Workshop"/>
      <sheetName val="12. PP - Depts"/>
      <sheetName val="13. PP - Entities"/>
      <sheetName val="Sheet2"/>
      <sheetName val="5. CONTRACTS REVIEW REPORT "/>
      <sheetName val="6. SITE VISIT REPORT"/>
      <sheetName val="7. NORMS AND STANDARDS"/>
      <sheetName val="8. SCM PRESCRIPT"/>
      <sheetName val="9. LIST OF TENDERS PUBLISH ONLI"/>
      <sheetName val="10.REQUEST ADVICE OR COMPLAINTS"/>
      <sheetName val="11. CONDONATIONS APPL"/>
      <sheetName val="Dropdown list"/>
      <sheetName val="12. SUPPLIER RESTRICTIONS APPL"/>
      <sheetName val="13. CANCELLATION OF TENDERS"/>
      <sheetName val="14. WORKSHOP"/>
      <sheetName val="15. EXEM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3">
          <cell r="D93"/>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iations"/>
      <sheetName val="Expansions"/>
      <sheetName val="Consolidate"/>
      <sheetName val="CONDONATIONS"/>
      <sheetName val="SITE VISITS"/>
      <sheetName val="UNSOLICITED BIDS"/>
      <sheetName val="REQUEST FOR CLARITY"/>
      <sheetName val="CANCELLATION OF TENDERS"/>
      <sheetName val="BID REVIEW"/>
      <sheetName val="Condonation"/>
      <sheetName val="Data"/>
      <sheetName val="Consolidated figures June"/>
      <sheetName val="Sheet4"/>
      <sheetName val="Per Team Member"/>
      <sheetName val="Dat2"/>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Summary"/>
      <sheetName val="1. Deviations"/>
      <sheetName val="2. Expansions"/>
      <sheetName val="3. SPECS"/>
      <sheetName val="4. BEC &amp; BAC"/>
      <sheetName val="5. Contracts"/>
      <sheetName val="6. Site Visits"/>
      <sheetName val="7. Request Advice"/>
      <sheetName val="8. Condonations"/>
      <sheetName val="9. Restrictions"/>
      <sheetName val="10. PP - Depts"/>
      <sheetName val="11. PP - Entities"/>
      <sheetName val="12. Workshop"/>
      <sheetName val="Dat2"/>
      <sheetName val="Condon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Summary"/>
      <sheetName val="1. Deviations"/>
      <sheetName val="2. Expansions"/>
      <sheetName val="3. SPECS"/>
      <sheetName val="4. BEC &amp; BAC"/>
      <sheetName val="5. Contracts"/>
      <sheetName val="6. Site Visits"/>
      <sheetName val="7. Request Advice"/>
      <sheetName val="8. Condonations"/>
      <sheetName val="9. Restrictions"/>
      <sheetName val="10. PP - Depts"/>
      <sheetName val="11. PP - Entities"/>
      <sheetName val="Sheet1"/>
      <sheetName val="12. Workshop"/>
      <sheetName val="Dat2"/>
      <sheetName val="Cancellation"/>
      <sheetName val="Condon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iations"/>
      <sheetName val="Expansions"/>
      <sheetName val="Consolidate"/>
      <sheetName val="CONDONATIONS"/>
      <sheetName val="SITE VISITS"/>
      <sheetName val="UNSOLICITED BIDS"/>
      <sheetName val="REQUEST FOR CLARITY"/>
      <sheetName val="Sheet1"/>
      <sheetName val="CANCELLATION OF TENDERS"/>
      <sheetName val="BID REVIEW"/>
      <sheetName val="Condonation"/>
      <sheetName val="Data"/>
      <sheetName val="Consolidated figures June"/>
      <sheetName val="Sheet4"/>
      <sheetName val="Per Team Memb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M GMC REPORTING DASHBOARD"/>
      <sheetName val="Dat2"/>
      <sheetName val="STATSDEV SUMMARY IN R-VALUE"/>
      <sheetName val="STATSEXP SUMMARY IN R-VALUE "/>
      <sheetName val="StatsDev"/>
      <sheetName val="StatsExp"/>
      <sheetName val="PROJECT TACKING TOOL"/>
      <sheetName val="SCM GMC OPS DASHBOARD"/>
      <sheetName val="RESOURCE MANAGEMENT"/>
      <sheetName val="StatsDevOps"/>
      <sheetName val="Sheet1"/>
      <sheetName val="StatsExpOps"/>
      <sheetName val="3. CONDONATIONS APP"/>
      <sheetName val="1.1 PP - Entities"/>
      <sheetName val="1.2. PP - Depts"/>
      <sheetName val="Acerno_Cache_XXXXX"/>
      <sheetName val="2. DEVIATIONS REPORT"/>
      <sheetName val="3. EXPANSIONS REPORT"/>
      <sheetName val="4.1. SPECIFICATION REPORT"/>
      <sheetName val="4.3 BID ADJUDICATION REPORT"/>
      <sheetName val="4.2 BID EVALUATION REPORT"/>
      <sheetName val="10.REQUEST ADVICE OR COMPLAINTS"/>
      <sheetName val="5. CONTRACTS REVIEW REPORT "/>
      <sheetName val="6. SITE VISIT REPORT"/>
      <sheetName val="11. CONDONATIONS APPL"/>
      <sheetName val="13. CANCELLATION OF TENDERS"/>
      <sheetName val="4. SPECS REPORT"/>
      <sheetName val="4. BEC &amp; BAC"/>
      <sheetName val="5. Contracts"/>
      <sheetName val="6. Site Visits"/>
      <sheetName val="7. Request Advice"/>
      <sheetName val="9. Restrictions"/>
      <sheetName val="10. Cancellation of Tenders"/>
      <sheetName val="11. Workshop"/>
      <sheetName val="12. PP - Depts"/>
      <sheetName val="13. PP - Entities"/>
      <sheetName val="Sheet2"/>
      <sheetName val="Condonation"/>
      <sheetName val="7. NORMS AND STANDARDS"/>
      <sheetName val="8. SCM PRESCRIPT"/>
      <sheetName val="9. LIST OF TENDERS PUBLISH ONLI"/>
      <sheetName val="Dropdown list"/>
      <sheetName val="12. SUPPLIER RESTRICTIONS APPL"/>
      <sheetName val="14. WORKSHOP"/>
      <sheetName val="15. EXEM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M GMC REPORTING DASHBOARD"/>
      <sheetName val="Dat2"/>
      <sheetName val="STATSDEV SUMMARY IN R-VALUE"/>
      <sheetName val="STATSEXP SUMMARY IN R-VALUE "/>
      <sheetName val="StatsDev"/>
      <sheetName val="StatsExp"/>
      <sheetName val="PROJECT TACKING TOOL"/>
      <sheetName val="SCM GMC OPS DASHBOARD"/>
      <sheetName val="RESOURCE MANAGEMENT"/>
      <sheetName val="StatsDevOps"/>
      <sheetName val="Sheet1"/>
      <sheetName val="StatsExpOps"/>
      <sheetName val="3. CONDONATIONS APP"/>
      <sheetName val="1.1 PP - Entities"/>
      <sheetName val="1.2. PP - Depts"/>
      <sheetName val="Acerno_Cache_XXXXX"/>
      <sheetName val="2. DEVIATIONS REPORT"/>
      <sheetName val="3. EXPANSIONS REPORT"/>
      <sheetName val="4.1. SPECIFICATION REPORT"/>
      <sheetName val="4. SPECS REPORT"/>
      <sheetName val="4. BEC &amp; BAC"/>
      <sheetName val="5. Contracts"/>
      <sheetName val="6. Site Visits"/>
      <sheetName val="7. Request Advice"/>
      <sheetName val="9. Restrictions"/>
      <sheetName val="10. Cancellation of Tenders"/>
      <sheetName val="11. Workshop"/>
      <sheetName val="12. PP - Depts"/>
      <sheetName val="13. PP - Entities"/>
      <sheetName val="Sheet2"/>
      <sheetName val="Condonation"/>
      <sheetName val="4.2 BID EVALUATION REPORT"/>
      <sheetName val="4.3 BID ADJUDICATION REPORT"/>
      <sheetName val="5. CONTRACTS REVIEW REPORT "/>
      <sheetName val="6. SITE VISIT REPORT"/>
      <sheetName val="7. NORMS AND STANDARDS"/>
      <sheetName val="8. SCM PRESCRIPT"/>
      <sheetName val="9. LIST OF TENDERS PUBLISH ONLI"/>
      <sheetName val="10.REQUEST ADVICE OR COMPLAINTS"/>
      <sheetName val="11. CONDONATIONS APPL"/>
      <sheetName val="Dropdown list"/>
      <sheetName val="12. SUPPLIER RESTRICTIONS APPL"/>
      <sheetName val="13. CANCELLATION OF TENDERS"/>
      <sheetName val="14. WORKSHOP"/>
      <sheetName val="15. EXEMPTI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M GMC REPORTING DASHBOARD"/>
      <sheetName val="Dat2"/>
      <sheetName val="STATSDEV SUMMARY IN R-VALUE"/>
      <sheetName val="STATSEXP SUMMARY IN R-VALUE "/>
      <sheetName val="StatsDev"/>
      <sheetName val="StatsExp"/>
      <sheetName val="PROJECT TACKING TOOL"/>
      <sheetName val="SCM GMC OPS DASHBOARD"/>
      <sheetName val="RESOURCE MANAGEMENT"/>
      <sheetName val="StatsDevOps"/>
      <sheetName val="Sheet1"/>
      <sheetName val="StatsExpOps"/>
      <sheetName val="3. CONDONATIONS APP"/>
      <sheetName val="1.1 PP - Entities"/>
      <sheetName val="1.2. PP - Depts"/>
      <sheetName val="Acerno_Cache_XXXXX"/>
      <sheetName val="2. DEVIATIONS REPORT"/>
      <sheetName val="3. EXPANSIONS REPORT"/>
      <sheetName val="13. CANCELLATION OF TENDERS"/>
      <sheetName val="10.REQUEST ADVICE OR COMPLAINTS"/>
      <sheetName val="11. CONDONATIONS APPL"/>
      <sheetName val="4.1. SPECIFICATION REPORT"/>
      <sheetName val="4. SPECS REPORT"/>
      <sheetName val="4. BEC &amp; BAC"/>
      <sheetName val="5. Contracts"/>
      <sheetName val="6. Site Visits"/>
      <sheetName val="7. Request Advice"/>
      <sheetName val="9. Restrictions"/>
      <sheetName val="10. Cancellation of Tenders"/>
      <sheetName val="11. Workshop"/>
      <sheetName val="12. PP - Depts"/>
      <sheetName val="13. PP - Entities"/>
      <sheetName val="Sheet2"/>
      <sheetName val="Condonation"/>
      <sheetName val="4.2 BID EVALUATION REPORT"/>
      <sheetName val="4.3 BID ADJUDICATION REPORT"/>
      <sheetName val="5. CONTRACTS REVIEW REPORT "/>
      <sheetName val="6. SITE VISIT REPORT"/>
      <sheetName val="7. NORMS AND STANDARDS"/>
      <sheetName val="8. SCM PRESCRIPT"/>
      <sheetName val="9. LIST OF TENDERS PUBLISH ONLI"/>
      <sheetName val="Dropdown list"/>
      <sheetName val="12. SUPPLIER RESTRICTIONS APPL"/>
      <sheetName val="14. WORKSHOP"/>
      <sheetName val="15. EXEM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M GMC REPORTING DASHBOARD"/>
      <sheetName val="Dat2"/>
      <sheetName val="STATSDEV SUMMARY IN R-VALUE"/>
      <sheetName val="STATSEXP SUMMARY IN R-VALUE "/>
      <sheetName val="StatsDev"/>
      <sheetName val="StatsExp"/>
      <sheetName val="PROJECT TACKING TOOL"/>
      <sheetName val="SCM GMC OPS DASHBOARD"/>
      <sheetName val="RESOURCE MANAGEMENT"/>
      <sheetName val="StatsDevOps"/>
      <sheetName val="Sheet1"/>
      <sheetName val="StatsExpOps"/>
      <sheetName val="3. CONDONATIONS APP"/>
      <sheetName val="1.1 PP - Entities"/>
      <sheetName val="1.2. PP - Depts"/>
      <sheetName val="Acerno_Cache_XXXXX"/>
      <sheetName val="2. DEVIATIONS REPORT"/>
      <sheetName val="3. EXPANSIONS REPORT"/>
      <sheetName val="4.1. SPECIFICATION REPORT"/>
      <sheetName val="4.2 BID EVALUATION REPORT"/>
      <sheetName val="4.3 BID ADJUDICATION REPORT"/>
      <sheetName val="6. Site Visits"/>
      <sheetName val="7. Request Advice"/>
      <sheetName val="9. Restrictions"/>
      <sheetName val="10. Cancellation of Tenders"/>
      <sheetName val="11. Workshop"/>
      <sheetName val="12. PP - Depts"/>
      <sheetName val="13. PP - Entities"/>
      <sheetName val="Sheet2"/>
      <sheetName val="5. CONTRACTS REVIEW REPORT "/>
      <sheetName val="6. SITE VISIT REPORT"/>
      <sheetName val="7. NORMS AND STANDARDS"/>
      <sheetName val="8. SCM PRESCRIPT"/>
      <sheetName val="9. LIST OF TENDERS PUBLISH ONLI"/>
      <sheetName val="10.REQUEST ADVICE OR COMPLAINTS"/>
      <sheetName val="11. CONDONATIONS APPL"/>
      <sheetName val="Dropdown list"/>
      <sheetName val="12. SUPPLIER RESTRICTIONS APPL"/>
      <sheetName val="13. CANCELLATION OF TENDERS"/>
      <sheetName val="14. WORKSHOP"/>
      <sheetName val="15. EXEM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M GMC REPORTING DASHBOARD"/>
      <sheetName val="Dat2"/>
      <sheetName val="STATSDEV SUMMARY IN R-VALUE"/>
      <sheetName val="STATSEXP SUMMARY IN R-VALUE "/>
      <sheetName val="StatsDev"/>
      <sheetName val="StatsExp"/>
      <sheetName val="PROJECT TACKING TOOL"/>
      <sheetName val="SCM GMC OPS DASHBOARD"/>
      <sheetName val="RESOURCE MANAGEMENT"/>
      <sheetName val="StatsDevOps"/>
      <sheetName val="Sheet1"/>
      <sheetName val="StatsExpOps"/>
      <sheetName val="3. CONDONATIONS APP"/>
      <sheetName val="1.1 PP - Entities"/>
      <sheetName val="1.2. PP - Depts"/>
      <sheetName val="Acerno_Cache_XXXXX"/>
      <sheetName val="2. DEVIATIONS REPORT"/>
      <sheetName val="3. EXPANSIONS REPORT"/>
      <sheetName val="4.1. SPECIFICATION REPORT"/>
      <sheetName val="4. SPECS REPORT"/>
      <sheetName val="4. BEC &amp; BAC"/>
      <sheetName val="5. Contracts"/>
      <sheetName val="6. Site Visits"/>
      <sheetName val="7. Request Advice"/>
      <sheetName val="9. Restrictions"/>
      <sheetName val="10. Cancellation of Tenders"/>
      <sheetName val="11. Workshop"/>
      <sheetName val="12. PP - Depts"/>
      <sheetName val="13. PP - Entities"/>
      <sheetName val="Sheet2"/>
      <sheetName val="Condonation"/>
      <sheetName val="4.2 BID EVALUATION REPORT"/>
      <sheetName val="4.3 BID ADJUDICATION REPORT"/>
      <sheetName val="5. CONTRACTS REVIEW REPORT "/>
      <sheetName val="6. SITE VISIT REPORT"/>
      <sheetName val="7. NORMS AND STANDARDS"/>
      <sheetName val="8. SCM PRESCRIPT"/>
      <sheetName val="9. LIST OF TENDERS PUBLISH ONLI"/>
      <sheetName val="10.REQUEST ADVICE OR COMPLAINTS"/>
      <sheetName val="11. CONDONATIONS APPL"/>
      <sheetName val="Dropdown list"/>
      <sheetName val="12. SUPPLIER RESTRICTIONS APPL"/>
      <sheetName val="13. CANCELLATION OF TENDERS"/>
      <sheetName val="14. WORKSHOP"/>
      <sheetName val="15. EXEM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M GMC REPORTING DASHBOARD"/>
      <sheetName val="Dat2"/>
      <sheetName val="STATSDEV SUMMARY IN R-VALUE"/>
      <sheetName val="STATSEXP SUMMARY IN R-VALUE "/>
      <sheetName val="StatsDev"/>
      <sheetName val="StatsExp"/>
      <sheetName val="RESOURCE MANAGEMENT"/>
      <sheetName val="PROJECT TACKING TOOL"/>
      <sheetName val="SCM GMC OPS DASHBOARD"/>
      <sheetName val="1.1 PP - Entities"/>
      <sheetName val="StatsDevOps"/>
      <sheetName val="Sheet1"/>
      <sheetName val="StatsExpOps"/>
      <sheetName val="3. CONDONATIONS APP"/>
      <sheetName val="Acerno_Cache_XXXXX"/>
      <sheetName val="1.2. PP - Depts"/>
      <sheetName val="2. DEVIATIONS REPORT"/>
      <sheetName val="3. EXPANSIONS REPORT"/>
      <sheetName val="4.1. SPECIFICATION REPORT"/>
      <sheetName val="4. SPECS REPORT"/>
      <sheetName val="4. BEC &amp; BAC"/>
      <sheetName val="5. Contracts"/>
      <sheetName val="6. Site Visits"/>
      <sheetName val="7. Request Advice"/>
      <sheetName val="9. Restrictions"/>
      <sheetName val="10. Cancellation of Tenders"/>
      <sheetName val="11. Workshop"/>
      <sheetName val="12. PP - Depts"/>
      <sheetName val="13. PP - Entities"/>
      <sheetName val="Sheet2"/>
      <sheetName val="Condonation"/>
      <sheetName val="4.2 BID EVALUATION REPORT"/>
      <sheetName val="4.3 BID ADJUDICATION REPORT"/>
      <sheetName val="5. CONTRACTS REVIEW REPORT "/>
      <sheetName val="6. SITE VISIT REPORT"/>
      <sheetName val="7. NORMS AND STANDARDS"/>
      <sheetName val="8. SCM PRESCRIPT"/>
      <sheetName val="9. LIST OF TENDERS PUBLISH ONLI"/>
      <sheetName val="10.REQUEST ADVICE OR COMPLAINTS"/>
      <sheetName val="11. CONDONATIONS APPL"/>
      <sheetName val="Dropdown list"/>
      <sheetName val="12. SUPPLIER RESTRICTIONS APPL"/>
      <sheetName val="13. CANCELLATION OF TENDERS"/>
      <sheetName val="14. WORKSHOP"/>
      <sheetName val="15. EXEM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eviations"/>
      <sheetName val="Deviationa Top 20 Analysis 1611"/>
      <sheetName val="2. Expansions"/>
      <sheetName val="Expansion Top 20 Analysis 1611"/>
      <sheetName val="Sheet3"/>
      <sheetName val="Condonation"/>
    </sheetNames>
    <sheetDataSet>
      <sheetData sheetId="0"/>
      <sheetData sheetId="1"/>
      <sheetData sheetId="2">
        <row r="36">
          <cell r="K36">
            <v>0</v>
          </cell>
        </row>
        <row r="77">
          <cell r="I77">
            <v>0</v>
          </cell>
          <cell r="L77">
            <v>0</v>
          </cell>
        </row>
        <row r="90">
          <cell r="L90">
            <v>0</v>
          </cell>
        </row>
        <row r="97">
          <cell r="L97">
            <v>0</v>
          </cell>
        </row>
        <row r="124">
          <cell r="L124">
            <v>0</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Tabs"/>
      <sheetName val="Individuals"/>
      <sheetName val="1. Deviations"/>
      <sheetName val="2. Expansions"/>
      <sheetName val="3. SPECS"/>
      <sheetName val="4. BEC &amp; BAC"/>
      <sheetName val="5. Contracts"/>
      <sheetName val="6. Site Visits"/>
      <sheetName val="7. Request Advice"/>
      <sheetName val="8. Condonations"/>
      <sheetName val="9. Restrictions"/>
      <sheetName val="10. Cancellation of Tenders"/>
      <sheetName val="11. Workshop"/>
      <sheetName val="12. PP - Depts"/>
      <sheetName val="13. PP - Entities"/>
      <sheetName val="Dat2"/>
      <sheetName val="Sheet1"/>
      <sheetName val="Sheet2"/>
      <sheetName val="Condonation"/>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hanya Kheswa" refreshedDate="44236.712925925924" createdVersion="6" refreshedVersion="6" minRefreshableVersion="3" recordCount="184" xr:uid="{00000000-000A-0000-FFFF-FFFF00000000}">
  <cacheSource type="worksheet">
    <worksheetSource ref="A2:S186" sheet="3. EXPANSIONS REPORT"/>
  </cacheSource>
  <cacheFields count="19">
    <cacheField name="Number" numFmtId="1">
      <sharedItems containsSemiMixedTypes="0" containsString="0" containsNumber="1" containsInteger="1" minValue="1" maxValue="184"/>
    </cacheField>
    <cacheField name="Period / Quarter" numFmtId="0">
      <sharedItems count="2">
        <s v="Q3 2020/21"/>
        <s v="Q3 2020/2021"/>
      </sharedItems>
    </cacheField>
    <cacheField name="Rollover / New _x000a_(Use dropdown List)" numFmtId="0">
      <sharedItems/>
    </cacheField>
    <cacheField name="Date Received By GMC (yyyy/mm/dd)" numFmtId="0">
      <sharedItems containsSemiMixedTypes="0" containsNonDate="0" containsDate="1" containsString="0" minDate="2020-09-16T00:00:00" maxDate="2020-12-16T00:00:00"/>
    </cacheField>
    <cacheField name="Date Cases Allocated To Team Member_x000a_(yyyy/mm/dd)" numFmtId="0">
      <sharedItems containsSemiMixedTypes="0" containsNonDate="0" containsDate="1" containsString="0" minDate="2020-09-16T00:00:00" maxDate="2020-12-16T00:00:00"/>
    </cacheField>
    <cacheField name="Team Allocation _x000a_(Use dropdown List)" numFmtId="0">
      <sharedItems/>
    </cacheField>
    <cacheField name="Team Member" numFmtId="0">
      <sharedItems/>
    </cacheField>
    <cacheField name="Entity/Department _x000a_(Use dropdown List)" numFmtId="0">
      <sharedItems count="74">
        <s v="Agrément South Africa"/>
        <s v="Air Traffic and Navigation Services (ATNS)"/>
        <s v="Airports Company South Africa (ACSA)"/>
        <s v="Amatola Water"/>
        <s v="Armaments Corporation of South Africa SOC Ltd (ARMSCOR)"/>
        <s v="Brand South Africa"/>
        <s v="Central Energy Fund SOC Ltd (CEF)"/>
        <s v="Commission for Conciliation, Mediation and Arbitration (CCMA)"/>
        <s v="Companies and Intellectual Property Commission (CIPC)"/>
        <s v="Construction Education and Training Authority (CETA)SETA"/>
        <s v="Council for Geoscience (CGS)"/>
        <s v="Council for Medical Schemes (CMS)"/>
        <s v="Council for Scientific and Industrial Research (CSIR)"/>
        <s v="Department of Communications and Digital Technologies (DCDT)"/>
        <s v="Department of Cooperative Governance (DCoG)"/>
        <s v="Department of Environment, Forestry and Fisheries (DEFF)"/>
        <s v="Department of Health (DoH)"/>
        <s v="Department of Higher Education and Training (DHET)"/>
        <s v="Department of Home Affairs (DHA)"/>
        <s v="Department of Justice and Constitutional Development (DoJ&amp;CD)"/>
        <s v="Department of Mineral Resources and Energy (DMRE)"/>
        <s v="Department of Public Service and Administration"/>
        <s v="Department of Public Works and Infrastructure (DPWI)"/>
        <s v="Department of Science and Innovation (DSI)"/>
        <s v="Department of Sports, Arts and Culture (DSAC)"/>
        <s v="Department of Water and Sanitation (DWS)"/>
        <s v="Education, Training and Development Practices Sector Education and Training Authority (ETDP SETA)SETA"/>
        <s v="Eskom Holdings SOC Ltd "/>
        <s v="Estate Agency Affairs Board of South Africa"/>
        <s v="Government Pensions Administration Agency"/>
        <s v="Health and Welfare Sector Education and Training Authority (HWSETA)SETA"/>
        <s v="Independent Communications Authority of South Africa (ICASA)"/>
        <s v="Independent Development Trust (IDT)"/>
        <s v="Industrial Development Corporation"/>
        <s v="Insurance Sector Education and Training Authority (Inseta)SETA"/>
        <s v="Legal Aid South Africa"/>
        <s v="Manufacturing, Engineering and Related Services Sector Education and Training Authority (merSETA)SETA"/>
        <s v="Market Theatre Foundation"/>
        <s v="Municipal Infrastructure Support Agent (MISA)"/>
        <s v="National Agricultural Marketing Council (NAMC)"/>
        <s v="National Consumer Commission (NCC)"/>
        <s v="National Prosecuting Authority of South Africa (NPA)"/>
        <s v="National Regulator for Compulsory Specifications (NRCS)"/>
        <s v="National Research Foundation (NRF)"/>
        <s v="National Treasury"/>
        <s v="National Youth Development Agency (NYDA)"/>
        <s v="Office of the Valuer General"/>
        <s v="Perishable Products Export Control Board (PPECB)"/>
        <s v="Petroleum, Oil and Gas Corporation of South Africa (PetroSA)"/>
        <s v="Public Investment Corporation SOC Ltd (PIC)"/>
        <s v="Public Service Sector Education and Training Authority (PSETA)SETA"/>
        <s v="Rand Water"/>
        <s v="Road Accident Fund (RAF)"/>
        <s v="Robben Island Museum"/>
        <s v="Safety and Security Sector Education and Training Authority (SASSETA)"/>
        <s v="Sedibeng Water"/>
        <s v="Small Enterprise Development Agency (SEDA)"/>
        <s v="South African Broadcasting Corporation SOC Limited (SABC)"/>
        <s v="South African Civil Aviation Authority (SACAA)"/>
        <s v="South African Diamond and Precious Metals Regulator"/>
        <s v="South African Health Products Regulatory Authority (SAPHRA)"/>
        <s v="South African National Accreditation System (SANAS)"/>
        <s v="South African National Biodiversity Institute (SANBI)"/>
        <s v="South African Police Service (SAPS)"/>
        <s v="South African Revenue Service (SARS)"/>
        <s v="South African State Theatre"/>
        <s v="South African Tourism"/>
        <s v="State Diamond Trader"/>
        <s v="State Information Technology Agency (SITA)"/>
        <s v="The South African National Roads Agency SOC Ltd (SANRAL)"/>
        <s v="Transnet SOC Ltd"/>
        <s v="Transport Education Training Authority (TETA)SETA"/>
        <s v="Umgeni Water"/>
        <s v="Wholesale and Retail Sector Education and Training Authority (W&amp;RSETA)SETA"/>
      </sharedItems>
    </cacheField>
    <cacheField name="Project Description" numFmtId="0">
      <sharedItems/>
    </cacheField>
    <cacheField name="Supplier / Service Provider" numFmtId="0">
      <sharedItems/>
    </cacheField>
    <cacheField name="Reason for Expansion_x000a_(Use dropdown List)" numFmtId="0">
      <sharedItems/>
    </cacheField>
    <cacheField name="Root Causes_x000a_(Use dropdown List)" numFmtId="0">
      <sharedItems/>
    </cacheField>
    <cacheField name="Value of Contract Expansion_x000a_[R]" numFmtId="0">
      <sharedItems containsMixedTypes="1" containsNumber="1" minValue="0" maxValue="562493514.24000001"/>
    </cacheField>
    <cacheField name="Original Contract Value_x000a_[R]" numFmtId="0">
      <sharedItems containsMixedTypes="1" containsNumber="1" minValue="0" maxValue="1877170000.4300001"/>
    </cacheField>
    <cacheField name="Value of Previous Expansion_x000a_[R]" numFmtId="0">
      <sharedItems containsMixedTypes="1" containsNumber="1" minValue="0" maxValue="3178921724.3899999"/>
    </cacheField>
    <cacheField name="not supported/not supported/Conditional supported             _x000a_(Use dropdown List)" numFmtId="0">
      <sharedItems count="5">
        <s v="Conditional Support"/>
        <s v="Supported"/>
        <s v="Not Supported"/>
        <s v="Noting"/>
        <s v="Closed"/>
      </sharedItems>
    </cacheField>
    <cacheField name="Award/recommended by AO/ AA date_x000a_(yyyy/mm/dd)" numFmtId="14">
      <sharedItems containsDate="1" containsMixedTypes="1" minDate="2020-01-09T00:00:00" maxDate="2021-07-02T00:00:00"/>
    </cacheField>
    <cacheField name="Contract start date  (yyyy/mm/dd)" numFmtId="14">
      <sharedItems containsDate="1" containsMixedTypes="1" minDate="2019-04-01T00:00:00" maxDate="2022-07-01T00:00:00"/>
    </cacheField>
    <cacheField name="Contract expiry (yyyy/mm/dd)" numFmtId="14">
      <sharedItems containsDate="1" containsMixedTypes="1" minDate="2019-11-06T00:00:00" maxDate="2026-01-01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4">
  <r>
    <n v="1"/>
    <x v="0"/>
    <s v="New"/>
    <d v="2020-12-14T00:00:00"/>
    <d v="2020-12-14T00:00:00"/>
    <s v="Team D"/>
    <s v="Kwena Ngoetjana"/>
    <x v="0"/>
    <s v="Office Accomodation"/>
    <s v="Council for Scientific and Industrial Research (CSIR)"/>
    <s v="Contract extension"/>
    <s v="Extension of Accommodation Leases"/>
    <s v="Not Stated"/>
    <s v="Not Stated"/>
    <s v="Not Stated"/>
    <x v="0"/>
    <d v="2020-12-14T00:00:00"/>
    <d v="2021-03-01T00:00:00"/>
    <d v="2024-02-28T00:00:00"/>
  </r>
  <r>
    <n v="2"/>
    <x v="0"/>
    <s v="New"/>
    <d v="2020-10-29T00:00:00"/>
    <d v="2020-10-29T00:00:00"/>
    <s v="Team B"/>
    <s v="Nozibele"/>
    <x v="1"/>
    <s v="Total Airport and Airspace Modeler (TAAM) Fast Time Simulation Software "/>
    <s v="TAAM"/>
    <s v="To finalise reseach and develop specifications for the next tender process"/>
    <s v="Inadequate market research and analysis"/>
    <n v="7468315.5599999996"/>
    <n v="11425284"/>
    <n v="0"/>
    <x v="1"/>
    <d v="2020-10-29T00:00:00"/>
    <d v="2020-11-16T00:00:00"/>
    <d v="2022-11-15T00:00:00"/>
  </r>
  <r>
    <n v="3"/>
    <x v="0"/>
    <s v="New"/>
    <d v="2020-11-23T00:00:00"/>
    <d v="2020-11-23T00:00:00"/>
    <s v="Team B"/>
    <s v="Nozibele"/>
    <x v="1"/>
    <s v="Dynamics GP Support "/>
    <s v="Braintree VOX Telecommunications"/>
    <s v=" New strategy adopted"/>
    <s v="Business continuity"/>
    <n v="1189905"/>
    <n v="2379810"/>
    <n v="0"/>
    <x v="1"/>
    <d v="2020-11-23T00:00:00"/>
    <d v="2020-12-03T00:00:00"/>
    <d v="2021-05-02T00:00:00"/>
  </r>
  <r>
    <n v="4"/>
    <x v="0"/>
    <s v="New"/>
    <d v="2020-09-21T00:00:00"/>
    <d v="2020-09-21T00:00:00"/>
    <s v="Team B"/>
    <s v="Khanya"/>
    <x v="2"/>
    <s v="Slot Management Solution for the Development, Support and Maintenance of SCORE"/>
    <s v="Prolog Development Centre (PDC)"/>
    <s v="Difficult for users to do slot coordination optimally and on-going maintenance is"/>
    <s v="Poor performance (Service delivery and APP targets)"/>
    <n v="2703293"/>
    <n v="6468854"/>
    <n v="720824"/>
    <x v="0"/>
    <d v="2020-09-21T00:00:00"/>
    <d v="2021-04-01T00:00:00"/>
    <d v="2024-03-31T00:00:00"/>
  </r>
  <r>
    <n v="5"/>
    <x v="0"/>
    <s v="New"/>
    <d v="2020-09-29T00:00:00"/>
    <d v="2020-09-29T00:00:00"/>
    <s v="Team B"/>
    <s v="Khanya"/>
    <x v="3"/>
    <s v="Professional services  implementation Mthatha Bulkwater master plan, refurbishment of Mathata Thornhill raw water pipeline, upgrading of Mthata water supply, Thornhill bulk water supply upgrade and rehabilitation and Rosedale to Libode WSS "/>
    <s v="Gibb (Pty) Ltd "/>
    <s v="Adjust values to be in line with final construction cost "/>
    <s v="Business continuity"/>
    <n v="90092303.739999995"/>
    <n v="61877515.079999998"/>
    <n v="329787116.17000002"/>
    <x v="2"/>
    <d v="2020-07-23T00:00:00"/>
    <s v="Not stated"/>
    <s v="Not stated"/>
  </r>
  <r>
    <n v="6"/>
    <x v="0"/>
    <s v="Appeal"/>
    <d v="2020-10-26T00:00:00"/>
    <d v="2020-11-09T00:00:00"/>
    <s v="Team A"/>
    <s v="Hudley"/>
    <x v="4"/>
    <s v="Cafeteria services"/>
    <s v="The Compass Group"/>
    <s v="Extension of Contract"/>
    <s v="Poor Planning"/>
    <n v="485599.98"/>
    <s v=" 4 868 329.90                          "/>
    <s v="971 199.97"/>
    <x v="2"/>
    <d v="2020-10-26T00:00:00"/>
    <d v="2020-10-01T00:00:00"/>
    <d v="2021-03-31T00:00:00"/>
  </r>
  <r>
    <n v="7"/>
    <x v="0"/>
    <s v="New"/>
    <d v="2020-12-10T00:00:00"/>
    <d v="2020-12-11T00:00:00"/>
    <s v="Team C"/>
    <s v="Lindani"/>
    <x v="5"/>
    <s v="Extension of brand agencies contracts "/>
    <s v="Various suppliers"/>
    <s v="Tender process in progress"/>
    <s v="Business continuity"/>
    <n v="15861000"/>
    <s v="159 816 990.00"/>
    <s v="46 810 000.00"/>
    <x v="0"/>
    <d v="2020-12-08T00:00:00"/>
    <d v="2021-01-01T00:00:00"/>
    <d v="2021-03-31T00:00:00"/>
  </r>
  <r>
    <n v="8"/>
    <x v="0"/>
    <s v="New"/>
    <d v="2020-12-15T00:00:00"/>
    <d v="2020-12-15T00:00:00"/>
    <s v="Team B"/>
    <s v="Manqoba"/>
    <x v="6"/>
    <s v="Provision of legal services"/>
    <s v="Gildenhyns Malatji Incorporated (GMI)"/>
    <s v="Senior resource was used to provide the required services"/>
    <s v="Drafting of poor specifications (TORs) and evaluation criteria "/>
    <n v="334500"/>
    <n v="144900"/>
    <s v="240 350.00"/>
    <x v="2"/>
    <d v="2020-11-16T00:00:00"/>
    <s v="Not stated"/>
    <s v="Not stated"/>
  </r>
  <r>
    <n v="9"/>
    <x v="0"/>
    <s v="New"/>
    <d v="2020-12-15T00:00:00"/>
    <d v="2020-12-15T00:00:00"/>
    <s v="Team C"/>
    <s v="Lindani"/>
    <x v="7"/>
    <s v="Extension of lease for office space at Kimberly office"/>
    <s v="Pniel Road Investments cc / Hostprop 1111cc"/>
    <s v="Business Continuity"/>
    <s v="Extension of Accommodation Leases"/>
    <n v="1608408.36"/>
    <s v="4 377 307.62"/>
    <n v="2141607.36"/>
    <x v="0"/>
    <d v="2020-12-15T00:00:00"/>
    <d v="2021-04-01T00:00:00"/>
    <d v="2022-03-31T00:00:00"/>
  </r>
  <r>
    <n v="10"/>
    <x v="0"/>
    <s v="New"/>
    <d v="2020-12-15T00:00:00"/>
    <d v="2020-12-15T00:00:00"/>
    <s v="Team C"/>
    <s v="Lindani"/>
    <x v="7"/>
    <s v="Extension of lease for office space at Ekurhuleni office"/>
    <s v="City Property"/>
    <s v="Business Continuity"/>
    <s v="Extension of Accommodation Leases"/>
    <n v="4948233.24"/>
    <s v="20 917 007.89"/>
    <s v="5 184 082.20"/>
    <x v="0"/>
    <d v="2020-12-15T00:00:00"/>
    <d v="2021-04-01T00:00:00"/>
    <d v="2022-03-31T00:00:00"/>
  </r>
  <r>
    <n v="11"/>
    <x v="0"/>
    <s v="New"/>
    <d v="2020-12-15T00:00:00"/>
    <d v="2020-12-15T00:00:00"/>
    <s v="Team C"/>
    <s v="Kea"/>
    <x v="7"/>
    <s v="Extension of lease for office space at Mbombela Office"/>
    <s v="Vukile Property Fund"/>
    <s v="Business Continuity"/>
    <s v="Extension of Accommodation Leases"/>
    <n v="694711.18"/>
    <s v="2 133 44.50"/>
    <s v="1 686 224,67"/>
    <x v="0"/>
    <d v="2020-12-15T00:00:00"/>
    <d v="2021-05-01T00:00:00"/>
    <d v="2022-04-30T00:00:00"/>
  </r>
  <r>
    <n v="12"/>
    <x v="0"/>
    <s v="New"/>
    <d v="2020-12-15T00:00:00"/>
    <d v="2020-12-15T00:00:00"/>
    <s v="Team C"/>
    <s v="Kea"/>
    <x v="7"/>
    <s v="Extension of lease for office space at Bloemfontein Office"/>
    <s v="Michael Family Trust"/>
    <s v="Business Continuity"/>
    <s v="Extension of Accommodation Leases"/>
    <n v="3846701.56"/>
    <s v="23 086 465.31"/>
    <s v="8 638 587,54"/>
    <x v="0"/>
    <d v="2020-12-15T00:00:00"/>
    <d v="2021-06-01T00:00:00"/>
    <d v="2022-05-31T00:00:00"/>
  </r>
  <r>
    <n v="13"/>
    <x v="0"/>
    <s v="New"/>
    <d v="2020-12-15T00:00:00"/>
    <d v="2020-12-15T00:00:00"/>
    <s v="Team C"/>
    <s v="Petrus"/>
    <x v="7"/>
    <s v="Extension of lease for office space at East London office"/>
    <s v="Border Remedies"/>
    <s v="Business Continuity"/>
    <s v="Extension of Accommodation Leases"/>
    <n v="1656000"/>
    <s v="11 327 921.81"/>
    <s v="2 216 997,6"/>
    <x v="0"/>
    <d v="2020-12-15T00:00:00"/>
    <d v="2021-02-01T00:00:00"/>
    <d v="2022-01-31T00:00:00"/>
  </r>
  <r>
    <n v="14"/>
    <x v="0"/>
    <s v="New"/>
    <d v="2020-12-15T00:00:00"/>
    <d v="2020-12-15T00:00:00"/>
    <s v="Team C"/>
    <s v="Petrus"/>
    <x v="7"/>
    <s v="Extension of lease for office space at Polokwane office"/>
    <s v="Delta Property Fund"/>
    <s v="Business Continuity"/>
    <s v="Extension of Accommodation Leases"/>
    <n v="2436115.56"/>
    <s v="15 059 111.81"/>
    <s v="4 383 646,2"/>
    <x v="0"/>
    <d v="2020-12-15T00:00:00"/>
    <d v="2021-11-01T00:00:00"/>
    <d v="2022-10-31T00:00:00"/>
  </r>
  <r>
    <n v="15"/>
    <x v="0"/>
    <s v="New"/>
    <d v="2020-12-15T00:00:00"/>
    <d v="2020-12-15T00:00:00"/>
    <s v="Team C"/>
    <s v="Petrus"/>
    <x v="7"/>
    <s v="Extension of lease for office space at Tzaneen office"/>
    <s v="Reality 1 PG Rentals"/>
    <s v="Business Continuity"/>
    <s v="Extension of Accommodation Leases"/>
    <n v="254860.77"/>
    <s v="129 779.10"/>
    <s v="668 835.25"/>
    <x v="0"/>
    <d v="2020-12-15T00:00:00"/>
    <d v="2021-12-01T00:00:00"/>
    <d v="2022-11-30T00:00:00"/>
  </r>
  <r>
    <n v="16"/>
    <x v="0"/>
    <s v="New"/>
    <d v="2020-11-09T00:00:00"/>
    <d v="2020-11-09T00:00:00"/>
    <s v="Team A"/>
    <s v="Phaladi"/>
    <x v="8"/>
    <s v="Storage facilities"/>
    <s v="Iron mountain"/>
    <s v="Price change after appointment"/>
    <s v="Tender Cancellation"/>
    <n v="3950359"/>
    <n v="39503591"/>
    <n v="48063837"/>
    <x v="0"/>
    <d v="2020-09-11T00:00:00"/>
    <s v="22/02/2021"/>
    <d v="2021-08-21T00:00:00"/>
  </r>
  <r>
    <n v="17"/>
    <x v="0"/>
    <s v="New"/>
    <d v="2020-11-02T00:00:00"/>
    <d v="2020-11-02T00:00:00"/>
    <s v="Team D"/>
    <s v="Thabile Khame"/>
    <x v="9"/>
    <s v="Head Office Lease Agreement"/>
    <s v="Slip Knot"/>
    <s v="Contract extension"/>
    <s v="Poor contract management"/>
    <n v="510837.64"/>
    <s v="4 831 285.80"/>
    <s v="766 256.45"/>
    <x v="2"/>
    <d v="2020-10-31T00:00:00"/>
    <d v="2020-11-01T00:00:00"/>
    <d v="2021-02-28T00:00:00"/>
  </r>
  <r>
    <n v="18"/>
    <x v="0"/>
    <s v="New"/>
    <d v="2020-10-29T00:00:00"/>
    <d v="2020-10-29T00:00:00"/>
    <s v="Team B"/>
    <s v="Hulisani"/>
    <x v="10"/>
    <s v="Provision of additional services of heating, ventilation and air condition (HVAC) system"/>
    <s v="Amakhaza Moia (Pty) Ltd"/>
    <s v="Conditional assessment report"/>
    <s v="Contract Extension"/>
    <n v="34957247.240000002"/>
    <n v="41507455.780000001"/>
    <n v="0"/>
    <x v="1"/>
    <d v="2020-10-29T00:00:00"/>
    <s v="Not stated"/>
    <s v="Not stated"/>
  </r>
  <r>
    <n v="19"/>
    <x v="0"/>
    <s v="New"/>
    <d v="2020-11-25T00:00:00"/>
    <d v="2020-11-25T00:00:00"/>
    <s v="Team B"/>
    <s v="Nozibele"/>
    <x v="11"/>
    <s v="Provision of Internet Services"/>
    <s v="Internet Solutions"/>
    <s v="Allow time to finalise the tender process"/>
    <s v="Extensions on current contracts due to new tender processes not concluded in time"/>
    <n v="50554"/>
    <n v="75831"/>
    <n v="0"/>
    <x v="1"/>
    <d v="2020-11-19T00:00:00"/>
    <d v="2020-12-01T00:00:00"/>
    <d v="2021-01-31T00:00:00"/>
  </r>
  <r>
    <n v="20"/>
    <x v="0"/>
    <s v="New"/>
    <d v="2020-12-14T00:00:00"/>
    <d v="2020-12-14T00:00:00"/>
    <s v="Team D"/>
    <s v="Kwena Ngoetjana"/>
    <x v="12"/>
    <s v="Scanning Electron Microscope"/>
    <s v="SPS Scientific Electron Optics"/>
    <s v="Changes in Rate of Exchange"/>
    <s v="Poor contract management"/>
    <n v="736435"/>
    <n v="2947636.1"/>
    <n v="0"/>
    <x v="2"/>
    <d v="2020-12-10T00:00:00"/>
    <s v="Not stated"/>
    <s v="Not stated"/>
  </r>
  <r>
    <n v="21"/>
    <x v="0"/>
    <s v="New"/>
    <d v="2020-11-25T00:00:00"/>
    <d v="2020-11-25T00:00:00"/>
    <s v="Team C"/>
    <s v="Lindani"/>
    <x v="13"/>
    <s v="provision of expertise in the operationalising of information and communications technology System for the financial 2020/2021"/>
    <s v="CSIR"/>
    <s v="Business Continuity"/>
    <s v="Easy way out (making deviations normal way of procurement)"/>
    <s v="Not Stated"/>
    <s v="Not Stated"/>
    <s v="Not Stated"/>
    <x v="2"/>
    <d v="2020-09-30T00:00:00"/>
    <s v="Not stated"/>
    <s v="Not stated"/>
  </r>
  <r>
    <n v="22"/>
    <x v="0"/>
    <s v="Appeal"/>
    <d v="2020-09-22T00:00:00"/>
    <d v="2020-09-22T00:00:00"/>
    <s v="Team A"/>
    <s v="Bonolo"/>
    <x v="14"/>
    <s v="Team mate licence"/>
    <s v="PricewaterhouseCoopers (Agent) of Wolters Kluwer Tax"/>
    <s v="Expansion of scope"/>
    <s v="Poor Planning"/>
    <n v="958596.85"/>
    <s v="486,554.28"/>
    <n v="0"/>
    <x v="0"/>
    <d v="2020-09-22T00:00:00"/>
    <s v="12 months"/>
    <s v="12 months"/>
  </r>
  <r>
    <n v="23"/>
    <x v="0"/>
    <s v="New"/>
    <d v="2020-11-30T00:00:00"/>
    <d v="2020-11-30T00:00:00"/>
    <s v="Team A"/>
    <s v="Phaladi"/>
    <x v="14"/>
    <s v="Annual membership subscription"/>
    <s v="Municipal IQ"/>
    <s v="Continuation of service"/>
    <s v="Continue using existing software "/>
    <n v="1015000"/>
    <s v="Not Stated"/>
    <s v="Not Stated"/>
    <x v="1"/>
    <d v="2020-10-06T00:00:00"/>
    <d v="2020-12-01T00:00:00"/>
    <s v="2023/11/31"/>
  </r>
  <r>
    <n v="24"/>
    <x v="0"/>
    <s v="Ratification"/>
    <d v="2020-09-24T00:00:00"/>
    <d v="2020-09-24T00:00:00"/>
    <s v="Team D"/>
    <s v="Glory Limane"/>
    <x v="15"/>
    <s v="Hosting the convention on international trade in endangered species of wild Fauna and Flora conference meeting held on 6 November 2019"/>
    <s v="Fortis Hotel "/>
    <s v="15% variation of contract"/>
    <s v="Exceeding the 15%/R15m  or 20%/R20m threshold for expansions (especially SOCs with large projects)"/>
    <n v="9750"/>
    <s v="18 250.00"/>
    <n v="0"/>
    <x v="1"/>
    <d v="2020-09-24T00:00:00"/>
    <d v="2019-11-06T00:00:00"/>
    <d v="2019-11-06T00:00:00"/>
  </r>
  <r>
    <n v="25"/>
    <x v="0"/>
    <s v="New"/>
    <d v="2020-10-19T00:00:00"/>
    <d v="2020-10-19T00:00:00"/>
    <s v="Team D"/>
    <s v="Glory Limane"/>
    <x v="15"/>
    <s v="Hosting the 5D Lekgotla meeting"/>
    <s v="Saint George Hotel"/>
    <s v="15% variation of contract"/>
    <s v="Exceeding the 15%/R15m  or 20%/R20m threshold for expansions (especially SOCs with large projects)"/>
    <n v="26100"/>
    <s v="73 904.00"/>
    <n v="0"/>
    <x v="1"/>
    <d v="2020-10-16T00:00:00"/>
    <d v="2020-02-05T00:00:00"/>
    <d v="2020-02-05T00:00:00"/>
  </r>
  <r>
    <n v="26"/>
    <x v="0"/>
    <s v="New"/>
    <d v="2020-11-02T00:00:00"/>
    <d v="2020-11-02T00:00:00"/>
    <s v="Team B"/>
    <s v="Nozibele"/>
    <x v="16"/>
    <s v="Managing strategic communication with special focus on Covid-19 and the NHI"/>
    <s v="Digital Vibes"/>
    <s v="Allow time to finalise the tender process"/>
    <s v="Extensions on current contracts due to new tender processes not concluded in time"/>
    <n v="0"/>
    <n v="124015676"/>
    <s v="Not Stated"/>
    <x v="1"/>
    <d v="2020-10-29T00:00:00"/>
    <d v="2020-12-01T00:00:00"/>
    <d v="2021-03-31T00:00:00"/>
  </r>
  <r>
    <n v="27"/>
    <x v="0"/>
    <s v="New"/>
    <d v="2020-11-27T00:00:00"/>
    <d v="2020-11-27T00:00:00"/>
    <s v="Team B"/>
    <s v="Nozibele"/>
    <x v="16"/>
    <s v="Provision of an alternative chronic medication access programme for the public sector patients"/>
    <s v="Pharmacy Direct (Pty) Ltd and DSV HealthCare (Pty) Ltd "/>
    <s v="Allow time to engage on a new tender process"/>
    <s v="Extensions on current contracts due to new tender processes not concluded in time"/>
    <n v="562493514.24000001"/>
    <n v="1543597628.46"/>
    <n v="0"/>
    <x v="1"/>
    <d v="2020-11-25T00:00:00"/>
    <d v="2021-04-01T00:00:00"/>
    <d v="2022-03-31T00:00:00"/>
  </r>
  <r>
    <n v="28"/>
    <x v="0"/>
    <s v="New"/>
    <d v="2020-12-03T00:00:00"/>
    <d v="2020-12-03T00:00:00"/>
    <s v="Team B"/>
    <s v="Sbusiso"/>
    <x v="17"/>
    <s v="Construction of Umgungundlove FET College"/>
    <s v="Motheo Construction "/>
    <s v="Relocation of unforssen water pipeline on behalf "/>
    <s v="Expansion of scope (time &amp; material)"/>
    <n v="9562213.4199999999"/>
    <s v="113, 648,034.45"/>
    <n v="16034810.85"/>
    <x v="1"/>
    <d v="2020-12-02T00:00:00"/>
    <s v="Not stated"/>
    <s v="Not stated"/>
  </r>
  <r>
    <n v="29"/>
    <x v="1"/>
    <s v="New"/>
    <d v="2020-09-29T00:00:00"/>
    <d v="2020-09-29T00:00:00"/>
    <s v="Team C"/>
    <s v="Petrus"/>
    <x v="18"/>
    <s v="Cash in transit services"/>
    <s v="Fidelity Cash Solutions"/>
    <s v="Tender process not finalised"/>
    <s v="Legal opinion"/>
    <n v="1612722"/>
    <s v="18 553 180.80"/>
    <s v="3 225 444.00"/>
    <x v="2"/>
    <d v="2020-09-29T00:00:00"/>
    <d v="2020-10-01T00:00:00"/>
    <d v="2021-12-31T00:00:00"/>
  </r>
  <r>
    <n v="30"/>
    <x v="0"/>
    <s v="New"/>
    <d v="2020-11-05T00:00:00"/>
    <d v="2020-11-17T00:00:00"/>
    <s v="Team C"/>
    <s v="Lindani"/>
    <x v="18"/>
    <s v="Management of front office processing of VISA and permit applications in South Africa and abroad"/>
    <s v="VFS Global"/>
    <s v="Finalisation of PPP process"/>
    <s v="Business Strategy/operations"/>
    <s v="0,00"/>
    <s v="0,00"/>
    <s v="0,00"/>
    <x v="0"/>
    <d v="2020-11-05T00:00:00"/>
    <d v="2021-01-01T00:00:00"/>
    <d v="2022-12-31T00:00:00"/>
  </r>
  <r>
    <n v="31"/>
    <x v="0"/>
    <s v="New"/>
    <d v="2020-09-30T00:00:00"/>
    <d v="2020-09-30T00:00:00"/>
    <s v="Team A"/>
    <s v="Jefferson"/>
    <x v="19"/>
    <s v="Security guarding, and special services for Department of Justice and Constitutional Development, National Prosecuting Authority (NPA), and Office of the Chief Justice"/>
    <s v="Variaoius Suppliers"/>
    <s v="To allow for a new procurement process"/>
    <s v="Drafting of poor specifications (TORs) and evaluation criteria "/>
    <n v="135191144.13999999"/>
    <s v="Not Stated"/>
    <s v="Not Stated"/>
    <x v="0"/>
    <d v="2020-09-30T00:00:00"/>
    <d v="2020-10-01T00:00:00"/>
    <d v="2020-11-30T00:00:00"/>
  </r>
  <r>
    <n v="32"/>
    <x v="0"/>
    <s v="New"/>
    <d v="2020-09-30T00:00:00"/>
    <d v="2020-09-30T00:00:00"/>
    <s v="Team A"/>
    <s v="Jefferson"/>
    <x v="19"/>
    <s v="Security support, control room operators’ services and maintenance in 104 offices "/>
    <s v="Variaoius Suppliers"/>
    <s v="To allow for a new procurement process"/>
    <s v="Drafting of poor specifications (TORs) and evaluation criteria "/>
    <n v="14131396.98"/>
    <s v="42, 394, 109.94 "/>
    <s v="Not Stated"/>
    <x v="0"/>
    <d v="2020-09-30T00:00:00"/>
    <d v="2020-10-01T00:00:00"/>
    <d v="2020-11-30T00:00:00"/>
  </r>
  <r>
    <n v="33"/>
    <x v="0"/>
    <s v="New"/>
    <d v="2020-10-19T00:00:00"/>
    <d v="2020-10-19T00:00:00"/>
    <s v="Team A"/>
    <s v="Jefferson"/>
    <x v="19"/>
    <s v="Provision of K2 development, maintenance and support services "/>
    <s v=" Lilnar Trading t/a IT Rekted (Pty) Ltd "/>
    <s v="To allow for a new procurement process"/>
    <s v="COVID-19"/>
    <n v="3313418"/>
    <s v="25,333,268.84 "/>
    <s v="1,652,733.74 "/>
    <x v="0"/>
    <d v="2020-10-19T00:00:00"/>
    <d v="2020-11-01T00:00:00"/>
    <d v="2021-02-28T00:00:00"/>
  </r>
  <r>
    <n v="34"/>
    <x v="0"/>
    <s v="New"/>
    <d v="2020-09-30T00:00:00"/>
    <d v="2020-09-30T00:00:00"/>
    <s v="Team A"/>
    <s v="Jefferson"/>
    <x v="19"/>
    <s v="Integrated Justice System (IJS) transversal skills resourcing services for a six (6) months"/>
    <s v="Not Stated"/>
    <s v="To allow for a new procurement process"/>
    <s v="Drafting of poor specifications (TORs) and evaluation criteria "/>
    <n v="44734334.640000001"/>
    <s v="196,992,000.00 "/>
    <s v="74,809,412.92 "/>
    <x v="0"/>
    <d v="2020-09-30T00:00:00"/>
    <d v="2020-10-01T00:00:00"/>
    <d v="2021-03-31T00:00:00"/>
  </r>
  <r>
    <n v="35"/>
    <x v="0"/>
    <s v="New"/>
    <d v="2020-10-30T00:00:00"/>
    <d v="2020-10-30T00:00:00"/>
    <s v="Team B"/>
    <s v="Manqoba"/>
    <x v="20"/>
    <s v="Provision of office accommodation for the DMRE Western Cape regional office in Cape Town"/>
    <s v="Renny Properties"/>
    <s v="The Landlord offered an extension of not less than 24 months"/>
    <s v="Poor contract management"/>
    <n v="6300116.7000000002"/>
    <s v="Not Stated"/>
    <s v="Not Stated"/>
    <x v="2"/>
    <d v="2020-10-29T00:00:00"/>
    <d v="2020-06-01T00:00:00"/>
    <d v="2020-05-31T00:00:00"/>
  </r>
  <r>
    <n v="36"/>
    <x v="1"/>
    <s v="New"/>
    <d v="2020-09-29T00:00:00"/>
    <d v="2020-09-29T00:00:00"/>
    <s v="Team C"/>
    <s v="Hudley"/>
    <x v="21"/>
    <s v="Provition of dedicated internet services"/>
    <s v="SITA"/>
    <s v="Business Continuity"/>
    <s v="Legal opinion"/>
    <n v="308511.39"/>
    <s v="1 582 710.54"/>
    <s v="0.00"/>
    <x v="1"/>
    <d v="2020-09-29T00:00:00"/>
    <d v="2020-07-01T00:00:00"/>
    <d v="2021-12-31T00:00:00"/>
  </r>
  <r>
    <n v="37"/>
    <x v="0"/>
    <s v="New"/>
    <d v="2020-11-26T00:00:00"/>
    <d v="2020-11-26T00:00:00"/>
    <s v="Team D"/>
    <s v="Kwena Ngoetjana"/>
    <x v="22"/>
    <s v="DCS: Baviaanspoort Prison: Emthonjeni Youth Centre-Refurbish, Repair, and Upgrade Security , Building Steam Installation and Wet Services"/>
    <s v="JFE Industries"/>
    <s v="Variation of order"/>
    <s v="Poor performance (Service delivery and APP targets)"/>
    <n v="15399073.09"/>
    <n v="157995881.5"/>
    <n v="17494045.100000001"/>
    <x v="2"/>
    <d v="2020-11-25T00:00:00"/>
    <s v="Not stated"/>
    <s v="Not stated"/>
  </r>
  <r>
    <n v="38"/>
    <x v="0"/>
    <s v="New"/>
    <d v="2020-11-25T00:00:00"/>
    <d v="2020-11-25T00:00:00"/>
    <s v="Team D"/>
    <s v="Kwena Ngoetjana"/>
    <x v="22"/>
    <s v="Western Cape: DOD: AFB Overberg TFDC upgrade and renovations to building and infrastructure"/>
    <s v="Raubex Joint Venture"/>
    <s v="Variation of order"/>
    <s v="Expansion of scope (time &amp; material)"/>
    <n v="143767.25"/>
    <n v="249880000"/>
    <n v="12136986.68"/>
    <x v="2"/>
    <d v="2020-11-24T00:00:00"/>
    <s v="Not stated"/>
    <s v="Not stated"/>
  </r>
  <r>
    <n v="39"/>
    <x v="0"/>
    <s v="New"/>
    <d v="2020-12-07T00:00:00"/>
    <d v="2020-12-07T00:00:00"/>
    <s v="Team D"/>
    <s v="Kwena Ngoetjana"/>
    <x v="22"/>
    <s v="Additional Office Space"/>
    <s v="PDL Property Management (Pty) Ltd"/>
    <s v="Variation of scope"/>
    <s v="Expansion of scope (time &amp; material)"/>
    <n v="130666.02"/>
    <n v="622651.43999999994"/>
    <n v="0"/>
    <x v="1"/>
    <d v="2020-11-09T00:00:00"/>
    <s v="Not stated"/>
    <d v="2021-12-31T00:00:00"/>
  </r>
  <r>
    <n v="40"/>
    <x v="0"/>
    <s v="New"/>
    <d v="2020-12-10T00:00:00"/>
    <d v="2020-12-10T00:00:00"/>
    <s v="Team D"/>
    <s v="Kwena Ngoetjana"/>
    <x v="22"/>
    <s v="Replacement of asbestos roof with fibre cement in Seshego Magistrate office"/>
    <s v="Macho Construction Group"/>
    <s v="Variation of scope"/>
    <s v="Easy way out (making deviations normal way of procurement)"/>
    <n v="599688.18000000005"/>
    <n v="6772410.9500000002"/>
    <n v="966391.45"/>
    <x v="2"/>
    <d v="2020-11-09T00:00:00"/>
    <s v="Not stated"/>
    <s v="Not stated"/>
  </r>
  <r>
    <n v="41"/>
    <x v="0"/>
    <s v="New"/>
    <d v="2020-11-26T00:00:00"/>
    <d v="2020-11-26T00:00:00"/>
    <s v="Team D"/>
    <s v="Kwena Ngoetjana"/>
    <x v="23"/>
    <s v="Renewal of Lease Agreement for NIPMO"/>
    <s v="Innovation Hub Management Company"/>
    <s v="Contract extension"/>
    <s v="Extensions on current contracts due to new tender processes not concluded in time"/>
    <n v="304446"/>
    <n v="2725666.92"/>
    <n v="1891905.05"/>
    <x v="1"/>
    <d v="2020-11-11T00:00:00"/>
    <d v="2021-01-01T00:00:00"/>
    <d v="2021-03-31T00:00:00"/>
  </r>
  <r>
    <n v="42"/>
    <x v="0"/>
    <s v="New"/>
    <d v="2020-11-26T00:00:00"/>
    <d v="2020-11-26T00:00:00"/>
    <s v="Team D"/>
    <s v="Kwena Ngoetjana"/>
    <x v="23"/>
    <s v="Renewal of Lease Agreement for NACI"/>
    <s v="Innovation Hub Management Company"/>
    <s v="Contract extension"/>
    <s v="Extensions on current contracts due to new tender processes not concluded in time"/>
    <n v="298559.56"/>
    <n v="2676732"/>
    <n v="2541986.98"/>
    <x v="1"/>
    <d v="2020-09-11T00:00:00"/>
    <d v="2021-01-01T00:00:00"/>
    <d v="2021-03-31T00:00:00"/>
  </r>
  <r>
    <n v="43"/>
    <x v="0"/>
    <s v="New"/>
    <d v="2020-11-23T00:00:00"/>
    <d v="2020-11-23T00:00:00"/>
    <s v="Team D"/>
    <s v="Thabile Khame"/>
    <x v="24"/>
    <s v="Management and Disbursement of the Presidential Employment Stimulus Programme (PESP) "/>
    <s v="South African Cultural Observatory (SACO)"/>
    <s v="Contract expansion in excess of 15%"/>
    <s v="Business continuity"/>
    <s v="Not Stated"/>
    <s v="Not Stated"/>
    <s v="Not Stated"/>
    <x v="2"/>
    <d v="2020-11-11T00:00:00"/>
    <s v="Not stated"/>
    <s v="Not stated"/>
  </r>
  <r>
    <n v="44"/>
    <x v="0"/>
    <s v="New"/>
    <d v="2020-10-20T00:00:00"/>
    <d v="2020-10-20T00:00:00"/>
    <s v="Team B"/>
    <s v="Khanya"/>
    <x v="25"/>
    <s v="Debt collection_x000a_"/>
    <s v="Solwandle Attorneys "/>
    <s v="Completing of work"/>
    <s v="Business continuity"/>
    <s v="Not Stated"/>
    <s v="Not Stated"/>
    <s v="Not Stated"/>
    <x v="2"/>
    <d v="2020-09-23T00:00:00"/>
    <s v="Not stated"/>
    <s v="Not stated"/>
  </r>
  <r>
    <n v="45"/>
    <x v="0"/>
    <s v="New"/>
    <d v="2020-11-24T00:00:00"/>
    <d v="2020-11-24T00:00:00"/>
    <s v="Team D"/>
    <s v="Thabile Khame"/>
    <x v="26"/>
    <s v="Renewal of Provincial Lease agreements (Eastern Cape)"/>
    <s v="JHI Blue Bacon"/>
    <s v="Contract extension"/>
    <s v="Failed tender processes; Restart tender processes"/>
    <n v="3279226.16"/>
    <s v="4 157 575.44"/>
    <s v="505 055.70"/>
    <x v="1"/>
    <d v="2020-11-24T00:00:00"/>
    <d v="2021-01-01T00:00:00"/>
    <d v="2023-12-31T00:00:00"/>
  </r>
  <r>
    <n v="46"/>
    <x v="0"/>
    <s v="New"/>
    <d v="2020-11-24T00:00:00"/>
    <d v="2020-11-24T00:00:00"/>
    <s v="Team D"/>
    <s v="Thabile Khame"/>
    <x v="26"/>
    <s v="Renewal of Provincial Lease agreements (Free State)"/>
    <s v="The Michael House Family Trust"/>
    <s v="Contract extension"/>
    <s v="Failed tender processes; Restart tender processes"/>
    <n v="3146872.68"/>
    <n v="4482509.8600000003"/>
    <s v="424 669.19"/>
    <x v="1"/>
    <d v="2020-11-24T00:00:00"/>
    <d v="2021-01-01T00:00:00"/>
    <d v="2023-12-31T00:00:00"/>
  </r>
  <r>
    <n v="47"/>
    <x v="0"/>
    <s v="New"/>
    <d v="2020-11-24T00:00:00"/>
    <d v="2020-11-24T00:00:00"/>
    <s v="Team D"/>
    <s v="Thabile Khame"/>
    <x v="26"/>
    <s v="Renewal of Provincial Lease agreements (KwaZulu Natal)"/>
    <s v="The Kaywood Trust"/>
    <s v="Contract extension"/>
    <s v="Failed tender processes; Restart tender processes"/>
    <n v="2132550.71"/>
    <s v="2 682 588.15"/>
    <s v="299 765.28"/>
    <x v="1"/>
    <d v="2020-11-24T00:00:00"/>
    <d v="2021-01-01T00:00:00"/>
    <d v="2023-12-31T00:00:00"/>
  </r>
  <r>
    <n v="48"/>
    <x v="0"/>
    <s v="New"/>
    <d v="2020-11-24T00:00:00"/>
    <d v="2020-11-24T00:00:00"/>
    <s v="Team D"/>
    <s v="Thabile Khame"/>
    <x v="26"/>
    <s v="Renewal of Provincial Lease agreements (Limpopo)"/>
    <s v="Frikkie Pienaar Properties"/>
    <s v="Contract extension"/>
    <s v="Failed tender processes; Restart tender processes"/>
    <n v="1665000"/>
    <s v="3 521 032.82"/>
    <s v="332 442.00"/>
    <x v="1"/>
    <d v="2020-11-24T00:00:00"/>
    <d v="2021-01-01T00:00:00"/>
    <d v="2023-12-31T00:00:00"/>
  </r>
  <r>
    <n v="49"/>
    <x v="0"/>
    <s v="New"/>
    <d v="2020-11-24T00:00:00"/>
    <d v="2020-11-24T00:00:00"/>
    <s v="Team D"/>
    <s v="Thabile Khame"/>
    <x v="26"/>
    <s v="Renewal of Provincial Lease agreements (Mpumalanga)"/>
    <s v="Road Hogg Tours "/>
    <s v="Contract extension"/>
    <s v="Failed tender processes; Restart tender processes"/>
    <n v="3621702.36"/>
    <s v="5 489 112.71"/>
    <s v="441 652.92"/>
    <x v="1"/>
    <d v="2020-11-24T00:00:00"/>
    <d v="2021-01-01T00:00:00"/>
    <d v="2023-12-31T00:00:00"/>
  </r>
  <r>
    <n v="50"/>
    <x v="0"/>
    <s v="New"/>
    <d v="2020-11-24T00:00:00"/>
    <d v="2020-11-24T00:00:00"/>
    <s v="Team D"/>
    <s v="Thabile Khame"/>
    <x v="26"/>
    <s v="Renewal of Provincial Lease agreements (Northern Cape)"/>
    <s v="AIDA"/>
    <s v="Contract extension"/>
    <s v="Failed tender processes; Restart tender processes"/>
    <n v="2277000"/>
    <s v="3 738 706.68"/>
    <s v="403 545.12"/>
    <x v="1"/>
    <d v="2020-11-24T00:00:00"/>
    <d v="2021-01-01T00:00:00"/>
    <d v="2023-12-31T00:00:00"/>
  </r>
  <r>
    <n v="51"/>
    <x v="0"/>
    <s v="New"/>
    <d v="2020-11-24T00:00:00"/>
    <d v="2020-11-24T00:00:00"/>
    <s v="Team D"/>
    <s v="Thabile Khame"/>
    <x v="26"/>
    <s v="Renewal of Provincial Lease agreements (Northern West)"/>
    <s v="Engel &amp; Volkers"/>
    <s v="Contract extension"/>
    <s v="Failed tender processes; Restart tender processes"/>
    <n v="2182125"/>
    <s v="5 200 933.03"/>
    <s v="420 808.44"/>
    <x v="1"/>
    <d v="2020-11-24T00:00:00"/>
    <d v="2021-01-01T00:00:00"/>
    <d v="2023-12-31T00:00:00"/>
  </r>
  <r>
    <n v="52"/>
    <x v="0"/>
    <s v="New"/>
    <d v="2020-11-24T00:00:00"/>
    <d v="2020-11-24T00:00:00"/>
    <s v="Team D"/>
    <s v="Thabile Khame"/>
    <x v="26"/>
    <s v="Renewal of Provincial Lease agreements (Western Cape)"/>
    <s v="JHI Frederick Carter"/>
    <s v="Contract extension"/>
    <s v="Failed tender processes; Restart tender processes"/>
    <n v="2068900.96"/>
    <s v="4 420 912.97"/>
    <s v="293 638.86"/>
    <x v="1"/>
    <d v="2020-11-24T00:00:00"/>
    <d v="2021-01-01T00:00:00"/>
    <d v="2023-12-31T00:00:00"/>
  </r>
  <r>
    <n v="53"/>
    <x v="0"/>
    <s v="New"/>
    <d v="2020-10-20T00:00:00"/>
    <d v="2020-10-20T00:00:00"/>
    <s v="Team B"/>
    <s v="Nozibele"/>
    <x v="27"/>
    <s v="Maintenance and Woodpole replacement scopes of work required for the operations and maintenance portfolio in KZN"/>
    <s v="Various suppliers"/>
    <s v="Continuity of service"/>
    <s v="Service Delivery Urgency"/>
    <n v="72000000"/>
    <n v="126026468"/>
    <n v="17300000"/>
    <x v="1"/>
    <d v="2020-10-20T00:00:00"/>
    <d v="2020-11-01T00:00:00"/>
    <d v="2021-10-31T00:00:00"/>
  </r>
  <r>
    <n v="54"/>
    <x v="0"/>
    <s v="New"/>
    <d v="2020-11-25T00:00:00"/>
    <d v="2020-11-25T00:00:00"/>
    <s v="Team A"/>
    <s v="Bonolo"/>
    <x v="27"/>
    <s v="Sringing, cabling, earthing and minor civils at Lomond Substation and Lulamisa Substations"/>
    <s v="Gebane Engineering Services CC"/>
    <s v="Complete the reamining scope of work"/>
    <s v="Business continuity"/>
    <n v="1013859"/>
    <n v="11976852.9"/>
    <n v="0"/>
    <x v="0"/>
    <d v="2020-11-24T00:00:00"/>
    <d v="2020-12-15T00:00:00"/>
    <d v="2021-11-14T00:00:00"/>
  </r>
  <r>
    <n v="55"/>
    <x v="0"/>
    <s v="Appeal"/>
    <d v="2020-11-26T00:00:00"/>
    <d v="2020-11-26T00:00:00"/>
    <s v="Team A"/>
    <s v="Bonolo"/>
    <x v="27"/>
    <s v="Supply, transportation, erection and dismantling of scaffolding and insulation material"/>
    <s v="Southey Contracting (Pty) Ltd; Kaefer Thermal Contracting Services (Pty) Ltd; SGB-Cape, a division of Waco Africa (Pty) Ltd and TMS Group Industrial Services (Pty) Ltd"/>
    <s v="Continuation of service"/>
    <s v="Business continuity"/>
    <n v="551425000"/>
    <s v="378,499 500.00 "/>
    <s v="6,119,911,519.00"/>
    <x v="0"/>
    <d v="2020-11-26T00:00:00"/>
    <d v="2021-01-01T00:00:00"/>
    <d v="2021-06-30T00:00:00"/>
  </r>
  <r>
    <n v="56"/>
    <x v="0"/>
    <s v="Appeal"/>
    <d v="2020-11-20T00:00:00"/>
    <d v="2020-11-20T00:00:00"/>
    <s v="Team A"/>
    <s v="Bonolo"/>
    <x v="27"/>
    <s v="Procurement of Control and Instrumentation (P17C) at Medupi Power Station"/>
    <s v="Siemens (Pty) Ltd"/>
    <s v="Continuation of service"/>
    <s v="Poor Planning"/>
    <n v="167824729.88"/>
    <s v="1,284,080,088,00"/>
    <s v="101,622,509,00"/>
    <x v="0"/>
    <d v="2020-11-19T00:00:00"/>
    <d v="2021-08-19T00:00:00"/>
    <d v="2022-03-19T00:00:00"/>
  </r>
  <r>
    <n v="57"/>
    <x v="0"/>
    <s v="Ratification"/>
    <d v="2020-10-13T00:00:00"/>
    <d v="2020-10-13T00:00:00"/>
    <s v="Team A"/>
    <s v="Bonolo"/>
    <x v="27"/>
    <s v="Contract Claims Advisory Services Panel at Group Capital for time and money"/>
    <s v="HKA Vharanani Properties Joint Venture (HKA VP JV), C-Squared (C2) and Price Waterhouse Coopers (PWC) "/>
    <s v="Depletion of funds"/>
    <s v="Poor contract management"/>
    <n v="38208043"/>
    <s v=" 389,500,000,00"/>
    <n v="0"/>
    <x v="0"/>
    <d v="2020-11-13T00:00:00"/>
    <d v="2021-04-30T00:00:00"/>
    <d v="2021-10-30T00:00:00"/>
  </r>
  <r>
    <n v="58"/>
    <x v="0"/>
    <s v="New"/>
    <d v="2020-10-21T00:00:00"/>
    <d v="2020-10-21T00:00:00"/>
    <s v="Team A"/>
    <s v="Bonolo"/>
    <x v="27"/>
    <s v="Procurement of Legal Services for Medupi Borutho Line"/>
    <s v="Gildenhuys Malatji Inc "/>
    <s v="Continuation of service"/>
    <s v="Poor Planning"/>
    <n v="1610575"/>
    <s v="459,425.00 00"/>
    <n v="0"/>
    <x v="2"/>
    <d v="2020-10-21T00:00:00"/>
    <d v="2020-10-17T00:00:00"/>
    <d v="2021-07-16T00:00:00"/>
  </r>
  <r>
    <n v="59"/>
    <x v="0"/>
    <s v="New"/>
    <d v="2020-10-21T00:00:00"/>
    <d v="2020-10-21T00:00:00"/>
    <s v="Team A"/>
    <s v="Bonolo"/>
    <x v="27"/>
    <s v="LV Motor Repair and Refurbishment services for the procurement of LV motor repair and refurbishment services"/>
    <s v="Marthinusen and Coutts Cleveland A division of Actom (Pty) Ltd"/>
    <s v="Depletion of funds"/>
    <s v="Poor contract management"/>
    <n v="1918487.42"/>
    <s v="17,201,230.26"/>
    <s v="2,434,306.42"/>
    <x v="0"/>
    <d v="2020-10-21T00:00:00"/>
    <d v="2020-11-23T00:00:00"/>
    <d v="2020-12-31T00:00:00"/>
  </r>
  <r>
    <n v="60"/>
    <x v="0"/>
    <s v="New"/>
    <d v="2020-11-24T00:00:00"/>
    <d v="2020-11-24T00:00:00"/>
    <s v="Team A"/>
    <s v="Bonolo"/>
    <x v="27"/>
    <s v="Provision of quality and/ or inspection services"/>
    <s v="Tivanathi Engineering (Pty) Ltd"/>
    <s v="Continuation of service"/>
    <s v="Extensions on current contracts due to new tender processes not concluded in time"/>
    <n v="5585233.4299999997"/>
    <s v="49,415,960.00"/>
    <s v="7,258,620.60"/>
    <x v="0"/>
    <d v="2020-11-24T00:00:00"/>
    <d v="2020-11-26T00:00:00"/>
    <d v="2021-02-26T00:00:00"/>
  </r>
  <r>
    <n v="61"/>
    <x v="0"/>
    <s v="New"/>
    <d v="2020-10-20T00:00:00"/>
    <d v="2020-10-20T00:00:00"/>
    <s v="Team A"/>
    <s v="Bonolo"/>
    <x v="27"/>
    <s v="Provision of a panel of electrical contractors for minor and major work within the reticulation portfolio"/>
    <s v="Panel of electrical contractors "/>
    <s v="Continuation of service"/>
    <s v="Extensions on current contracts due to new tender processes not concluded in time"/>
    <n v="36577811"/>
    <s v="237,921,912,23"/>
    <s v="19,549,042,05 "/>
    <x v="0"/>
    <d v="2020-10-20T00:00:00"/>
    <d v="2021-02-01T00:00:00"/>
    <d v="2021-03-31T00:00:00"/>
  </r>
  <r>
    <n v="62"/>
    <x v="0"/>
    <s v="New"/>
    <d v="2020-09-17T00:00:00"/>
    <d v="2020-09-17T00:00:00"/>
    <s v="Team A"/>
    <s v="Bonolo"/>
    <x v="27"/>
    <s v="Supply and delivery of coal to Kusile Power Station and/or any other Eskom power station"/>
    <s v="HCI"/>
    <s v="Expansion of scope"/>
    <s v="Drafting of poor specifications (TORs) and evaluation criteria "/>
    <n v="309380700"/>
    <s v="8,605,221,840,00"/>
    <n v="0"/>
    <x v="0"/>
    <d v="2020-07-30T00:00:00"/>
    <s v="Not stated "/>
    <s v="Not stated "/>
  </r>
  <r>
    <n v="63"/>
    <x v="0"/>
    <s v="New"/>
    <d v="2020-09-22T00:00:00"/>
    <d v="2020-09-22T00:00:00"/>
    <s v="Team A"/>
    <s v="Bonolo"/>
    <x v="27"/>
    <s v="Provision of Legal services"/>
    <s v="Harkoo, Brijlal, Reddy and_x000a_Incorporated"/>
    <s v="Continuation of service"/>
    <s v="Poor Planning"/>
    <n v="4049200"/>
    <s v="1,740,000.00"/>
    <n v="0"/>
    <x v="0"/>
    <d v="2020-09-22T00:00:00"/>
    <s v="Not stated "/>
    <d v="2021-10-31T00:00:00"/>
  </r>
  <r>
    <n v="64"/>
    <x v="0"/>
    <s v="New"/>
    <d v="2020-09-16T00:00:00"/>
    <d v="2020-09-16T00:00:00"/>
    <s v="Team A"/>
    <s v="Bonolo"/>
    <x v="27"/>
    <s v="Provision of Legal services"/>
    <s v="Reneqe Attorneys"/>
    <s v="Continuation of service"/>
    <s v="Poor Planning"/>
    <n v="3565000"/>
    <s v="1,035,000.00"/>
    <n v="0"/>
    <x v="0"/>
    <d v="2020-11-10T00:00:00"/>
    <s v="Not stated "/>
    <d v="2024-03-31T00:00:00"/>
  </r>
  <r>
    <n v="65"/>
    <x v="0"/>
    <s v="Appeal"/>
    <d v="2020-10-08T00:00:00"/>
    <d v="2020-10-08T00:00:00"/>
    <s v="Team A"/>
    <s v="Bonolo"/>
    <x v="27"/>
    <s v="Turbine_x000a_Generator (P03) Medupi Power Station"/>
    <s v="Alstom South &amp; East (Pty) Ltd"/>
    <s v="Continuation of service"/>
    <s v="Expansion of scope (time &amp; material)"/>
    <n v="116567868"/>
    <s v="13,364,641,808.00"/>
    <n v="0"/>
    <x v="0"/>
    <d v="2020-10-08T00:00:00"/>
    <s v="Not stated "/>
    <s v="Not stated "/>
  </r>
  <r>
    <n v="66"/>
    <x v="0"/>
    <s v="New"/>
    <d v="2020-10-14T00:00:00"/>
    <d v="2020-10-14T00:00:00"/>
    <s v="Team A"/>
    <s v="Bonolo"/>
    <x v="27"/>
    <s v="Provision of physical security_x000a_services for Eskom Holdings SOC Ltd and National Key Points"/>
    <s v="Various service providers"/>
    <s v="Increase in the demand for security services"/>
    <s v="Business Strategy/operations "/>
    <n v="269647730"/>
    <n v="1515550650.6800001"/>
    <s v="0,00_x000a_"/>
    <x v="0"/>
    <d v="2020-10-13T00:00:00"/>
    <d v="2019-10-01T00:00:00"/>
    <d v="2021-03-31T00:00:00"/>
  </r>
  <r>
    <n v="67"/>
    <x v="0"/>
    <s v="Rollover"/>
    <d v="2020-10-20T00:00:00"/>
    <d v="2020-10-20T00:00:00"/>
    <s v="Team A"/>
    <s v="Bonolo"/>
    <x v="27"/>
    <s v="Construction of Kusile Medium Voltage (MV) Switchgear"/>
    <s v="Stefanutti Stocks &amp; Basil Read Joint Venture (SSBR JV)"/>
    <s v="Access delays"/>
    <s v="Poor contract management"/>
    <n v="268251506.24000001"/>
    <n v="1877170000.4300001"/>
    <n v="3178921724.3899999"/>
    <x v="3"/>
    <d v="2020-10-20T00:00:00"/>
    <s v="Noting"/>
    <s v="Noting"/>
  </r>
  <r>
    <n v="68"/>
    <x v="0"/>
    <s v="New"/>
    <d v="2020-12-08T00:00:00"/>
    <d v="2020-12-08T00:00:00"/>
    <s v="Team A"/>
    <s v="Bonolo"/>
    <x v="27"/>
    <s v="Provision of mobile connectivity services to all Eskom divisions"/>
    <s v="Vodacom SA (Pty) Ltd"/>
    <s v="Continuation of service"/>
    <s v="Contract Extension"/>
    <n v="53200143"/>
    <s v="80,000,000.00"/>
    <n v="0"/>
    <x v="0"/>
    <d v="2020-12-07T00:00:00"/>
    <s v="9 months"/>
    <d v="2021-08-17T00:00:00"/>
  </r>
  <r>
    <n v="69"/>
    <x v="0"/>
    <s v="New"/>
    <d v="2020-09-28T00:00:00"/>
    <d v="2020-09-29T00:00:00"/>
    <s v="Team A"/>
    <s v="Phaladi"/>
    <x v="27"/>
    <s v="Stringing and cabling at Pluto and Midas Substation"/>
    <s v="Gebane Engineering services cc"/>
    <s v="Outages"/>
    <s v="Poor contract management"/>
    <n v="990755"/>
    <n v="12133372.5"/>
    <n v="1840726.19"/>
    <x v="0"/>
    <d v="2020-09-28T00:00:00"/>
    <d v="2020-10-01T00:00:00"/>
    <d v="2021-06-30T00:00:00"/>
  </r>
  <r>
    <n v="70"/>
    <x v="0"/>
    <s v="New"/>
    <d v="2020-09-29T00:00:00"/>
    <d v="2020-09-29T00:00:00"/>
    <s v="Team A"/>
    <s v="Phaladi"/>
    <x v="27"/>
    <s v="Electrical contracts"/>
    <s v="Panel of contractors"/>
    <s v="To allow for establishment of a new panel"/>
    <s v="COVID-19"/>
    <n v="18748693.800000001"/>
    <n v="46698637.649999999"/>
    <n v="9201210.0299999993"/>
    <x v="0"/>
    <d v="2020-09-22T00:00:00"/>
    <d v="2020-11-01T00:00:00"/>
    <d v="2021-10-31T00:00:00"/>
  </r>
  <r>
    <n v="71"/>
    <x v="0"/>
    <s v="New"/>
    <d v="2020-10-28T00:00:00"/>
    <d v="2020-10-28T00:00:00"/>
    <s v="Team A"/>
    <s v="Phaladi"/>
    <x v="27"/>
    <s v="SPU metering reading services"/>
    <s v="Panel of contractors"/>
    <s v="Insufficient funds"/>
    <s v="Poor contract management"/>
    <n v="7760336.96"/>
    <n v="46798992.399999999"/>
    <n v="6801283.4100000001"/>
    <x v="0"/>
    <d v="2020-10-20T00:00:00"/>
    <s v="Not stated"/>
    <s v="Not stated"/>
  </r>
  <r>
    <n v="72"/>
    <x v="0"/>
    <s v="Appeal"/>
    <d v="2020-11-30T00:00:00"/>
    <d v="2020-11-30T00:00:00"/>
    <s v="Team A"/>
    <s v="Bonolo"/>
    <x v="27"/>
    <s v="Wet Flue Gas Desulphurisation (WFGD) Plant of six (6) Units at Kusile Power Station"/>
    <s v="Alstom S and E Africa (Pty) Ltd_x000a_"/>
    <s v="Make provision for contingency on the project"/>
    <s v="Poor Planning"/>
    <n v="55833564.380000003"/>
    <s v="2,745,590,776.00"/>
    <s v="308,937,779.23"/>
    <x v="0"/>
    <d v="2020-11-27T00:00:00"/>
    <d v="2020-10-01T00:00:00"/>
    <d v="2023-08-30T00:00:00"/>
  </r>
  <r>
    <n v="73"/>
    <x v="0"/>
    <s v="New"/>
    <d v="2020-11-24T00:00:00"/>
    <d v="2020-11-24T00:00:00"/>
    <s v="Team A"/>
    <s v="Bonolo"/>
    <x v="27"/>
    <s v="Provision of quality and/_x000a_or inspection services"/>
    <s v="Atvance Empowered Risk_x000a_Management"/>
    <s v="Stability and no disruption_x000a_on the current services provided"/>
    <s v="Easy way out (making deviations normal way of procurement)"/>
    <n v="1380000"/>
    <s v="9,954,912.00"/>
    <s v="1,260,960.37"/>
    <x v="2"/>
    <d v="2020-11-24T00:00:00"/>
    <d v="2020-11-26T00:00:00"/>
    <d v="2021-02-26T00:00:00"/>
  </r>
  <r>
    <n v="74"/>
    <x v="0"/>
    <s v="New"/>
    <d v="2020-11-09T00:00:00"/>
    <d v="2020-11-20T00:00:00"/>
    <s v="Team A"/>
    <s v="Hudley"/>
    <x v="28"/>
    <s v="Continued Profession Development (CPD) software and related services"/>
    <s v="E2 Institutions Pty Ltd"/>
    <s v="Extension of Contract"/>
    <s v="COVID-19"/>
    <n v="863406"/>
    <s v="692 640.00"/>
    <s v="0.00"/>
    <x v="0"/>
    <d v="2020-11-09T00:00:00"/>
    <d v="2019-04-01T00:00:00"/>
    <d v="2022-03-30T00:00:00"/>
  </r>
  <r>
    <n v="75"/>
    <x v="1"/>
    <s v="New"/>
    <d v="2020-10-01T00:00:00"/>
    <d v="2020-10-01T00:00:00"/>
    <s v="Team C"/>
    <s v="Hudley"/>
    <x v="29"/>
    <s v="GPAA and GEPF Network services"/>
    <s v="MTN"/>
    <s v="Tender process not finalised by SITA"/>
    <s v="Tender process not concluded"/>
    <n v="23659198.079999998"/>
    <s v="32 533 812.36"/>
    <s v="9 767 705.21"/>
    <x v="1"/>
    <d v="2020-10-01T00:00:00"/>
    <d v="2020-10-01T00:00:00"/>
    <d v="2020-10-31T00:00:00"/>
  </r>
  <r>
    <n v="76"/>
    <x v="1"/>
    <s v="New"/>
    <d v="2020-10-13T00:00:00"/>
    <d v="2020-10-13T00:00:00"/>
    <s v="Team C"/>
    <s v="Petrus"/>
    <x v="29"/>
    <s v="Call centre services"/>
    <s v="MTN"/>
    <s v="Tender process not finalised"/>
    <s v="Business continuity"/>
    <n v="3725337.47"/>
    <s v="14 388 114.53"/>
    <s v="5 671 536.15"/>
    <x v="1"/>
    <d v="2020-10-01T00:00:00"/>
    <d v="2020-11-01T00:00:00"/>
    <d v="2021-10-01T00:00:00"/>
  </r>
  <r>
    <n v="77"/>
    <x v="0"/>
    <s v="New"/>
    <d v="2020-12-04T00:00:00"/>
    <d v="2020-12-04T00:00:00"/>
    <s v="Team B"/>
    <s v="Sbusiso"/>
    <x v="30"/>
    <s v="Office Accommodation "/>
    <s v="Royal traders "/>
    <s v="Continuity of service"/>
    <s v="Failed tender processes; Restart tender processes"/>
    <n v="352024"/>
    <n v="811087"/>
    <n v="1955054"/>
    <x v="1"/>
    <d v="2020-12-03T00:00:00"/>
    <d v="2021-04-01T00:00:00"/>
    <d v="2021-12-31T00:00:00"/>
  </r>
  <r>
    <n v="78"/>
    <x v="0"/>
    <s v="New"/>
    <d v="2020-12-04T00:00:00"/>
    <d v="2020-12-04T00:00:00"/>
    <s v="Team B"/>
    <s v="Sbusiso"/>
    <x v="30"/>
    <s v="Office Accommodation "/>
    <s v="Gemgrow/Arrowhead Properties"/>
    <s v="Continuity of service"/>
    <s v="Failed tender processes; Restart tender processes"/>
    <n v="484882"/>
    <n v="927422"/>
    <n v="3508141"/>
    <x v="1"/>
    <d v="2020-12-03T00:00:00"/>
    <d v="2021-04-01T00:00:00"/>
    <d v="2021-12-31T00:00:00"/>
  </r>
  <r>
    <n v="79"/>
    <x v="0"/>
    <s v="New"/>
    <d v="2020-12-04T00:00:00"/>
    <d v="2020-12-04T00:00:00"/>
    <s v="Team B"/>
    <s v="Sbusiso"/>
    <x v="30"/>
    <s v="Office Accommodation "/>
    <s v="Tower Properties"/>
    <s v="Continuity of service"/>
    <s v="Failed tender processes; Restart tender processes"/>
    <n v="505352"/>
    <n v="842793"/>
    <n v="3850485"/>
    <x v="1"/>
    <d v="2020-12-03T00:00:00"/>
    <d v="2021-04-01T00:00:00"/>
    <d v="2021-12-31T00:00:00"/>
  </r>
  <r>
    <n v="80"/>
    <x v="0"/>
    <s v="New"/>
    <d v="2020-12-04T00:00:00"/>
    <d v="2020-12-04T00:00:00"/>
    <s v="Team B"/>
    <s v="Sbusiso"/>
    <x v="30"/>
    <s v="Office Accommodation "/>
    <s v="Stroh Familie Trust"/>
    <s v="Continuity of service"/>
    <s v="Failed tender processes; Restart tender processes"/>
    <n v="324000"/>
    <n v="709394"/>
    <n v="2379171"/>
    <x v="1"/>
    <d v="2020-12-03T00:00:00"/>
    <d v="2021-04-01T00:00:00"/>
    <d v="2021-12-31T00:00:00"/>
  </r>
  <r>
    <n v="81"/>
    <x v="0"/>
    <s v="New"/>
    <d v="2020-12-04T00:00:00"/>
    <d v="2020-12-04T00:00:00"/>
    <s v="Team B"/>
    <s v="Sbusiso"/>
    <x v="30"/>
    <s v="Office Accommodation "/>
    <s v="Blend Properties"/>
    <s v="Continuity of service"/>
    <s v="Failed tender processes; Restart tender processes"/>
    <n v="227664"/>
    <n v="503748"/>
    <n v="1841354"/>
    <x v="1"/>
    <d v="2020-12-03T00:00:00"/>
    <d v="2021-04-01T00:00:00"/>
    <d v="2021-12-31T00:00:00"/>
  </r>
  <r>
    <n v="82"/>
    <x v="0"/>
    <s v="New"/>
    <d v="2020-12-04T00:00:00"/>
    <d v="2020-12-04T00:00:00"/>
    <s v="Team B"/>
    <s v="Sbusiso"/>
    <x v="30"/>
    <s v="Office Accommodation "/>
    <s v="Skyline Motors"/>
    <s v="Continuity of service"/>
    <s v="Failed tender processes; Restart tender processes"/>
    <n v="284910"/>
    <n v="572959"/>
    <n v="1564598"/>
    <x v="1"/>
    <d v="2020-12-03T00:00:00"/>
    <d v="2021-04-01T00:00:00"/>
    <d v="2021-12-31T00:00:00"/>
  </r>
  <r>
    <n v="83"/>
    <x v="0"/>
    <s v="New"/>
    <d v="2020-12-04T00:00:00"/>
    <d v="2020-12-04T00:00:00"/>
    <s v="Team B"/>
    <s v="Sbusiso"/>
    <x v="30"/>
    <s v="Office Accommodation "/>
    <s v="Blue Crest Holdings"/>
    <s v="Continuity of service"/>
    <s v="Failed tender processes; Restart tender processes"/>
    <n v="4125763"/>
    <s v="22 411 272.00"/>
    <s v="55 423 190"/>
    <x v="1"/>
    <d v="2020-12-03T00:00:00"/>
    <d v="2021-04-01T00:00:00"/>
    <d v="2021-12-31T00:00:00"/>
  </r>
  <r>
    <n v="84"/>
    <x v="0"/>
    <s v="New"/>
    <d v="2020-10-28T00:00:00"/>
    <d v="2020-10-28T00:00:00"/>
    <s v="Team C"/>
    <s v="Petrus"/>
    <x v="31"/>
    <s v="RT08-2017 Removal and Storage of assets of auhority"/>
    <s v="SKYNET"/>
    <s v="Bidding process in progress"/>
    <s v="Extensions on current contracts due to new tender processes not concluded in time"/>
    <n v="124200"/>
    <n v="272366.37"/>
    <n v="0"/>
    <x v="2"/>
    <d v="2020-10-28T00:00:00"/>
    <d v="2020-11-01T00:00:00"/>
    <d v="2021-01-21T00:00:00"/>
  </r>
  <r>
    <n v="85"/>
    <x v="0"/>
    <s v="New"/>
    <d v="2020-12-01T00:00:00"/>
    <d v="2020-12-01T00:00:00"/>
    <s v="Team C"/>
    <s v="Petrus"/>
    <x v="31"/>
    <s v="Lease extension for the KZN Regional office"/>
    <s v="Delta Property Fund Ltd"/>
    <s v="Tender process in progress"/>
    <s v="Extension of Accommodation Leases"/>
    <n v="1113415.74"/>
    <s v="4 465 583.95"/>
    <n v="0"/>
    <x v="1"/>
    <d v="2020-11-27T00:00:00"/>
    <d v="2021-06-01T00:00:00"/>
    <d v="2022-05-30T00:00:00"/>
  </r>
  <r>
    <n v="86"/>
    <x v="0"/>
    <s v="New"/>
    <d v="2020-10-14T00:00:00"/>
    <d v="2020-10-14T00:00:00"/>
    <s v="Team D"/>
    <s v="Kwena Ngoetjana"/>
    <x v="32"/>
    <s v="EPWP-COVID 19 Response Project"/>
    <s v="Forster Care and Widowers"/>
    <s v="Variation of order"/>
    <s v="COVID-19"/>
    <n v="78808.97"/>
    <n v="313900.12"/>
    <n v="0"/>
    <x v="1"/>
    <d v="2020-10-13T00:00:00"/>
    <s v="Not Stated"/>
    <d v="2020-11-30T00:00:00"/>
  </r>
  <r>
    <n v="87"/>
    <x v="0"/>
    <s v="New"/>
    <d v="2020-10-14T00:00:00"/>
    <d v="2020-10-14T00:00:00"/>
    <s v="Team D"/>
    <s v="Kwena Ngoetjana"/>
    <x v="32"/>
    <s v="EPWP-COVID 19 Response Project"/>
    <s v="Tirhani"/>
    <s v="Variation of order"/>
    <s v="COVID-19"/>
    <n v="153610.70000000001"/>
    <n v="313900.12"/>
    <n v="0"/>
    <x v="1"/>
    <d v="2020-10-13T00:00:00"/>
    <s v="Not Stated"/>
    <d v="2020-11-30T00:00:00"/>
  </r>
  <r>
    <n v="88"/>
    <x v="0"/>
    <s v="New"/>
    <d v="2020-10-14T00:00:00"/>
    <d v="2020-10-14T00:00:00"/>
    <s v="Team D"/>
    <s v="Kwena Ngoetjana"/>
    <x v="32"/>
    <s v="EPWP-COVID 19 Response Project"/>
    <s v="A Re Direng Caregivers"/>
    <s v="Variation of order"/>
    <s v="COVID-19"/>
    <n v="185668.58"/>
    <n v="627800.24"/>
    <n v="0"/>
    <x v="1"/>
    <d v="2020-10-13T00:00:00"/>
    <s v="Not Stated"/>
    <d v="2020-11-30T00:00:00"/>
  </r>
  <r>
    <n v="89"/>
    <x v="0"/>
    <s v="New"/>
    <d v="2020-10-14T00:00:00"/>
    <d v="2020-10-14T00:00:00"/>
    <s v="Team D"/>
    <s v="Kwena Ngoetjana"/>
    <x v="32"/>
    <s v="EPWP-COVID 19 Response Project"/>
    <s v="Batsha Ba Kopane"/>
    <s v="Variation of order"/>
    <s v="COVID-19"/>
    <n v="212383.49"/>
    <n v="601085.34"/>
    <n v="0"/>
    <x v="1"/>
    <d v="2020-10-13T00:00:00"/>
    <s v="Not Stated"/>
    <d v="2020-11-30T00:00:00"/>
  </r>
  <r>
    <n v="90"/>
    <x v="0"/>
    <s v="New"/>
    <d v="2020-10-14T00:00:00"/>
    <d v="2020-10-14T00:00:00"/>
    <s v="Team D"/>
    <s v="Kwena Ngoetjana"/>
    <x v="32"/>
    <s v="EPWP-COVID 19 Response Project"/>
    <s v="Itereleng Projects"/>
    <s v="Variation of order"/>
    <s v="COVID-19"/>
    <n v="185668.58"/>
    <n v="627800.24"/>
    <n v="0"/>
    <x v="1"/>
    <d v="2020-10-13T00:00:00"/>
    <s v="Not Stated"/>
    <d v="2020-11-30T00:00:00"/>
  </r>
  <r>
    <n v="91"/>
    <x v="0"/>
    <s v="New"/>
    <d v="2020-10-14T00:00:00"/>
    <d v="2020-10-14T00:00:00"/>
    <s v="Team D"/>
    <s v="Kwena Ngoetjana"/>
    <x v="32"/>
    <s v="EPWP-COVID 19 Response Project"/>
    <s v="Kutullo Disability Care"/>
    <s v="Variation of order"/>
    <s v="COVID-19"/>
    <n v="185668.58"/>
    <n v="627800.24"/>
    <n v="0"/>
    <x v="1"/>
    <d v="2020-10-13T00:00:00"/>
    <s v="Not Stated"/>
    <d v="2020-11-30T00:00:00"/>
  </r>
  <r>
    <n v="92"/>
    <x v="0"/>
    <s v="New"/>
    <d v="2020-10-14T00:00:00"/>
    <d v="2020-10-14T00:00:00"/>
    <s v="Team D"/>
    <s v="Kwena Ngoetjana"/>
    <x v="32"/>
    <s v="EPWP-COVID 19 Response Project"/>
    <s v="Makapanstad Rural Development"/>
    <s v="Variation of order"/>
    <s v="COVID-19"/>
    <n v="185668.58"/>
    <n v="627800.24"/>
    <n v="0"/>
    <x v="1"/>
    <d v="2020-10-13T00:00:00"/>
    <s v="Not Stated"/>
    <d v="2020-11-30T00:00:00"/>
  </r>
  <r>
    <n v="93"/>
    <x v="0"/>
    <s v="New"/>
    <d v="2020-10-14T00:00:00"/>
    <d v="2020-10-14T00:00:00"/>
    <s v="Team D"/>
    <s v="Kwena Ngoetjana"/>
    <x v="32"/>
    <s v="EPWP-COVID 19 Response Project"/>
    <s v="Lokgabeng Disabled Centre"/>
    <s v="Variation of order"/>
    <s v="COVID-19"/>
    <n v="345958.01"/>
    <n v="467510.82"/>
    <n v="0"/>
    <x v="1"/>
    <d v="2020-10-13T00:00:00"/>
    <s v="Not Stated"/>
    <d v="2020-11-30T00:00:00"/>
  </r>
  <r>
    <n v="94"/>
    <x v="0"/>
    <s v="New"/>
    <d v="2020-10-14T00:00:00"/>
    <d v="2020-10-14T00:00:00"/>
    <s v="Team D"/>
    <s v="Kwena Ngoetjana"/>
    <x v="32"/>
    <s v="EPWP-COVID 19 Response Project"/>
    <s v="Peeletso Sechabeng"/>
    <s v="Variation of order"/>
    <s v="COVID-19"/>
    <n v="212383.49"/>
    <n v="601085.34"/>
    <n v="0"/>
    <x v="1"/>
    <d v="2020-10-13T00:00:00"/>
    <s v="Not Stated"/>
    <d v="2020-11-30T00:00:00"/>
  </r>
  <r>
    <n v="95"/>
    <x v="0"/>
    <s v="New"/>
    <d v="2020-10-14T00:00:00"/>
    <d v="2020-10-14T00:00:00"/>
    <s v="Team D"/>
    <s v="Kwena Ngoetjana"/>
    <x v="32"/>
    <s v="EPWP-COVID 19 Response Project"/>
    <s v="Rekopane Old Age and Disability Centre"/>
    <s v="Variation of order"/>
    <s v="COVID-19"/>
    <n v="185668.58"/>
    <n v="627800.24"/>
    <n v="0"/>
    <x v="1"/>
    <d v="2020-10-13T00:00:00"/>
    <s v="Not Stated"/>
    <d v="2020-11-30T00:00:00"/>
  </r>
  <r>
    <n v="96"/>
    <x v="1"/>
    <s v="New"/>
    <d v="2020-09-22T00:00:00"/>
    <d v="2020-09-22T00:00:00"/>
    <s v="Team C"/>
    <s v="Kea"/>
    <x v="33"/>
    <s v="Provision of office accomodation"/>
    <s v="Various suppliers"/>
    <s v="Business Continuity"/>
    <s v="Business continuity"/>
    <s v="Not stated"/>
    <s v="Not stated"/>
    <s v="Not stated"/>
    <x v="4"/>
    <d v="2020-09-22T00:00:00"/>
    <s v="Not stated"/>
    <s v="Not Stated"/>
  </r>
  <r>
    <n v="97"/>
    <x v="0"/>
    <s v="Appeal"/>
    <d v="2020-11-26T00:00:00"/>
    <d v="2020-11-26T00:00:00"/>
    <s v="Team B"/>
    <s v="Sbusiso"/>
    <x v="34"/>
    <s v="Enterprise  Resources Planning"/>
    <s v="Solugrowth "/>
    <s v="Continuity of service"/>
    <s v="Business Strategy/operations "/>
    <n v="1329478.08"/>
    <s v="5 016898.19"/>
    <n v="1254224.55"/>
    <x v="1"/>
    <d v="2020-11-26T00:00:00"/>
    <d v="2020-12-01T00:00:00"/>
    <d v="2021-05-31T00:00:00"/>
  </r>
  <r>
    <n v="98"/>
    <x v="0"/>
    <s v="Appeal"/>
    <d v="2020-11-26T00:00:00"/>
    <d v="2020-11-26T00:00:00"/>
    <s v="Team B"/>
    <s v="Sbusiso"/>
    <x v="34"/>
    <s v="Management Information System"/>
    <s v="Solugrowth"/>
    <s v="Continuity of service"/>
    <s v="Business Strategy/operations "/>
    <n v="1088002.25"/>
    <n v="4352011.5599999996"/>
    <n v="1088002.8899999999"/>
    <x v="1"/>
    <d v="2020-11-26T00:00:00"/>
    <d v="2020-12-01T00:00:00"/>
    <d v="2021-05-31T00:00:00"/>
  </r>
  <r>
    <n v="99"/>
    <x v="0"/>
    <s v="New"/>
    <d v="2020-10-03T00:00:00"/>
    <d v="2020-10-03T00:00:00"/>
    <s v="Team A"/>
    <s v="Jefferson"/>
    <x v="35"/>
    <s v="Office accommodation of the Umlazi_x000a_Local Office (Umzinto Satellite Office)"/>
    <s v="Not Stated"/>
    <s v="To allow for a new procurement process"/>
    <s v="Business continuity"/>
    <n v="135075.79"/>
    <s v="719,085.60"/>
    <s v="45,024.93"/>
    <x v="0"/>
    <d v="2020-10-20T00:00:00"/>
    <d v="2020-11-01T00:00:00"/>
    <d v="2021-06-30T00:00:00"/>
  </r>
  <r>
    <n v="100"/>
    <x v="0"/>
    <s v="New"/>
    <d v="2020-11-30T00:00:00"/>
    <d v="2020-11-30T00:00:00"/>
    <s v="Team A"/>
    <s v="Jefferson"/>
    <x v="35"/>
    <s v="Provisioning of a group life insurance scheme "/>
    <s v="Verso Financial Services (Pty) Ltd "/>
    <s v="To allow for a new procurement process"/>
    <s v="Business continuity"/>
    <n v="1995849.54"/>
    <s v="5,199,007.32 "/>
    <s v="0.00"/>
    <x v="0"/>
    <d v="2020-11-27T00:00:00"/>
    <d v="2021-01-01T00:00:00"/>
    <d v="2021-03-31T00:00:00"/>
  </r>
  <r>
    <n v="101"/>
    <x v="0"/>
    <s v="New"/>
    <d v="2020-12-03T00:00:00"/>
    <d v="2020-12-03T00:00:00"/>
    <s v="Team A"/>
    <s v="Jefferson"/>
    <x v="35"/>
    <s v=" Document exchange services for all Legal Aid offices and the_x000a_variation is for the extension of"/>
    <s v="Docex Management_x000a_(Pty) Ltd"/>
    <s v="To allow for a new procurement process"/>
    <s v="Business continuity"/>
    <n v="300319.40999999997"/>
    <s v="3,303,758.54"/>
    <s v="300,000.00."/>
    <x v="0"/>
    <d v="2020-12-02T00:00:00"/>
    <d v="2021-01-01T00:00:00"/>
    <d v="2021-03-31T00:00:00"/>
  </r>
  <r>
    <n v="102"/>
    <x v="0"/>
    <s v="New"/>
    <d v="2020-09-28T00:00:00"/>
    <d v="2020-10-14T00:00:00"/>
    <s v="Team B"/>
    <s v="Sbusiso"/>
    <x v="36"/>
    <s v="Office Accommodation "/>
    <s v="Bridgecon Properties"/>
    <s v="Allow time to engage on a new tender process"/>
    <s v="Failed tender processes; Restart tender processes"/>
    <n v="354392.4"/>
    <n v="354292.2"/>
    <n v="1045109.12"/>
    <x v="1"/>
    <d v="2020-09-22T00:00:00"/>
    <d v="2020-11-13T00:00:00"/>
    <d v="2021-03-31T00:00:00"/>
  </r>
  <r>
    <n v="103"/>
    <x v="0"/>
    <s v="New"/>
    <d v="2020-09-28T00:00:00"/>
    <d v="2020-10-14T00:00:00"/>
    <s v="Team B"/>
    <s v="Sbusiso"/>
    <x v="36"/>
    <s v="Office Accommodation "/>
    <s v="De Bryn"/>
    <s v="Allow time to engage on a new tender process"/>
    <s v="Failed tender processes; Restart tender processes"/>
    <n v="442340.86"/>
    <n v="1421577.92"/>
    <n v="1424481.9"/>
    <x v="1"/>
    <d v="2020-09-22T00:00:00"/>
    <d v="2020-11-13T00:00:00"/>
    <d v="2021-03-31T00:00:00"/>
  </r>
  <r>
    <n v="104"/>
    <x v="0"/>
    <s v="New"/>
    <d v="2020-09-28T00:00:00"/>
    <d v="2020-10-14T00:00:00"/>
    <s v="Team B"/>
    <s v="Sbusiso"/>
    <x v="36"/>
    <s v="Office Accommodation "/>
    <s v="Ikoutoris Trust "/>
    <s v="Allow time to engage on a new tender process"/>
    <s v="Failed tender processes; Restart tender processes"/>
    <n v="482786"/>
    <n v="512400"/>
    <n v="1036178.1"/>
    <x v="1"/>
    <d v="2020-09-22T00:00:00"/>
    <d v="2020-11-13T00:00:00"/>
    <d v="2021-03-31T00:00:00"/>
  </r>
  <r>
    <n v="105"/>
    <x v="0"/>
    <s v="New"/>
    <d v="2020-09-28T00:00:00"/>
    <d v="2020-10-14T00:00:00"/>
    <s v="Team B"/>
    <s v="Sbusiso"/>
    <x v="36"/>
    <s v="Office Accommodation "/>
    <s v="Integer Properties "/>
    <s v="Allow time to engage on a new tender process"/>
    <s v="Failed tender processes; Restart tender processes"/>
    <n v="4570292.4000000004"/>
    <n v="12151907.289999999"/>
    <n v="18744501.579999998"/>
    <x v="1"/>
    <d v="2020-09-22T00:00:00"/>
    <d v="2020-11-13T00:00:00"/>
    <d v="2021-03-31T00:00:00"/>
  </r>
  <r>
    <n v="106"/>
    <x v="0"/>
    <s v="New"/>
    <d v="2020-09-28T00:00:00"/>
    <d v="2020-10-14T00:00:00"/>
    <s v="Team B"/>
    <s v="Sbusiso"/>
    <x v="36"/>
    <s v="Office Accommodation "/>
    <s v="Mauvene Investment (Pty) Ltd"/>
    <s v="Allow time to engage on a new tender process"/>
    <s v="Failed tender processes; Restart tender processes"/>
    <n v="406454.46"/>
    <n v="265392"/>
    <n v="10119626.41"/>
    <x v="1"/>
    <d v="2020-09-22T00:00:00"/>
    <d v="2020-11-13T00:00:00"/>
    <d v="2021-03-31T00:00:00"/>
  </r>
  <r>
    <n v="107"/>
    <x v="0"/>
    <s v="New"/>
    <d v="2020-09-28T00:00:00"/>
    <d v="2020-10-14T00:00:00"/>
    <s v="Team B"/>
    <s v="Sbusiso"/>
    <x v="36"/>
    <s v="Office Accommodation "/>
    <s v="Retcon"/>
    <s v="Allow time to engage on a new tender process"/>
    <s v="Failed tender processes; Restart tender processes"/>
    <n v="775968.06"/>
    <n v="1020000"/>
    <n v="6644928.0599999996"/>
    <x v="1"/>
    <d v="2020-09-22T00:00:00"/>
    <d v="2020-11-13T00:00:00"/>
    <d v="2021-03-31T00:00:00"/>
  </r>
  <r>
    <n v="108"/>
    <x v="0"/>
    <s v="New"/>
    <d v="2020-09-28T00:00:00"/>
    <d v="2020-10-14T00:00:00"/>
    <s v="Team B"/>
    <s v="Sbusiso"/>
    <x v="36"/>
    <s v="Office Accommodation "/>
    <s v="Supplier Park"/>
    <s v="Allow time to engage on a new tender process"/>
    <s v="Failed tender processes; Restart tender processes"/>
    <n v="310777.08"/>
    <n v="357048"/>
    <s v="7 518 354.67"/>
    <x v="1"/>
    <d v="2020-09-22T00:00:00"/>
    <d v="2020-11-13T00:00:00"/>
    <d v="2021-03-31T00:00:00"/>
  </r>
  <r>
    <n v="109"/>
    <x v="0"/>
    <s v="New"/>
    <d v="2020-09-28T00:00:00"/>
    <d v="2020-10-14T00:00:00"/>
    <s v="Team B"/>
    <s v="Sbusiso"/>
    <x v="36"/>
    <s v="Office Accommodation "/>
    <s v="Capricon FET"/>
    <s v="Allow time to engage on a new tender process"/>
    <s v="Failed tender processes; Restart tender processes"/>
    <n v="59272.5"/>
    <n v="323242.12"/>
    <n v="59272.5"/>
    <x v="1"/>
    <d v="2020-09-22T00:00:00"/>
    <d v="2020-11-13T00:00:00"/>
    <d v="2021-03-31T00:00:00"/>
  </r>
  <r>
    <n v="110"/>
    <x v="0"/>
    <s v="New"/>
    <d v="2020-09-28T00:00:00"/>
    <d v="2020-10-14T00:00:00"/>
    <s v="Team B"/>
    <s v="Sbusiso"/>
    <x v="36"/>
    <s v="Office Accommodation "/>
    <s v="Klipdrift"/>
    <s v="Allow time to engage on a new tender process"/>
    <s v="Failed tender processes; Restart tender processes"/>
    <n v="117079.2"/>
    <n v="558116.80000000005"/>
    <n v="852087.94"/>
    <x v="1"/>
    <d v="2020-09-22T00:00:00"/>
    <d v="2020-11-13T00:00:00"/>
    <d v="2021-03-31T00:00:00"/>
  </r>
  <r>
    <n v="111"/>
    <x v="0"/>
    <s v="New"/>
    <d v="2020-10-19T00:00:00"/>
    <d v="2020-10-19T00:00:00"/>
    <s v="Team D"/>
    <s v="Thabile Khame"/>
    <x v="37"/>
    <s v="Construction contract to change the designed block paving to a concrete slab"/>
    <s v="LH Langa"/>
    <s v="Contract Variatiom"/>
    <s v="Business continuity"/>
    <n v="631345.6"/>
    <s v="1 974 637.50"/>
    <n v="0"/>
    <x v="1"/>
    <d v="2020-09-30T00:00:00"/>
    <s v="Not Stated"/>
    <s v="Not Stated"/>
  </r>
  <r>
    <n v="112"/>
    <x v="0"/>
    <s v="New"/>
    <d v="2020-10-02T00:00:00"/>
    <d v="2020-10-02T00:00:00"/>
    <s v="Team A"/>
    <s v="Phaladi"/>
    <x v="38"/>
    <s v="Young Engineering graduates "/>
    <s v="Renaissance Network"/>
    <s v=" variation request by end user"/>
    <s v="Poor Planning"/>
    <n v="135240"/>
    <n v="6528313"/>
    <n v="5802944"/>
    <x v="2"/>
    <d v="2020-09-28T00:00:00"/>
    <s v="Not stated"/>
    <s v="Not stated"/>
  </r>
  <r>
    <n v="113"/>
    <x v="0"/>
    <s v="New"/>
    <d v="2020-12-04T00:00:00"/>
    <d v="2020-12-04T00:00:00"/>
    <s v="Team B"/>
    <s v="Hulisani"/>
    <x v="39"/>
    <s v="Construction of custom feeding facilities in KZN"/>
    <s v="BICS Engineering"/>
    <s v="Vandalism and theft of materials"/>
    <s v="Contract Extension"/>
    <n v="1227407.5"/>
    <n v="2039700"/>
    <n v="0"/>
    <x v="1"/>
    <d v="2020-12-07T00:00:00"/>
    <s v="Not stated"/>
    <s v="Not stated"/>
  </r>
  <r>
    <n v="114"/>
    <x v="0"/>
    <s v="New"/>
    <d v="2020-11-23T00:00:00"/>
    <d v="2020-11-23T00:00:00"/>
    <s v="Team A"/>
    <s v="Phaladi"/>
    <x v="40"/>
    <s v="Legal services"/>
    <s v="Maenetja Attorneys"/>
    <s v="Escalation of funds"/>
    <s v="Expansion of scope (time &amp; material)"/>
    <n v="146067.5"/>
    <n v="150000"/>
    <n v="0"/>
    <x v="0"/>
    <d v="2020-09-02T00:00:00"/>
    <s v="Not stated"/>
    <s v="Not stated"/>
  </r>
  <r>
    <n v="115"/>
    <x v="0"/>
    <s v="New"/>
    <d v="2020-11-23T00:00:00"/>
    <d v="2020-11-23T00:00:00"/>
    <s v="Team A"/>
    <s v="Phaladi"/>
    <x v="40"/>
    <s v="Legal services"/>
    <s v="Geldenhuys Malatji Attorneys"/>
    <s v="Insufficient funds"/>
    <s v="Expansion of scope (time &amp; material)"/>
    <n v="118006.5"/>
    <n v="470000"/>
    <n v="0"/>
    <x v="0"/>
    <d v="2020-09-16T00:00:00"/>
    <s v="Not stated"/>
    <s v="Not stated"/>
  </r>
  <r>
    <n v="116"/>
    <x v="0"/>
    <s v="New"/>
    <d v="2020-09-21T00:00:00"/>
    <d v="2020-09-21T00:00:00"/>
    <s v="Team A"/>
    <s v="Jefferson"/>
    <x v="41"/>
    <s v="Unified telephony services for the NPA for a period of six (6) months "/>
    <s v="EOH Mthombo (Pty) Ltd"/>
    <s v="To allow for a new procurement process"/>
    <s v="Business continuity"/>
    <n v="3302229.24"/>
    <s v="50,587,420.19"/>
    <s v="6,258,861.48 "/>
    <x v="0"/>
    <d v="2020-09-18T00:00:00"/>
    <d v="2020-11-01T00:00:00"/>
    <d v="2021-04-30T00:00:00"/>
  </r>
  <r>
    <n v="117"/>
    <x v="0"/>
    <s v="New"/>
    <d v="2020-10-21T00:00:00"/>
    <d v="2020-10-26T00:00:00"/>
    <s v="Team A"/>
    <s v="Phaladi"/>
    <x v="42"/>
    <s v="Lease agreement"/>
    <s v="SABS"/>
    <s v="No intention to relocate"/>
    <s v="Contract Extension"/>
    <n v="54000000"/>
    <s v="Not stated"/>
    <s v="Not stated"/>
    <x v="0"/>
    <d v="2020-10-23T00:00:00"/>
    <d v="2020-12-01T00:00:00"/>
    <d v="2025-11-30T00:00:00"/>
  </r>
  <r>
    <n v="118"/>
    <x v="0"/>
    <s v="New"/>
    <d v="2020-11-02T00:00:00"/>
    <d v="2020-11-02T00:00:00"/>
    <s v="Team D"/>
    <s v="Kwena Ngoetjana"/>
    <x v="43"/>
    <s v="Consulting for South African Isotope Facility (SAIF) project by iThemba LABS "/>
    <s v="CSM Consulting Services (Pty) Ltd)"/>
    <s v="Contract Variatiom"/>
    <s v="Contract Extension"/>
    <n v="6679825"/>
    <n v="9849000"/>
    <n v="0"/>
    <x v="0"/>
    <d v="2020-10-26T00:00:00"/>
    <s v="Not Stated"/>
    <s v="Not Stated"/>
  </r>
  <r>
    <n v="119"/>
    <x v="0"/>
    <s v="New"/>
    <d v="2020-11-03T00:00:00"/>
    <d v="2020-11-03T00:00:00"/>
    <s v="Team C"/>
    <s v="Petrus"/>
    <x v="44"/>
    <s v="Provision of coaching services "/>
    <s v="Tsheto Leadership and Coaching Academy (Pty) Ltd "/>
    <s v="Continuation of service"/>
    <s v="Business continuity"/>
    <n v="57200"/>
    <n v="37217.39"/>
    <n v="0"/>
    <x v="1"/>
    <d v="2020-11-03T00:00:00"/>
    <s v="Not stated"/>
    <s v="Not stated"/>
  </r>
  <r>
    <n v="120"/>
    <x v="0"/>
    <s v="New"/>
    <d v="2020-11-20T00:00:00"/>
    <d v="2020-11-23T00:00:00"/>
    <s v="Team C"/>
    <s v="Lindani"/>
    <x v="44"/>
    <s v="The provision of financial statement consolidation software at the national and provincial departments and national and provincial public entities"/>
    <s v="Infinitus Reporting Solutions (Pty) Ltd (Finnivo)"/>
    <s v="Operational strategy"/>
    <s v="Business Strategy/operations "/>
    <n v="2600000"/>
    <n v="2035661"/>
    <n v="0"/>
    <x v="0"/>
    <d v="2020-11-20T00:00:00"/>
    <d v="2021-04-01T00:00:00"/>
    <d v="2024-03-31T00:00:00"/>
  </r>
  <r>
    <n v="121"/>
    <x v="0"/>
    <s v="New"/>
    <d v="2020-10-23T00:00:00"/>
    <d v="2020-10-23T00:00:00"/>
    <s v="Team B"/>
    <s v="Nozibele"/>
    <x v="45"/>
    <s v="Extension of a lease accommodation for NYDA Durban Branch"/>
    <s v="Delta Fund (Pty) Ltd"/>
    <s v="Allow time to finalise the tender process"/>
    <s v="Failed tender processes; Restart tender processes"/>
    <n v="445777.02"/>
    <n v="3038275.65"/>
    <n v="382271.36"/>
    <x v="1"/>
    <d v="2020-10-19T00:00:00"/>
    <d v="2020-11-01T00:00:00"/>
    <d v="2021-03-31T00:00:00"/>
  </r>
  <r>
    <n v="122"/>
    <x v="0"/>
    <s v="New"/>
    <d v="2020-12-15T00:00:00"/>
    <d v="2020-12-15T00:00:00"/>
    <s v="Team B"/>
    <s v="Manqoba"/>
    <x v="46"/>
    <s v="Provision  of project management services"/>
    <s v="Business Connexions"/>
    <s v="Finalizing of  HR process or tender process"/>
    <s v="Extensions on current contracts due to new tender processes not concluded in time"/>
    <n v="893760"/>
    <s v="5 070 810.00"/>
    <s v="481 335.00"/>
    <x v="0"/>
    <d v="2020-12-14T00:00:00"/>
    <s v="Not stated"/>
    <s v="Not stated"/>
  </r>
  <r>
    <n v="123"/>
    <x v="0"/>
    <s v="New"/>
    <d v="2020-12-02T00:00:00"/>
    <d v="2020-12-02T00:00:00"/>
    <s v="Team B"/>
    <s v="Hulisani"/>
    <x v="47"/>
    <s v="Provision of office rental space"/>
    <s v="Centurion Close Development (Pty) Ltd"/>
    <s v="Properties in these two (2) areas are not suitable for laboratory services"/>
    <s v="Contract Extension"/>
    <n v="6536638.54"/>
    <n v="20910921.539999999"/>
    <n v="0"/>
    <x v="0"/>
    <d v="2020-12-02T00:00:00"/>
    <d v="2021-07-01T00:00:00"/>
    <d v="2023-08-31T00:00:00"/>
  </r>
  <r>
    <n v="124"/>
    <x v="0"/>
    <s v="New"/>
    <d v="2020-11-30T00:00:00"/>
    <d v="2020-11-30T00:00:00"/>
    <s v="Team B"/>
    <s v="Manqoba"/>
    <x v="48"/>
    <s v="Provision of security services at Mossel Bay"/>
    <s v="Fidelity Security Services"/>
    <s v="Continuity of service"/>
    <s v="Extensions on current contracts due to new tender processes not concluded in time"/>
    <n v="1584187.25"/>
    <n v="7379846"/>
    <n v="4752561"/>
    <x v="1"/>
    <d v="2020-11-30T00:00:00"/>
    <d v="2020-12-16T00:00:00"/>
    <d v="2021-01-15T00:00:00"/>
  </r>
  <r>
    <n v="125"/>
    <x v="0"/>
    <s v="New"/>
    <d v="2020-12-04T00:00:00"/>
    <d v="2020-12-04T00:00:00"/>
    <s v="Team B"/>
    <s v="Manqoba"/>
    <x v="48"/>
    <s v="To charter the Greatship Manisha (PSV)"/>
    <s v="Marine Crew Services"/>
    <s v="Continuity of service"/>
    <s v="Contract Extension"/>
    <n v="52125400"/>
    <n v="98604803.700000003"/>
    <n v="0"/>
    <x v="1"/>
    <d v="2020-12-04T00:00:00"/>
    <s v="Not stated"/>
    <s v="Not stated"/>
  </r>
  <r>
    <n v="126"/>
    <x v="0"/>
    <s v="New"/>
    <d v="2020-12-14T00:00:00"/>
    <d v="2020-12-14T00:00:00"/>
    <s v="Team B"/>
    <s v="Manqoba"/>
    <x v="48"/>
    <s v=" Provision of an additional 10000m3 storage facilities"/>
    <s v="BP South Africa"/>
    <s v="Strategic Imperatives and business continuity"/>
    <s v="Business Strategy/operations "/>
    <n v="112500000"/>
    <n v="124656000"/>
    <n v="0"/>
    <x v="1"/>
    <d v="2020-12-14T00:00:00"/>
    <s v="Not stated"/>
    <s v="Not stated"/>
  </r>
  <r>
    <n v="127"/>
    <x v="0"/>
    <s v="New"/>
    <d v="2020-11-16T00:00:00"/>
    <d v="2020-11-16T00:00:00"/>
    <s v="Team C"/>
    <s v="Petrus "/>
    <x v="49"/>
    <s v="Extension of contract of IT application (board papers) "/>
    <s v="EOH"/>
    <s v="Tender process not finalised"/>
    <s v="Business continuity"/>
    <n v="952964.58"/>
    <s v="2 079 000.00"/>
    <s v="2 918 196.40"/>
    <x v="0"/>
    <d v="2020-11-12T00:00:00"/>
    <s v="Not stated"/>
    <s v="Not stated"/>
  </r>
  <r>
    <n v="128"/>
    <x v="0"/>
    <s v="New"/>
    <d v="2020-11-09T00:00:00"/>
    <d v="2020-11-09T00:00:00"/>
    <s v="Team B"/>
    <s v="Sbusiso"/>
    <x v="50"/>
    <s v="To assist in approaching labour court to regularise the appointment of 5 managers and executives "/>
    <s v="Maenetja Attorneys"/>
    <s v="Continuity of service"/>
    <s v="Easy way out (making deviations normal way of procurement)"/>
    <n v="427000"/>
    <n v="402500"/>
    <n v="0"/>
    <x v="1"/>
    <d v="2020-11-08T00:00:00"/>
    <s v="Not stated"/>
    <s v="Not stated"/>
  </r>
  <r>
    <n v="129"/>
    <x v="0"/>
    <s v="Appeal"/>
    <d v="2020-12-04T00:00:00"/>
    <d v="2020-12-04T00:00:00"/>
    <s v="Team B"/>
    <s v="Khanya"/>
    <x v="51"/>
    <s v="39 Suppliers of water tankers for the Department of Education "/>
    <s v="Variours Suppliers"/>
    <s v="Clarity to National Treasury "/>
    <s v="Business continuity"/>
    <n v="54240563"/>
    <s v="50,815,210.00"/>
    <s v="10,848,113"/>
    <x v="2"/>
    <d v="2020-11-24T00:00:00"/>
    <s v="Not stated"/>
    <s v="Not stated"/>
  </r>
  <r>
    <n v="130"/>
    <x v="0"/>
    <s v="New"/>
    <d v="2020-09-22T00:00:00"/>
    <d v="2020-09-22T00:00:00"/>
    <s v="Team B"/>
    <s v="Nozibele"/>
    <x v="52"/>
    <s v="Corporate Panel of Attorneys"/>
    <s v="Various Law Firms"/>
    <s v="Contract amount depleted"/>
    <s v="Business continuity"/>
    <n v="20000000"/>
    <n v="30000000"/>
    <n v="4500000"/>
    <x v="2"/>
    <d v="2020-09-15T00:00:00"/>
    <s v="Not Stated"/>
    <d v="2020-09-30T00:00:00"/>
  </r>
  <r>
    <n v="131"/>
    <x v="0"/>
    <s v="New"/>
    <d v="2020-10-21T00:00:00"/>
    <d v="2020-10-21T00:00:00"/>
    <s v="Team B"/>
    <s v="Nozibele"/>
    <x v="52"/>
    <s v="Office ccommodation for RAF Durban Office"/>
    <s v="Delta Fund (Pty) Ltd"/>
    <s v="Tender process failed and a new strategy adopted"/>
    <s v="Business Strategy/operations "/>
    <n v="13329465.24"/>
    <n v="45027977.990000002"/>
    <n v="17871319.579999998"/>
    <x v="2"/>
    <d v="2020-09-29T00:00:00"/>
    <d v="2020-10-01T00:00:00"/>
    <d v="2021-09-30T00:00:00"/>
  </r>
  <r>
    <n v="132"/>
    <x v="0"/>
    <s v="New"/>
    <d v="2020-11-02T00:00:00"/>
    <d v="2020-11-02T00:00:00"/>
    <s v="Team B"/>
    <s v="Nozibele"/>
    <x v="52"/>
    <s v="Office accommodation for RAF Polokwane Customer Services Centre"/>
    <s v="TVR Beleggings CC"/>
    <s v=" New strategy adopted"/>
    <s v="Business Strategy/operations "/>
    <n v="716375.04000000004"/>
    <n v="3201680.21"/>
    <n v="1136374.6200000001"/>
    <x v="1"/>
    <d v="2020-10-13T00:00:00"/>
    <d v="2020-12-01T00:00:00"/>
    <d v="2021-11-30T00:00:00"/>
  </r>
  <r>
    <n v="133"/>
    <x v="0"/>
    <s v="New"/>
    <d v="2020-10-21T00:00:00"/>
    <d v="2020-10-21T00:00:00"/>
    <s v="Team B"/>
    <s v="Nozibele"/>
    <x v="52"/>
    <s v="Office accommodation for RAF Nelspruit Services Centre"/>
    <s v="FKG (Pty) Ltd"/>
    <s v=" New strategy adopted"/>
    <s v="Business Strategy/operations "/>
    <n v="657225"/>
    <n v="2569779.12"/>
    <n v="0"/>
    <x v="1"/>
    <d v="2020-10-13T00:00:00"/>
    <d v="2020-12-02T00:00:00"/>
    <d v="2021-12-01T00:00:00"/>
  </r>
  <r>
    <n v="134"/>
    <x v="0"/>
    <s v="New"/>
    <d v="2020-11-26T00:00:00"/>
    <d v="2020-11-26T00:00:00"/>
    <s v="Team B"/>
    <s v="Nozibele"/>
    <x v="52"/>
    <s v="Extension of a lease for RAF Mafikeng CSC"/>
    <s v="Columbia Falls Properties (Pty) Ltd"/>
    <s v="Allow time to engage on a new tender process"/>
    <s v="Business Strategy/operations "/>
    <n v="800952"/>
    <n v="4044775.52"/>
    <n v="1960003.64"/>
    <x v="1"/>
    <d v="2020-10-22T00:00:00"/>
    <d v="2021-01-01T00:00:00"/>
    <d v="2021-12-31T00:00:00"/>
  </r>
  <r>
    <n v="135"/>
    <x v="0"/>
    <s v="New"/>
    <d v="2020-12-15T00:00:00"/>
    <d v="2020-12-15T00:00:00"/>
    <s v="Team D"/>
    <s v="Thabile Khame"/>
    <x v="53"/>
    <s v="Short term insurance contract for marine and non-marine insurance additional products"/>
    <s v="AON"/>
    <s v="Contract expansion"/>
    <s v="Expansion of scope (time &amp; material)"/>
    <n v="562181"/>
    <s v="891 347.00"/>
    <n v="0"/>
    <x v="1"/>
    <d v="2020-12-11T00:00:00"/>
    <s v="Not Stated"/>
    <s v="Not Stated"/>
  </r>
  <r>
    <n v="136"/>
    <x v="0"/>
    <s v="New"/>
    <d v="2020-11-10T00:00:00"/>
    <d v="2020-11-10T00:00:00"/>
    <s v="Team B"/>
    <s v="Sbusiso"/>
    <x v="54"/>
    <s v="Office Accommodation "/>
    <s v="Attacq Waterfall Investment Proprietary Limited"/>
    <s v="Continuity of service"/>
    <s v="Extension of Accommodation Leases"/>
    <n v="159435887.81999999"/>
    <s v="10 812032.28"/>
    <n v="0"/>
    <x v="1"/>
    <d v="2020-11-08T00:00:00"/>
    <d v="2021-08-01T00:00:00"/>
    <d v="2025-07-31T00:00:00"/>
  </r>
  <r>
    <n v="137"/>
    <x v="0"/>
    <s v="New"/>
    <d v="2020-12-10T00:00:00"/>
    <d v="2020-12-10T00:00:00"/>
    <s v="Team B"/>
    <s v="Khanya"/>
    <x v="55"/>
    <s v="Project Management Unit - Vaal Gamaraga Regional Water Supply Scheme"/>
    <s v="Ingerop"/>
    <s v="Continuity of service"/>
    <s v="Business continuity"/>
    <n v="0"/>
    <n v="121159580.19"/>
    <n v="0"/>
    <x v="2"/>
    <d v="2020-12-09T00:00:00"/>
    <d v="2020-06-30T00:00:00"/>
    <d v="2021-11-30T00:00:00"/>
  </r>
  <r>
    <n v="138"/>
    <x v="0"/>
    <s v="New"/>
    <d v="2020-09-23T00:00:00"/>
    <d v="2020-09-30T00:00:00"/>
    <s v="Team D"/>
    <s v="Glory Limane"/>
    <x v="56"/>
    <s v="Office Accommodation in Swelledam Branch"/>
    <s v="Wolfaardt Trust usung Seef as Management"/>
    <s v="Business continuity"/>
    <s v="Extension of Accommodation Leases"/>
    <n v="386560.4"/>
    <s v="495 491.04"/>
    <n v="0"/>
    <x v="0"/>
    <d v="2020-09-30T00:00:00"/>
    <d v="2020-12-01T00:00:00"/>
    <d v="2022-11-30T00:00:00"/>
  </r>
  <r>
    <n v="139"/>
    <x v="0"/>
    <s v="New"/>
    <d v="2020-10-01T00:00:00"/>
    <d v="2020-10-01T00:00:00"/>
    <s v="Team D"/>
    <s v="Glory Limane"/>
    <x v="56"/>
    <s v="Office Accommodation in Beaufort West branch "/>
    <s v="N1 Support "/>
    <s v="Business continuity"/>
    <s v="Extension of Accommodation Leases"/>
    <n v="332604.28999999998"/>
    <s v="498 906.36 "/>
    <n v="0"/>
    <x v="0"/>
    <d v="2020-09-30T00:00:00"/>
    <d v="2020-12-01T00:00:00"/>
    <d v="2022-11-30T00:00:00"/>
  </r>
  <r>
    <n v="140"/>
    <x v="0"/>
    <s v="New"/>
    <d v="2020-10-27T00:00:00"/>
    <d v="2020-10-27T00:00:00"/>
    <s v="Team D"/>
    <s v="Glory Limane"/>
    <x v="56"/>
    <s v="Office Accomodation for Seda National Office"/>
    <s v="Savyon Building Pty Ltd"/>
    <s v="Business continuity"/>
    <s v="Extension of Accommodation Leases"/>
    <n v="33248029"/>
    <s v="88 459 264.44"/>
    <s v="11 609 045 .98"/>
    <x v="0"/>
    <d v="2020-10-27T00:00:00"/>
    <d v="2021-01-01T00:00:00"/>
    <d v="2022-12-31T00:00:00"/>
  </r>
  <r>
    <n v="141"/>
    <x v="0"/>
    <s v="New"/>
    <d v="2020-11-18T00:00:00"/>
    <d v="2020-11-18T00:00:00"/>
    <s v="Team D"/>
    <s v="Glory Limane"/>
    <x v="56"/>
    <s v="Provision of security services"/>
    <s v="Fidelity Security Services (Pty) Ltd"/>
    <s v="15% variation of contract"/>
    <s v="Contract Extension"/>
    <n v="2278122"/>
    <s v="1 575 802.89"/>
    <s v="606 915.33,"/>
    <x v="0"/>
    <d v="2020-11-17T00:00:00"/>
    <d v="2021-01-01T00:00:00"/>
    <d v="2022-12-31T00:00:00"/>
  </r>
  <r>
    <n v="142"/>
    <x v="0"/>
    <s v="New"/>
    <d v="2020-11-06T00:00:00"/>
    <d v="2020-11-06T00:00:00"/>
    <s v="Team D"/>
    <s v="Kwena Ngoetjana"/>
    <x v="57"/>
    <s v="Landmark Software Licence"/>
    <s v="Imagine Communications EMEA (UK) Ltd "/>
    <s v="Contract Variatiom"/>
    <s v="Extensions on current contracts due to new tender processes not concluded in time"/>
    <n v="9961325"/>
    <n v="11109974"/>
    <n v="0"/>
    <x v="1"/>
    <d v="2020-11-06T00:00:00"/>
    <d v="2021-01-01T00:00:00"/>
    <d v="2021-12-31T00:00:00"/>
  </r>
  <r>
    <n v="143"/>
    <x v="0"/>
    <s v="New"/>
    <d v="2020-11-26T00:00:00"/>
    <d v="2020-11-26T00:00:00"/>
    <s v="Team D"/>
    <s v="Kwena Ngoetjana"/>
    <x v="57"/>
    <s v="Electronic Newsroom Production System"/>
    <s v="Inala Broadcast Technologies (Pty)"/>
    <s v="Contract expansion in excess of 15%"/>
    <s v="Extensions on current contracts due to new tender processes not concluded in time"/>
    <n v="36522983.229999997"/>
    <n v="13479392.880000001"/>
    <n v="0"/>
    <x v="0"/>
    <d v="2020-11-26T00:00:00"/>
    <d v="2020-12-20T00:00:00"/>
    <d v="2021-12-19T00:00:00"/>
  </r>
  <r>
    <n v="144"/>
    <x v="0"/>
    <s v="New"/>
    <d v="2020-12-14T00:00:00"/>
    <d v="2020-12-14T00:00:00"/>
    <s v="Team D"/>
    <s v="Kwena Ngoetjana"/>
    <x v="57"/>
    <s v="SAP Software"/>
    <s v="SAP South Africa (Pty) Ltd"/>
    <s v="Contract extension"/>
    <s v="Failed tender processes; Restart tender processes"/>
    <n v="2451219.08"/>
    <n v="82734043.510000005"/>
    <n v="7353657.2300000004"/>
    <x v="1"/>
    <d v="2020-12-14T00:00:00"/>
    <d v="2021-01-01T00:00:00"/>
    <d v="2021-04-30T00:00:00"/>
  </r>
  <r>
    <n v="145"/>
    <x v="0"/>
    <s v="New"/>
    <d v="2020-09-28T00:00:00"/>
    <d v="2020-09-28T00:00:00"/>
    <s v="Team B"/>
    <s v="Hulisani"/>
    <x v="58"/>
    <s v="Provision of forensic investigation"/>
    <s v="Velile Tinto and Associates"/>
    <s v="Hours which had been allocated to the service provider have been exhausted"/>
    <s v="Contract Extension"/>
    <n v="75000"/>
    <n v="499928"/>
    <n v="0"/>
    <x v="2"/>
    <d v="2020-09-28T00:00:00"/>
    <s v="Not stated"/>
    <s v="Not stated"/>
  </r>
  <r>
    <n v="146"/>
    <x v="0"/>
    <s v="New"/>
    <d v="2020-09-30T00:00:00"/>
    <d v="2020-09-30T00:00:00"/>
    <s v="Team B"/>
    <s v="Hulisani"/>
    <x v="58"/>
    <s v="Legal services"/>
    <s v="Panel of law firms"/>
    <s v="To finalise a tender process"/>
    <s v="Preferred Supplier / Single Source "/>
    <n v="0"/>
    <n v="0"/>
    <n v="0"/>
    <x v="1"/>
    <d v="2020-09-30T00:00:00"/>
    <d v="2020-10-01T00:00:00"/>
    <d v="2021-02-28T00:00:00"/>
  </r>
  <r>
    <n v="147"/>
    <x v="0"/>
    <s v="New"/>
    <d v="2020-10-07T00:00:00"/>
    <d v="2020-10-07T00:00:00"/>
    <s v="Team B"/>
    <s v="Hulisani"/>
    <x v="58"/>
    <s v="Lease of office space"/>
    <s v="Growth Point Properties &amp; Redefine Properties "/>
    <s v="To finalise a tender process"/>
    <s v="Contract Extension"/>
    <n v="30438058.23"/>
    <n v="56248104.240000002"/>
    <n v="70673382.200000003"/>
    <x v="1"/>
    <d v="2021-07-01T00:00:00"/>
    <d v="2022-06-30T00:00:00"/>
    <d v="2020-10-07T00:00:00"/>
  </r>
  <r>
    <n v="148"/>
    <x v="0"/>
    <s v="New"/>
    <d v="2020-12-03T00:00:00"/>
    <d v="2020-12-03T00:00:00"/>
    <s v="Team B"/>
    <s v="Hulisani"/>
    <x v="58"/>
    <s v="Provision of security services"/>
    <s v="Laphinda Cleaning &amp; Security Services"/>
    <s v="To finalise a tender process"/>
    <s v="Contract Extension"/>
    <n v="701116.88"/>
    <s v="R4 256 214.62"/>
    <n v="2201330"/>
    <x v="1"/>
    <d v="2020-12-03T00:00:00"/>
    <d v="2021-01-01T00:00:00"/>
    <d v="2021-02-28T00:00:00"/>
  </r>
  <r>
    <n v="149"/>
    <x v="0"/>
    <s v="New"/>
    <d v="2020-11-02T00:00:00"/>
    <d v="2020-11-02T00:00:00"/>
    <s v="Team B"/>
    <s v="Hulisani"/>
    <x v="59"/>
    <s v="Disciplinary hearing - employer representative"/>
    <s v="Nishlan Moodley Attorneys"/>
    <s v="To conclude disciplinary hearing"/>
    <s v="Contract Extension"/>
    <n v="212522.88"/>
    <n v="250000"/>
    <n v="0"/>
    <x v="1"/>
    <d v="2020-11-02T00:00:00"/>
    <s v="Not stated"/>
    <s v="Not stated"/>
  </r>
  <r>
    <n v="150"/>
    <x v="0"/>
    <s v="New"/>
    <d v="2020-11-02T00:00:00"/>
    <d v="2020-11-02T00:00:00"/>
    <s v="Team B"/>
    <s v="Hulisani"/>
    <x v="59"/>
    <s v="Disciplinary hearing - Presiding officer services"/>
    <s v="Adv Prince Verveen"/>
    <s v="To conclude disciplinary hearing"/>
    <s v="Contract Extension"/>
    <n v="169840"/>
    <n v="250000"/>
    <n v="0"/>
    <x v="1"/>
    <d v="2020-11-02T00:00:00"/>
    <s v="Not stated"/>
    <s v="Not stated"/>
  </r>
  <r>
    <n v="151"/>
    <x v="0"/>
    <s v="New"/>
    <d v="2020-11-09T00:00:00"/>
    <d v="2020-11-09T00:00:00"/>
    <s v="Team B"/>
    <s v="Nozibele"/>
    <x v="60"/>
    <s v="Provision of legal support "/>
    <s v="Gildenhyns Malatji Incorporated (GMI)"/>
    <s v="Allow time to finalise the tender process"/>
    <s v="Extensions on current contracts due to new tender processes not concluded in time"/>
    <n v="250000"/>
    <n v="499000"/>
    <n v="0"/>
    <x v="1"/>
    <d v="2020-11-09T00:00:00"/>
    <d v="2020-03-06T00:00:00"/>
    <d v="2021-03-05T00:00:00"/>
  </r>
  <r>
    <n v="152"/>
    <x v="0"/>
    <s v="New"/>
    <d v="2020-10-28T00:00:00"/>
    <d v="2020-10-28T00:00:00"/>
    <s v="Team A"/>
    <s v="Phaladi"/>
    <x v="61"/>
    <s v="Internet &amp; voice services and anti-virus service"/>
    <s v="Liquid Telecom &amp; Infoguardian"/>
    <s v="New tender process &amp; appoint new provider for antivirus"/>
    <s v="Tender Cancellation"/>
    <n v="172751.68"/>
    <s v="Not stated"/>
    <s v="Not stated"/>
    <x v="0"/>
    <d v="2020-10-28T00:00:00"/>
    <d v="2021-03-01T00:00:00"/>
    <d v="2021-08-01T00:00:00"/>
  </r>
  <r>
    <n v="153"/>
    <x v="0"/>
    <s v="New"/>
    <d v="2020-10-14T00:00:00"/>
    <d v="2020-10-14T00:00:00"/>
    <s v="Team D"/>
    <s v="Glory Limane"/>
    <x v="62"/>
    <s v="Adjustment of professional fees"/>
    <s v="Derek Kock&amp; Associates"/>
    <s v="15% variation of contract"/>
    <s v="Exceeding the 15%/R15m  or 20%/R20m threshold for expansions (especially SOCs with large projects)"/>
    <n v="145504.37"/>
    <s v="649 196.00"/>
    <n v="2063167"/>
    <x v="2"/>
    <d v="2020-10-13T00:00:00"/>
    <s v="Not Stated"/>
    <s v="Not Stated"/>
  </r>
  <r>
    <n v="154"/>
    <x v="0"/>
    <s v="New"/>
    <d v="2020-10-14T00:00:00"/>
    <d v="2020-10-14T00:00:00"/>
    <s v="Team D"/>
    <s v="Glory Limane"/>
    <x v="62"/>
    <s v="Adjustment of professional fees"/>
    <s v="GIBB"/>
    <s v="15% variation of contract"/>
    <s v="Exceeding the 15%/R15m  or 20%/R20m threshold for expansions (especially SOCs with large projects)"/>
    <n v="174036.35"/>
    <s v="547 806.62"/>
    <n v="0"/>
    <x v="2"/>
    <d v="2020-10-13T00:00:00"/>
    <s v="Not Stated"/>
    <s v="Not Stated"/>
  </r>
  <r>
    <n v="155"/>
    <x v="0"/>
    <s v="New"/>
    <d v="2020-10-08T00:00:00"/>
    <d v="2020-10-08T00:00:00"/>
    <s v="Team D"/>
    <s v="Glory Limane"/>
    <x v="62"/>
    <s v="Provision of telephone services at SANBI 's NZG Mokopane facilities"/>
    <s v="Kinetix Connect"/>
    <s v="15% variation of contract"/>
    <s v="Exceeding the 15%/R15m  or 20%/R20m threshold for expansions (especially SOCs with large projects)"/>
    <n v="199920"/>
    <s v="521 424.00"/>
    <s v="77 050.00"/>
    <x v="2"/>
    <d v="2020-09-11T00:00:00"/>
    <s v="Not Stated"/>
    <s v="Not Stated"/>
  </r>
  <r>
    <n v="156"/>
    <x v="0"/>
    <s v="New"/>
    <d v="2020-11-27T00:00:00"/>
    <d v="2020-11-27T00:00:00"/>
    <s v="Team D"/>
    <s v="Glory Limane"/>
    <x v="62"/>
    <s v="Adjustments of professional fees"/>
    <s v="Element Consulting Engineers"/>
    <s v="15% variation of contract"/>
    <s v="Poor contract management"/>
    <n v="9759790.2599999998"/>
    <n v="4233748.09"/>
    <n v="0"/>
    <x v="2"/>
    <d v="2020-11-24T00:00:00"/>
    <s v="Not Stated"/>
    <s v="Not Stated"/>
  </r>
  <r>
    <n v="157"/>
    <x v="0"/>
    <s v="New"/>
    <d v="2020-12-08T00:00:00"/>
    <d v="2020-12-08T00:00:00"/>
    <s v="Team D"/>
    <s v="Glory Limane"/>
    <x v="62"/>
    <s v="Adjustments of professional fees"/>
    <s v="Bartsch Consult (Pty) Ltd"/>
    <s v="15% variation of contract"/>
    <s v="Poor Planning"/>
    <n v="1638759.36"/>
    <n v="477660"/>
    <n v="0"/>
    <x v="2"/>
    <d v="2020-12-04T00:00:00"/>
    <s v="Not Stated"/>
    <s v="Not Stated"/>
  </r>
  <r>
    <n v="158"/>
    <x v="0"/>
    <s v="New"/>
    <d v="2020-12-02T00:00:00"/>
    <d v="2020-12-02T00:00:00"/>
    <s v="Team B"/>
    <s v="Sbusiso"/>
    <x v="63"/>
    <s v="Construction of New Police Station "/>
    <s v="Delta BEC  (Architect) "/>
    <s v="Adjustment of  consultants  fees"/>
    <s v="Contract Extension"/>
    <n v="696414.2"/>
    <n v="418573.2"/>
    <n v="0"/>
    <x v="1"/>
    <d v="2020-11-30T00:00:00"/>
    <s v="Not stated"/>
    <s v="Not stated"/>
  </r>
  <r>
    <n v="159"/>
    <x v="0"/>
    <s v="New"/>
    <d v="2020-12-02T00:00:00"/>
    <d v="2020-12-02T00:00:00"/>
    <s v="Team B"/>
    <s v="Sbusiso"/>
    <x v="63"/>
    <s v="Construction of New Police Station "/>
    <s v="AAA  CIvills (Civil and Structural Engineer)"/>
    <s v="Adjustment of  consultants  fees"/>
    <s v="Contract Extension"/>
    <n v="829232.15"/>
    <n v="235147.4"/>
    <n v="0"/>
    <x v="1"/>
    <d v="2020-11-30T00:00:00"/>
    <s v="Not stated"/>
    <s v="Not stated"/>
  </r>
  <r>
    <n v="160"/>
    <x v="0"/>
    <s v="New"/>
    <d v="2020-12-02T00:00:00"/>
    <d v="2020-12-02T00:00:00"/>
    <s v="Team B"/>
    <s v="Sbusiso"/>
    <x v="63"/>
    <s v="Construction of New Police Station "/>
    <s v="Delta BEC (Electrical Engineer)"/>
    <s v="Adjustment of  consultants  fees"/>
    <s v="Contract Extension"/>
    <n v="312011.74"/>
    <n v="133036.42000000001"/>
    <n v="0"/>
    <x v="1"/>
    <d v="2020-11-30T00:00:00"/>
    <s v="Not stated"/>
    <s v="Not stated"/>
  </r>
  <r>
    <n v="161"/>
    <x v="0"/>
    <s v="New"/>
    <d v="2020-12-02T00:00:00"/>
    <d v="2020-12-02T00:00:00"/>
    <s v="Team B"/>
    <s v="Sbusiso"/>
    <x v="63"/>
    <s v="Construction of New Police Station "/>
    <s v="Delta BEC (Mechanical Engineer)"/>
    <s v="Adjustment of  consultants  fees"/>
    <s v="Contract Extension"/>
    <n v="243316.15"/>
    <n v="121669.38"/>
    <n v="0"/>
    <x v="1"/>
    <d v="2020-11-30T00:00:00"/>
    <s v="Not stated"/>
    <s v="Not stated"/>
  </r>
  <r>
    <n v="162"/>
    <x v="0"/>
    <s v="New"/>
    <d v="2020-12-02T00:00:00"/>
    <d v="2020-12-02T00:00:00"/>
    <s v="Team B"/>
    <s v="Sbusiso"/>
    <x v="63"/>
    <s v="Construction of New Police Station "/>
    <s v="Pros QS (Quantity Surveyor )"/>
    <s v="Adjustment of  consultants  fees"/>
    <s v="Contract Extension"/>
    <n v="586815.04"/>
    <n v="586089.22"/>
    <n v="0"/>
    <x v="1"/>
    <d v="2020-11-30T00:00:00"/>
    <s v="Not stated"/>
    <s v="Not stated"/>
  </r>
  <r>
    <n v="163"/>
    <x v="1"/>
    <s v="New"/>
    <d v="2020-10-09T00:00:00"/>
    <d v="2020-10-09T00:00:00"/>
    <s v="Team C"/>
    <s v="Kea"/>
    <x v="64"/>
    <s v="Security Services"/>
    <s v="Fedility Security Serives and Thorburn Solutions"/>
    <s v="Handover process"/>
    <s v="Handover process"/>
    <n v="17729984.710000001"/>
    <s v="46 565 500.00"/>
    <s v="34 905 570.44"/>
    <x v="1"/>
    <d v="2020-10-09T00:00:00"/>
    <d v="2020-11-01T00:00:00"/>
    <d v="2020-11-30T00:00:00"/>
  </r>
  <r>
    <n v="164"/>
    <x v="1"/>
    <s v="New"/>
    <d v="2020-10-09T00:00:00"/>
    <d v="2020-10-09T00:00:00"/>
    <s v="Team C"/>
    <s v="Hudley"/>
    <x v="64"/>
    <s v="Research Services"/>
    <s v="Gartner Research Advisory"/>
    <s v="Business Continuity"/>
    <s v="Business continuity"/>
    <n v="9827900"/>
    <s v="16 397 370.12"/>
    <s v="0.00"/>
    <x v="0"/>
    <s v="2020/10/0"/>
    <d v="2020-12-01T00:00:00"/>
    <d v="2021-11-30T00:00:00"/>
  </r>
  <r>
    <n v="165"/>
    <x v="0"/>
    <s v="New"/>
    <d v="2020-10-05T00:00:00"/>
    <d v="2020-10-05T00:00:00"/>
    <s v="Team C"/>
    <s v="Kea"/>
    <x v="64"/>
    <s v="RT08-2017 Removal and Storage of assets of auhority"/>
    <s v="DMS Fire and Security"/>
    <s v="Continuation of service"/>
    <s v="Poor Planning"/>
    <n v="33882.449999999997"/>
    <n v="139121.12"/>
    <n v="0"/>
    <x v="0"/>
    <d v="2020-10-05T00:00:00"/>
    <s v="Not stated"/>
    <s v="Not stated"/>
  </r>
  <r>
    <n v="166"/>
    <x v="0"/>
    <s v="Appeal"/>
    <d v="2020-09-16T00:00:00"/>
    <d v="2020-09-17T00:00:00"/>
    <s v="Team C"/>
    <s v="Petrus"/>
    <x v="64"/>
    <s v="Extension of lease for DURBAN Prospecton Industrial Warehouse"/>
    <s v="Tribecca Property Group"/>
    <s v="Insufficient time for tender process"/>
    <s v="Court Order / Litigation"/>
    <n v="0"/>
    <s v="Not stated"/>
    <s v="Not stated"/>
    <x v="2"/>
    <d v="2020-03-24T00:00:00"/>
    <d v="2021-01-01T00:00:00"/>
    <d v="2020-12-31T00:00:00"/>
  </r>
  <r>
    <n v="167"/>
    <x v="0"/>
    <s v="New"/>
    <d v="2020-11-16T00:00:00"/>
    <d v="2020-11-16T00:00:00"/>
    <s v="Team C"/>
    <s v="Lindani"/>
    <x v="64"/>
    <s v="Request for lease extension of ORTIA office space and staff parking cargo"/>
    <s v="Airports Company South Africa (ACSA)"/>
    <s v="Operational strategy"/>
    <s v="Business Strategy/operations"/>
    <n v="131495869.02"/>
    <s v="4 412 168.36"/>
    <s v="26 995 403.55"/>
    <x v="0"/>
    <s v="Not Stated"/>
    <d v="2021-01-01T00:00:00"/>
    <d v="2025-12-31T00:00:00"/>
  </r>
  <r>
    <n v="168"/>
    <x v="0"/>
    <s v="New"/>
    <d v="2020-11-16T00:00:00"/>
    <d v="2020-11-17T00:00:00"/>
    <s v="Team C"/>
    <s v="Lindani"/>
    <x v="64"/>
    <s v="Request for lease extension at Saldanha Bay port"/>
    <s v="Transnet National Port of Authority"/>
    <s v="Operational strategy"/>
    <s v="Business Strategy/operations"/>
    <n v="452377.77"/>
    <s v="Not stated"/>
    <s v="448 713.15"/>
    <x v="0"/>
    <s v="Not Stated"/>
    <d v="2021-01-01T00:00:00"/>
    <d v="2020-12-31T00:00:00"/>
  </r>
  <r>
    <n v="169"/>
    <x v="0"/>
    <s v="New"/>
    <d v="2020-10-20T00:00:00"/>
    <d v="2020-10-20T00:00:00"/>
    <s v="Team C"/>
    <s v="Sizi"/>
    <x v="64"/>
    <s v="Master Service Agreement (MSA) contract with strategic partners (Barone,_x000a_Budge &amp; Dominick - BB&amp;D, Shandon and Ionize)"/>
    <s v="Barone, Budge &amp; Dominick - BB&amp;D, Shandon and Ionize"/>
    <s v="Tender process not finalised"/>
    <s v="Business continuity"/>
    <n v="355000000"/>
    <s v="Not stated"/>
    <s v="1 565 353 999.00"/>
    <x v="0"/>
    <d v="2020-10-20T00:00:00"/>
    <s v="Not stated"/>
    <s v="Not stated"/>
  </r>
  <r>
    <n v="170"/>
    <x v="0"/>
    <s v="Appeal"/>
    <d v="2020-12-09T00:00:00"/>
    <d v="2020-12-09T00:00:00"/>
    <s v="Team C"/>
    <s v="Lindani"/>
    <x v="64"/>
    <s v="Customs Warehouse in Durban (Appeal)"/>
    <s v="Tribecca Property Group"/>
    <s v="Business Continuity and tender process time"/>
    <s v="Business continuity"/>
    <n v="0"/>
    <s v="Not Stated"/>
    <s v="Not Stated"/>
    <x v="0"/>
    <d v="2020-01-09T00:00:00"/>
    <d v="2021-01-01T00:00:00"/>
    <d v="2021-12-31T00:00:00"/>
  </r>
  <r>
    <n v="171"/>
    <x v="0"/>
    <s v="New"/>
    <d v="2020-11-17T00:00:00"/>
    <d v="2020-11-17T00:00:00"/>
    <s v="Team D"/>
    <s v="Thabile Khame"/>
    <x v="65"/>
    <s v="Investigating allegations of theft and fraud against 2 employees"/>
    <s v="Gobodo Forensic and Investigative Accounting (GFIA)"/>
    <s v="Contract Variatiom"/>
    <s v="Drafting of poor specifications (TORs) and evaluation criteria "/>
    <n v="357548"/>
    <s v="429 638.16"/>
    <n v="0"/>
    <x v="1"/>
    <d v="2020-10-13T00:00:00"/>
    <s v="Not Stated"/>
    <s v="Not Stated"/>
  </r>
  <r>
    <n v="172"/>
    <x v="0"/>
    <s v="New"/>
    <d v="2020-12-14T00:00:00"/>
    <d v="2020-12-14T00:00:00"/>
    <s v="Team D"/>
    <s v="Glory Limane"/>
    <x v="66"/>
    <s v="Upgrade to the existing system"/>
    <s v="RedEdge Pty Ltd"/>
    <s v="Variation of scope"/>
    <s v="Continue using existing software "/>
    <n v="1691100"/>
    <s v="11 279 463.00 "/>
    <s v="612 368.00"/>
    <x v="1"/>
    <d v="2020-12-08T00:00:00"/>
    <s v="Not Stated"/>
    <s v="Not Stated"/>
  </r>
  <r>
    <n v="173"/>
    <x v="0"/>
    <s v="New"/>
    <d v="2020-12-01T00:00:00"/>
    <d v="2020-12-01T00:00:00"/>
    <s v="Team B"/>
    <s v="Hulisani"/>
    <x v="67"/>
    <s v="Provision of ICT support services"/>
    <s v="Redwill ICT"/>
    <s v="To finalise a tender process"/>
    <s v="Contract Extension"/>
    <n v="196000"/>
    <n v="2020718"/>
    <s v="147 000.00"/>
    <x v="1"/>
    <d v="2020-12-01T00:00:00"/>
    <d v="2021-01-01T00:00:00"/>
    <d v="2021-04-30T00:00:00"/>
  </r>
  <r>
    <n v="174"/>
    <x v="0"/>
    <s v="New"/>
    <d v="2020-10-30T00:00:00"/>
    <d v="2020-10-30T00:00:00"/>
    <s v="Team C"/>
    <s v="Lindani "/>
    <x v="68"/>
    <s v="Gauteng Provincial Government fully managed data centre (FMDC) "/>
    <s v="Telkom/BCX SA SOC LTD "/>
    <s v="Sole Supplier"/>
    <s v="Business continuity"/>
    <n v="27079563.260000002"/>
    <n v="267789088.96000001"/>
    <n v="13676771.630000001"/>
    <x v="0"/>
    <d v="2020-10-28T00:00:00"/>
    <d v="2020-11-01T00:00:00"/>
    <d v="2021-04-30T00:00:00"/>
  </r>
  <r>
    <n v="175"/>
    <x v="0"/>
    <s v="New"/>
    <d v="2020-11-03T00:00:00"/>
    <d v="2020-11-03T00:00:00"/>
    <s v="Team B"/>
    <s v="Hulisani"/>
    <x v="69"/>
    <s v="Upgrade of national route 1 section 14 between Trompsburg interchange (km 19.0) and Fonteintjie (km 39.0) toll roads"/>
    <s v="Aveng Grinaker LTA (Pty) Ltd"/>
    <s v="consultant made errors when evaluating the hardness of the rock in the specified borrow pits"/>
    <s v="Contract Extension"/>
    <n v="34440938.299999997"/>
    <n v="358539849.60000002"/>
    <n v="94286839.25"/>
    <x v="1"/>
    <d v="2020-09-23T00:00:00"/>
    <s v="Not stated"/>
    <s v="Not stated"/>
  </r>
  <r>
    <n v="176"/>
    <x v="0"/>
    <s v="New"/>
    <d v="2020-09-28T00:00:00"/>
    <d v="2020-09-28T00:00:00"/>
    <s v="Team B"/>
    <s v="Hulisani"/>
    <x v="69"/>
    <s v="Provision of engineering services"/>
    <s v="TPO Consulting"/>
    <s v="SANRAL needs seven months to finalise a tender."/>
    <s v="Contract Extension"/>
    <n v="1322081.46"/>
    <n v="5565196.9199999999"/>
    <n v="3025628.48"/>
    <x v="1"/>
    <d v="2020-09-28T00:00:00"/>
    <s v="Not stated"/>
    <s v="Not stated"/>
  </r>
  <r>
    <n v="177"/>
    <x v="0"/>
    <s v="New"/>
    <d v="2020-11-05T00:00:00"/>
    <d v="2020-11-05T00:00:00"/>
    <s v="Team B"/>
    <s v="Hulisani"/>
    <x v="69"/>
    <s v="Engineering services, preliminary and detailed design and construction monitoring of the  National Route 2 Section 21"/>
    <s v="JG Africa"/>
    <s v="increased cost of works at construction tender stage"/>
    <s v="Contract Extension"/>
    <n v="2315752.3199999998"/>
    <n v="1421511.6"/>
    <n v="16148559.67"/>
    <x v="2"/>
    <d v="2020-11-05T00:00:00"/>
    <s v="Not stated"/>
    <s v="Not stated"/>
  </r>
  <r>
    <n v="178"/>
    <x v="0"/>
    <s v="New"/>
    <d v="2020-12-09T00:00:00"/>
    <d v="2020-12-09T00:00:00"/>
    <s v="Team B"/>
    <s v="Hulisani"/>
    <x v="69"/>
    <s v="Provision of Management, Operation and Maintenance of N1 North Traffic Control Centres"/>
    <s v="LCO JUV"/>
    <s v="compliance with Covid-19"/>
    <s v="COVID-19"/>
    <n v="29440000"/>
    <n v="140203265.13"/>
    <n v="0"/>
    <x v="0"/>
    <d v="2020-12-09T00:00:00"/>
    <s v="Not stated"/>
    <s v="Not stated"/>
  </r>
  <r>
    <n v="179"/>
    <x v="0"/>
    <s v="New"/>
    <d v="2020-11-04T00:00:00"/>
    <d v="2020-11-05T00:00:00"/>
    <s v="Team A"/>
    <s v="Bonolo"/>
    <x v="70"/>
    <s v="Tippler 3 Project and Upgrade of Storm Water Project "/>
    <s v="Various (Group 5, Sisonke JV, Khato Civils, Saryx Engineering, Takraf Tenova, JHDA CKIT JV, Aecom, GA Environmental, Nsovo Environmental)"/>
    <s v="Insufficient funds"/>
    <s v="Poor contract management"/>
    <n v="0"/>
    <s v="Time extension"/>
    <n v="0"/>
    <x v="0"/>
    <d v="2020-11-04T00:00:00"/>
    <s v="Not stated"/>
    <d v="2021-08-15T00:00:00"/>
  </r>
  <r>
    <n v="180"/>
    <x v="0"/>
    <s v="New"/>
    <d v="2020-09-30T00:00:00"/>
    <d v="2020-09-30T00:00:00"/>
    <s v="Team A"/>
    <s v="Phaladi"/>
    <x v="70"/>
    <s v="Lease agreement"/>
    <s v="Growthpoint Property"/>
    <s v="To allow for a new procurement process"/>
    <s v="Poor Planning"/>
    <n v="67730396.510000005"/>
    <n v="708955795.38"/>
    <s v="Not stated"/>
    <x v="2"/>
    <d v="2020-09-29T00:00:00"/>
    <d v="2020-10-01T00:00:00"/>
    <d v="2021-03-31T00:00:00"/>
  </r>
  <r>
    <n v="181"/>
    <x v="0"/>
    <s v="Appeal"/>
    <d v="2020-11-09T00:00:00"/>
    <d v="2020-11-09T00:00:00"/>
    <s v="Team B"/>
    <s v="Sbusiso"/>
    <x v="71"/>
    <s v="Prepare for the lodging and arguing of the matter between TETA and Public Protector"/>
    <s v="Werkans Attorneys"/>
    <s v="Continuity of service"/>
    <s v="Lack of understanding of procurement legislation"/>
    <n v="1900000"/>
    <n v="482080"/>
    <n v="719891.2"/>
    <x v="2"/>
    <d v="2020-11-09T00:00:00"/>
    <s v="Not stated"/>
    <s v="Not stated"/>
  </r>
  <r>
    <n v="182"/>
    <x v="0"/>
    <s v="New"/>
    <d v="2020-11-06T00:00:00"/>
    <d v="2020-11-06T00:00:00"/>
    <s v="Team B"/>
    <s v="Khanya"/>
    <x v="72"/>
    <s v="Construction of a 13.2km Long DN 650 Rising Main from Rosetta Treatment Works to command Reservoir at Bruntville"/>
    <s v="WK Construction SA "/>
    <s v="Final account settlement cost based on Engineer Valuation"/>
    <s v="Business continuity"/>
    <n v="17653443"/>
    <n v="85694912.280000001"/>
    <n v="79619488"/>
    <x v="2"/>
    <d v="2020-11-06T00:00:00"/>
    <s v="Not stated"/>
    <s v="Not stated"/>
  </r>
  <r>
    <n v="183"/>
    <x v="0"/>
    <s v="New"/>
    <d v="2020-11-06T00:00:00"/>
    <d v="2020-11-06T00:00:00"/>
    <s v="Team B"/>
    <s v="Khanya"/>
    <x v="72"/>
    <s v="Construction ehabilitation of Durban Heights Reservoir 3 roof"/>
    <s v="Smart Civils Construction"/>
    <s v="Additional time –related claims delay in giving contractor access to site, access to reservoir and additional work."/>
    <s v="Business continuity"/>
    <n v="18862641.859999999"/>
    <n v="22459527"/>
    <n v="18535555.800000001"/>
    <x v="2"/>
    <d v="2020-10-29T00:00:00"/>
    <s v="Not stated"/>
    <s v="Not stated"/>
  </r>
  <r>
    <n v="184"/>
    <x v="0"/>
    <s v="New"/>
    <d v="2020-11-17T00:00:00"/>
    <d v="2020-11-17T00:00:00"/>
    <s v="Team B"/>
    <s v="Sbusiso"/>
    <x v="73"/>
    <s v="IT infrstructure managed and  Hosting services"/>
    <s v="Internet Solutions"/>
    <s v="Increase in contrsct value  as a result of lockdown"/>
    <s v="COVID-19"/>
    <n v="8556675.9700000007"/>
    <s v="6 597 626.10"/>
    <n v="14000252"/>
    <x v="1"/>
    <d v="2020-10-05T00:00:00"/>
    <s v="Not stated"/>
    <d v="2021-03-31T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70D2B70-42D3-41E1-9843-384EB18F13B8}"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M80" firstHeaderRow="1" firstDataRow="3" firstDataCol="1" rowPageCount="1" colPageCount="1"/>
  <pivotFields count="19">
    <pivotField numFmtId="1" showAll="0"/>
    <pivotField axis="axisPage" showAll="0">
      <items count="3">
        <item x="1"/>
        <item x="0"/>
        <item t="default"/>
      </items>
    </pivotField>
    <pivotField showAll="0"/>
    <pivotField showAll="0"/>
    <pivotField showAll="0"/>
    <pivotField showAll="0"/>
    <pivotField showAll="0"/>
    <pivotField axis="axisRow" showAll="0">
      <items count="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showAll="0"/>
    <pivotField showAll="0"/>
    <pivotField showAll="0"/>
    <pivotField showAll="0"/>
    <pivotField dataField="1" showAll="0"/>
    <pivotField showAll="0"/>
    <pivotField showAll="0"/>
    <pivotField axis="axisCol" showAll="0">
      <items count="6">
        <item x="4"/>
        <item x="0"/>
        <item x="2"/>
        <item x="3"/>
        <item x="1"/>
        <item t="default"/>
      </items>
    </pivotField>
    <pivotField showAll="0"/>
    <pivotField showAll="0"/>
    <pivotField showAll="0"/>
  </pivotFields>
  <rowFields count="1">
    <field x="7"/>
  </rowFields>
  <rowItems count="7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t="grand">
      <x/>
    </i>
  </rowItems>
  <colFields count="2">
    <field x="15"/>
    <field x="-2"/>
  </colFields>
  <colItems count="12">
    <i>
      <x/>
      <x/>
    </i>
    <i r="1" i="1">
      <x v="1"/>
    </i>
    <i>
      <x v="1"/>
      <x/>
    </i>
    <i r="1" i="1">
      <x v="1"/>
    </i>
    <i>
      <x v="2"/>
      <x/>
    </i>
    <i r="1" i="1">
      <x v="1"/>
    </i>
    <i>
      <x v="3"/>
      <x/>
    </i>
    <i r="1" i="1">
      <x v="1"/>
    </i>
    <i>
      <x v="4"/>
      <x/>
    </i>
    <i r="1" i="1">
      <x v="1"/>
    </i>
    <i t="grand">
      <x/>
    </i>
    <i t="grand" i="1">
      <x/>
    </i>
  </colItems>
  <pageFields count="1">
    <pageField fld="1" hier="-1"/>
  </pageFields>
  <dataFields count="2">
    <dataField name="Count of Value of Contract Expansion_x000a_[R]" fld="12" subtotal="count" baseField="0" baseItem="0"/>
    <dataField name="Sum of Value of Contract Expansion" fld="12" baseField="7" baseItem="0"/>
  </dataFields>
  <formats count="2">
    <format dxfId="16">
      <pivotArea field="7" type="button" dataOnly="0" labelOnly="1" outline="0" axis="axisRow" fieldPosition="0"/>
    </format>
    <format dxfId="1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3:B9" firstHeaderRow="1" firstDataRow="1" firstDataCol="1"/>
  <pivotFields count="19">
    <pivotField numFmtId="1"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Row" showAll="0">
      <items count="6">
        <item x="4"/>
        <item x="0"/>
        <item x="2"/>
        <item x="3"/>
        <item x="1"/>
        <item t="default"/>
      </items>
    </pivotField>
    <pivotField showAll="0"/>
    <pivotField showAll="0"/>
    <pivotField showAll="0"/>
  </pivotFields>
  <rowFields count="1">
    <field x="15"/>
  </rowFields>
  <rowItems count="6">
    <i>
      <x/>
    </i>
    <i>
      <x v="1"/>
    </i>
    <i>
      <x v="2"/>
    </i>
    <i>
      <x v="3"/>
    </i>
    <i>
      <x v="4"/>
    </i>
    <i t="grand">
      <x/>
    </i>
  </rowItems>
  <colItems count="1">
    <i/>
  </colItems>
  <dataFields count="1">
    <dataField name="Count of Value of Contract Expansion_x000a_[R]" fld="12" subtotal="count" baseField="0" baseItem="0"/>
  </dataFields>
  <chartFormats count="6">
    <chartFormat chart="2" format="7" series="1">
      <pivotArea type="data" outline="0" fieldPosition="0">
        <references count="1">
          <reference field="4294967294" count="1" selected="0">
            <x v="0"/>
          </reference>
        </references>
      </pivotArea>
    </chartFormat>
    <chartFormat chart="2" format="8">
      <pivotArea type="data" outline="0" fieldPosition="0">
        <references count="2">
          <reference field="4294967294" count="1" selected="0">
            <x v="0"/>
          </reference>
          <reference field="15" count="1" selected="0">
            <x v="0"/>
          </reference>
        </references>
      </pivotArea>
    </chartFormat>
    <chartFormat chart="2" format="9">
      <pivotArea type="data" outline="0" fieldPosition="0">
        <references count="2">
          <reference field="4294967294" count="1" selected="0">
            <x v="0"/>
          </reference>
          <reference field="15" count="1" selected="0">
            <x v="1"/>
          </reference>
        </references>
      </pivotArea>
    </chartFormat>
    <chartFormat chart="2" format="10">
      <pivotArea type="data" outline="0" fieldPosition="0">
        <references count="2">
          <reference field="4294967294" count="1" selected="0">
            <x v="0"/>
          </reference>
          <reference field="15" count="1" selected="0">
            <x v="2"/>
          </reference>
        </references>
      </pivotArea>
    </chartFormat>
    <chartFormat chart="2" format="11">
      <pivotArea type="data" outline="0" fieldPosition="0">
        <references count="2">
          <reference field="4294967294" count="1" selected="0">
            <x v="0"/>
          </reference>
          <reference field="15" count="1" selected="0">
            <x v="3"/>
          </reference>
        </references>
      </pivotArea>
    </chartFormat>
    <chartFormat chart="2" format="12">
      <pivotArea type="data" outline="0" fieldPosition="0">
        <references count="2">
          <reference field="4294967294" count="1" selected="0">
            <x v="0"/>
          </reference>
          <reference field="15"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3:B9" firstHeaderRow="1" firstDataRow="1" firstDataCol="1"/>
  <pivotFields count="19">
    <pivotField numFmtId="1"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Row" showAll="0">
      <items count="6">
        <item x="4"/>
        <item x="0"/>
        <item x="2"/>
        <item x="3"/>
        <item x="1"/>
        <item t="default"/>
      </items>
    </pivotField>
    <pivotField showAll="0"/>
    <pivotField showAll="0"/>
    <pivotField showAll="0"/>
  </pivotFields>
  <rowFields count="1">
    <field x="15"/>
  </rowFields>
  <rowItems count="6">
    <i>
      <x/>
    </i>
    <i>
      <x v="1"/>
    </i>
    <i>
      <x v="2"/>
    </i>
    <i>
      <x v="3"/>
    </i>
    <i>
      <x v="4"/>
    </i>
    <i t="grand">
      <x/>
    </i>
  </rowItems>
  <colItems count="1">
    <i/>
  </colItems>
  <dataFields count="1">
    <dataField name="Sum of Value of Contract Expansion" fld="12" baseField="15" baseItem="0" numFmtId="43"/>
  </dataFields>
  <formats count="1">
    <format dxfId="14">
      <pivotArea outline="0" collapsedLevelsAreSubtotals="1" fieldPosition="0"/>
    </format>
  </formats>
  <chartFormats count="6">
    <chartFormat chart="2" format="4" series="1">
      <pivotArea type="data" outline="0" fieldPosition="0">
        <references count="1">
          <reference field="4294967294" count="1" selected="0">
            <x v="0"/>
          </reference>
        </references>
      </pivotArea>
    </chartFormat>
    <chartFormat chart="2" format="5">
      <pivotArea type="data" outline="0" fieldPosition="0">
        <references count="2">
          <reference field="4294967294" count="1" selected="0">
            <x v="0"/>
          </reference>
          <reference field="15" count="1" selected="0">
            <x v="0"/>
          </reference>
        </references>
      </pivotArea>
    </chartFormat>
    <chartFormat chart="2" format="6">
      <pivotArea type="data" outline="0" fieldPosition="0">
        <references count="2">
          <reference field="4294967294" count="1" selected="0">
            <x v="0"/>
          </reference>
          <reference field="15" count="1" selected="0">
            <x v="1"/>
          </reference>
        </references>
      </pivotArea>
    </chartFormat>
    <chartFormat chart="2" format="7">
      <pivotArea type="data" outline="0" fieldPosition="0">
        <references count="2">
          <reference field="4294967294" count="1" selected="0">
            <x v="0"/>
          </reference>
          <reference field="15" count="1" selected="0">
            <x v="2"/>
          </reference>
        </references>
      </pivotArea>
    </chartFormat>
    <chartFormat chart="2" format="8">
      <pivotArea type="data" outline="0" fieldPosition="0">
        <references count="2">
          <reference field="4294967294" count="1" selected="0">
            <x v="0"/>
          </reference>
          <reference field="15" count="1" selected="0">
            <x v="3"/>
          </reference>
        </references>
      </pivotArea>
    </chartFormat>
    <chartFormat chart="2" format="9">
      <pivotArea type="data" outline="0" fieldPosition="0">
        <references count="2">
          <reference field="4294967294" count="1" selected="0">
            <x v="0"/>
          </reference>
          <reference field="15"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umdm.gov.za/Official_Site/index.php/business/vacancies/job-opportunities" TargetMode="External"/><Relationship Id="rId3" Type="http://schemas.openxmlformats.org/officeDocument/2006/relationships/hyperlink" Target="http://www.prasa.com/Intersite.html" TargetMode="External"/><Relationship Id="rId7" Type="http://schemas.openxmlformats.org/officeDocument/2006/relationships/hyperlink" Target="http://www.prasa.com/PRASA%20Tech%20Profile.html" TargetMode="External"/><Relationship Id="rId2" Type="http://schemas.openxmlformats.org/officeDocument/2006/relationships/hyperlink" Target="https://www.citypower.co.za/Pages/default.aspx" TargetMode="External"/><Relationship Id="rId1" Type="http://schemas.openxmlformats.org/officeDocument/2006/relationships/hyperlink" Target="http://www.prasa.com/Autopax%20profile.html" TargetMode="External"/><Relationship Id="rId6" Type="http://schemas.openxmlformats.org/officeDocument/2006/relationships/hyperlink" Target="http://www.prasa.com/PRASA%20Rail%20Profile.html" TargetMode="External"/><Relationship Id="rId5" Type="http://schemas.openxmlformats.org/officeDocument/2006/relationships/hyperlink" Target="http://www.prasa.com/PRASA%20Cres%20Profile.html" TargetMode="External"/><Relationship Id="rId4" Type="http://schemas.openxmlformats.org/officeDocument/2006/relationships/hyperlink" Target="http://www.jhbproperty.co.za/"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hyperlink" Target="http://www.umdm.gov.za/Official_Site/index.php/business/vacancies/job-opportunities" TargetMode="External"/><Relationship Id="rId3" Type="http://schemas.openxmlformats.org/officeDocument/2006/relationships/hyperlink" Target="http://www.prasa.com/Intersite.html" TargetMode="External"/><Relationship Id="rId7" Type="http://schemas.openxmlformats.org/officeDocument/2006/relationships/hyperlink" Target="http://www.prasa.com/PRASA%20Tech%20Profile.html" TargetMode="External"/><Relationship Id="rId2" Type="http://schemas.openxmlformats.org/officeDocument/2006/relationships/hyperlink" Target="https://www.citypower.co.za/Pages/default.aspx" TargetMode="External"/><Relationship Id="rId1" Type="http://schemas.openxmlformats.org/officeDocument/2006/relationships/hyperlink" Target="http://www.prasa.com/Autopax%20profile.html" TargetMode="External"/><Relationship Id="rId6" Type="http://schemas.openxmlformats.org/officeDocument/2006/relationships/hyperlink" Target="http://www.prasa.com/PRASA%20Rail%20Profile.html" TargetMode="External"/><Relationship Id="rId5" Type="http://schemas.openxmlformats.org/officeDocument/2006/relationships/hyperlink" Target="http://www.prasa.com/PRASA%20Cres%20Profile.html" TargetMode="External"/><Relationship Id="rId4" Type="http://schemas.openxmlformats.org/officeDocument/2006/relationships/hyperlink" Target="http://www.jhbproperty.co.za/" TargetMode="External"/><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hyperlink" Target="http://www.umdm.gov.za/Official_Site/index.php/business/vacancies/job-opportunities" TargetMode="External"/><Relationship Id="rId3" Type="http://schemas.openxmlformats.org/officeDocument/2006/relationships/hyperlink" Target="http://www.prasa.com/Intersite.html" TargetMode="External"/><Relationship Id="rId7" Type="http://schemas.openxmlformats.org/officeDocument/2006/relationships/hyperlink" Target="http://www.prasa.com/PRASA%20Tech%20Profile.html" TargetMode="External"/><Relationship Id="rId2" Type="http://schemas.openxmlformats.org/officeDocument/2006/relationships/hyperlink" Target="https://www.citypower.co.za/Pages/default.aspx" TargetMode="External"/><Relationship Id="rId1" Type="http://schemas.openxmlformats.org/officeDocument/2006/relationships/hyperlink" Target="http://www.prasa.com/Autopax%20profile.html" TargetMode="External"/><Relationship Id="rId6" Type="http://schemas.openxmlformats.org/officeDocument/2006/relationships/hyperlink" Target="http://www.prasa.com/PRASA%20Rail%20Profile.html" TargetMode="External"/><Relationship Id="rId5" Type="http://schemas.openxmlformats.org/officeDocument/2006/relationships/hyperlink" Target="http://www.prasa.com/PRASA%20Cres%20Profile.html" TargetMode="External"/><Relationship Id="rId4" Type="http://schemas.openxmlformats.org/officeDocument/2006/relationships/hyperlink" Target="http://www.jhbproperty.co.za/" TargetMode="External"/><Relationship Id="rId9"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pane ySplit="1" topLeftCell="A2" activePane="bottomLeft" state="frozen"/>
      <selection pane="bottomLeft" activeCell="B3" sqref="B3"/>
    </sheetView>
  </sheetViews>
  <sheetFormatPr defaultColWidth="12.59765625" defaultRowHeight="15" customHeight="1" x14ac:dyDescent="0.25"/>
  <cols>
    <col min="1" max="1" width="75.796875" customWidth="1"/>
    <col min="2" max="2" width="11.19921875" customWidth="1"/>
    <col min="3" max="26" width="7.59765625" customWidth="1"/>
  </cols>
  <sheetData>
    <row r="1" spans="1:26" ht="15.6" x14ac:dyDescent="0.3">
      <c r="A1" s="2" t="s">
        <v>0</v>
      </c>
      <c r="B1" s="2" t="s">
        <v>1</v>
      </c>
      <c r="C1" s="2" t="s">
        <v>2</v>
      </c>
    </row>
    <row r="2" spans="1:26" ht="14.4" x14ac:dyDescent="0.3">
      <c r="A2" s="3" t="s">
        <v>3</v>
      </c>
      <c r="C2" s="3"/>
      <c r="D2" s="3"/>
    </row>
    <row r="3" spans="1:26" ht="14.4" x14ac:dyDescent="0.3">
      <c r="A3" s="3" t="s">
        <v>4</v>
      </c>
      <c r="D3" s="3"/>
    </row>
    <row r="4" spans="1:26" ht="14.4" x14ac:dyDescent="0.3">
      <c r="A4" s="3" t="s">
        <v>5</v>
      </c>
      <c r="D4" s="3"/>
    </row>
    <row r="5" spans="1:26" ht="14.4" x14ac:dyDescent="0.3">
      <c r="A5" s="3" t="s">
        <v>6</v>
      </c>
      <c r="D5" s="4"/>
    </row>
    <row r="6" spans="1:26" ht="14.4" x14ac:dyDescent="0.3">
      <c r="A6" s="3" t="s">
        <v>7</v>
      </c>
      <c r="D6" s="3"/>
    </row>
    <row r="7" spans="1:26" ht="14.4" x14ac:dyDescent="0.3">
      <c r="A7" s="3" t="s">
        <v>8</v>
      </c>
      <c r="D7" s="3"/>
    </row>
    <row r="8" spans="1:26" ht="14.4" x14ac:dyDescent="0.3">
      <c r="A8" s="3" t="s">
        <v>9</v>
      </c>
      <c r="B8" s="3"/>
      <c r="C8" s="3"/>
      <c r="D8" s="3"/>
      <c r="E8" s="3"/>
      <c r="F8" s="3"/>
      <c r="G8" s="3"/>
      <c r="H8" s="3"/>
      <c r="I8" s="3"/>
      <c r="J8" s="3"/>
      <c r="K8" s="3"/>
      <c r="L8" s="3"/>
      <c r="M8" s="3"/>
      <c r="N8" s="3"/>
      <c r="O8" s="3"/>
      <c r="P8" s="3"/>
      <c r="Q8" s="3"/>
      <c r="R8" s="3"/>
      <c r="S8" s="3"/>
      <c r="T8" s="3"/>
      <c r="U8" s="3"/>
      <c r="V8" s="3"/>
      <c r="W8" s="3"/>
      <c r="X8" s="3"/>
      <c r="Y8" s="3"/>
      <c r="Z8" s="3"/>
    </row>
    <row r="9" spans="1:26" ht="14.4" x14ac:dyDescent="0.3">
      <c r="A9" s="3" t="s">
        <v>10</v>
      </c>
      <c r="B9" s="3"/>
      <c r="C9" s="3"/>
      <c r="D9" s="3"/>
      <c r="E9" s="3"/>
      <c r="F9" s="3"/>
      <c r="G9" s="3"/>
      <c r="H9" s="3"/>
      <c r="I9" s="3"/>
      <c r="J9" s="3"/>
      <c r="K9" s="3"/>
      <c r="L9" s="3"/>
      <c r="M9" s="3"/>
      <c r="N9" s="3"/>
      <c r="O9" s="3"/>
      <c r="P9" s="3"/>
      <c r="Q9" s="3"/>
      <c r="R9" s="3"/>
      <c r="S9" s="3"/>
      <c r="T9" s="3"/>
      <c r="U9" s="3"/>
      <c r="V9" s="3"/>
      <c r="W9" s="3"/>
      <c r="X9" s="3"/>
      <c r="Y9" s="3"/>
      <c r="Z9" s="3"/>
    </row>
    <row r="10" spans="1:26" ht="14.4" x14ac:dyDescent="0.3">
      <c r="A10" s="3" t="s">
        <v>11</v>
      </c>
      <c r="B10" s="3"/>
      <c r="C10" s="3"/>
      <c r="D10" s="3"/>
      <c r="E10" s="3"/>
      <c r="F10" s="3"/>
      <c r="G10" s="3"/>
      <c r="H10" s="3"/>
      <c r="I10" s="3"/>
      <c r="J10" s="3"/>
      <c r="K10" s="3"/>
      <c r="L10" s="3"/>
      <c r="M10" s="3"/>
      <c r="N10" s="3"/>
      <c r="O10" s="3"/>
      <c r="P10" s="3"/>
      <c r="Q10" s="3"/>
      <c r="R10" s="3"/>
      <c r="S10" s="3"/>
      <c r="T10" s="3"/>
      <c r="U10" s="3"/>
      <c r="V10" s="3"/>
      <c r="W10" s="3"/>
      <c r="X10" s="3"/>
      <c r="Y10" s="3"/>
      <c r="Z10" s="3"/>
    </row>
    <row r="11" spans="1:26" ht="14.4" x14ac:dyDescent="0.3">
      <c r="A11" s="3" t="s">
        <v>12</v>
      </c>
      <c r="B11" s="3"/>
      <c r="C11" s="3"/>
      <c r="D11" s="3"/>
      <c r="E11" s="3"/>
      <c r="F11" s="3"/>
      <c r="G11" s="3"/>
      <c r="H11" s="3"/>
      <c r="I11" s="3"/>
      <c r="J11" s="3"/>
      <c r="K11" s="3"/>
      <c r="L11" s="3"/>
      <c r="M11" s="3"/>
      <c r="N11" s="3"/>
      <c r="O11" s="3"/>
      <c r="P11" s="3"/>
      <c r="Q11" s="3"/>
      <c r="R11" s="3"/>
      <c r="S11" s="3"/>
      <c r="T11" s="3"/>
      <c r="U11" s="3"/>
      <c r="V11" s="3"/>
      <c r="W11" s="3"/>
      <c r="X11" s="3"/>
      <c r="Y11" s="3"/>
      <c r="Z11" s="3"/>
    </row>
    <row r="12" spans="1:26" ht="14.4" x14ac:dyDescent="0.3">
      <c r="A12" s="3" t="s">
        <v>13</v>
      </c>
      <c r="B12" s="3"/>
      <c r="C12" s="3"/>
      <c r="D12" s="3"/>
      <c r="E12" s="3"/>
      <c r="F12" s="3"/>
      <c r="G12" s="3"/>
      <c r="H12" s="3"/>
      <c r="I12" s="3"/>
      <c r="J12" s="3"/>
      <c r="K12" s="3"/>
      <c r="L12" s="3"/>
      <c r="M12" s="3"/>
      <c r="N12" s="3"/>
      <c r="O12" s="3"/>
      <c r="P12" s="3"/>
      <c r="Q12" s="3"/>
      <c r="R12" s="3"/>
      <c r="S12" s="3"/>
      <c r="T12" s="3"/>
      <c r="U12" s="3"/>
      <c r="V12" s="3"/>
      <c r="W12" s="3"/>
      <c r="X12" s="3"/>
      <c r="Y12" s="3"/>
      <c r="Z12" s="3"/>
    </row>
    <row r="13" spans="1:26" ht="14.4" x14ac:dyDescent="0.3">
      <c r="A13" s="3" t="s">
        <v>14</v>
      </c>
      <c r="B13" s="3"/>
      <c r="C13" s="3"/>
      <c r="D13" s="3"/>
      <c r="E13" s="3"/>
      <c r="F13" s="3"/>
      <c r="G13" s="3"/>
      <c r="H13" s="3"/>
      <c r="I13" s="3"/>
      <c r="J13" s="3"/>
      <c r="K13" s="3"/>
      <c r="L13" s="3"/>
      <c r="M13" s="3"/>
      <c r="N13" s="3"/>
      <c r="O13" s="3"/>
      <c r="P13" s="3"/>
      <c r="Q13" s="3"/>
      <c r="R13" s="3"/>
      <c r="S13" s="3"/>
      <c r="T13" s="3"/>
      <c r="U13" s="3"/>
      <c r="V13" s="3"/>
      <c r="W13" s="3"/>
      <c r="X13" s="3"/>
      <c r="Y13" s="3"/>
      <c r="Z13" s="3"/>
    </row>
    <row r="14" spans="1:26" ht="14.4" x14ac:dyDescent="0.3">
      <c r="A14" s="3" t="s">
        <v>15</v>
      </c>
      <c r="B14" s="3"/>
      <c r="C14" s="3"/>
      <c r="D14" s="3"/>
      <c r="E14" s="3"/>
      <c r="F14" s="3"/>
      <c r="G14" s="3"/>
      <c r="H14" s="3"/>
      <c r="I14" s="3"/>
      <c r="J14" s="3"/>
      <c r="K14" s="3"/>
      <c r="L14" s="3"/>
      <c r="M14" s="3"/>
      <c r="N14" s="3"/>
      <c r="O14" s="3"/>
      <c r="P14" s="3"/>
      <c r="Q14" s="3"/>
      <c r="R14" s="3"/>
      <c r="S14" s="3"/>
      <c r="T14" s="3"/>
      <c r="U14" s="3"/>
      <c r="V14" s="3"/>
      <c r="W14" s="3"/>
      <c r="X14" s="3"/>
      <c r="Y14" s="3"/>
      <c r="Z14" s="3"/>
    </row>
    <row r="15" spans="1:26" ht="14.4" x14ac:dyDescent="0.3">
      <c r="A15" s="3" t="s">
        <v>16</v>
      </c>
      <c r="B15" s="3"/>
      <c r="C15" s="3"/>
      <c r="D15" s="3"/>
      <c r="E15" s="3"/>
      <c r="F15" s="3"/>
      <c r="G15" s="3"/>
      <c r="H15" s="3"/>
      <c r="I15" s="3"/>
      <c r="J15" s="3"/>
      <c r="K15" s="3"/>
      <c r="L15" s="3"/>
      <c r="M15" s="3"/>
      <c r="N15" s="3"/>
      <c r="O15" s="3"/>
      <c r="P15" s="3"/>
      <c r="Q15" s="3"/>
      <c r="R15" s="3"/>
      <c r="S15" s="3"/>
      <c r="T15" s="3"/>
      <c r="U15" s="3"/>
      <c r="V15" s="3"/>
      <c r="W15" s="3"/>
      <c r="X15" s="3"/>
      <c r="Y15" s="3"/>
      <c r="Z15" s="3"/>
    </row>
    <row r="16" spans="1:26" ht="14.4" x14ac:dyDescent="0.3">
      <c r="A16" s="3" t="s">
        <v>17</v>
      </c>
      <c r="B16" s="3"/>
      <c r="C16" s="3"/>
      <c r="D16" s="3"/>
      <c r="E16" s="3"/>
      <c r="F16" s="3"/>
      <c r="G16" s="3"/>
      <c r="H16" s="3"/>
      <c r="I16" s="3"/>
      <c r="J16" s="3"/>
      <c r="K16" s="3"/>
      <c r="L16" s="3"/>
      <c r="M16" s="3"/>
      <c r="N16" s="3"/>
      <c r="O16" s="3"/>
      <c r="P16" s="3"/>
      <c r="Q16" s="3"/>
      <c r="R16" s="3"/>
      <c r="S16" s="3"/>
      <c r="T16" s="3"/>
      <c r="U16" s="3"/>
      <c r="V16" s="3"/>
      <c r="W16" s="3"/>
      <c r="X16" s="3"/>
      <c r="Y16" s="3"/>
      <c r="Z16" s="3"/>
    </row>
    <row r="17" spans="1:26" ht="14.4" x14ac:dyDescent="0.3">
      <c r="A17" s="3" t="s">
        <v>18</v>
      </c>
      <c r="B17" s="3"/>
      <c r="C17" s="3"/>
      <c r="D17" s="3"/>
      <c r="E17" s="3"/>
      <c r="F17" s="3"/>
      <c r="G17" s="3"/>
      <c r="H17" s="3"/>
      <c r="I17" s="3"/>
      <c r="J17" s="3"/>
      <c r="K17" s="3"/>
      <c r="L17" s="3"/>
      <c r="M17" s="3"/>
      <c r="N17" s="3"/>
      <c r="O17" s="3"/>
      <c r="P17" s="3"/>
      <c r="Q17" s="3"/>
      <c r="R17" s="3"/>
      <c r="S17" s="3"/>
      <c r="T17" s="3"/>
      <c r="U17" s="3"/>
      <c r="V17" s="3"/>
      <c r="W17" s="3"/>
      <c r="X17" s="3"/>
      <c r="Y17" s="3"/>
      <c r="Z17" s="3"/>
    </row>
    <row r="18" spans="1:26" ht="14.4" x14ac:dyDescent="0.3">
      <c r="A18" s="3" t="s">
        <v>19</v>
      </c>
      <c r="B18" s="3"/>
      <c r="C18" s="3"/>
      <c r="D18" s="3"/>
      <c r="E18" s="3"/>
      <c r="F18" s="3"/>
      <c r="G18" s="3"/>
      <c r="H18" s="3"/>
      <c r="I18" s="3"/>
      <c r="J18" s="3"/>
      <c r="K18" s="3"/>
      <c r="L18" s="3"/>
      <c r="M18" s="3"/>
      <c r="N18" s="3"/>
      <c r="O18" s="3"/>
      <c r="P18" s="3"/>
      <c r="Q18" s="3"/>
      <c r="R18" s="3"/>
      <c r="S18" s="3"/>
      <c r="T18" s="3"/>
      <c r="U18" s="3"/>
      <c r="V18" s="3"/>
      <c r="W18" s="3"/>
      <c r="X18" s="3"/>
      <c r="Y18" s="3"/>
      <c r="Z18" s="3"/>
    </row>
    <row r="19" spans="1:26" ht="14.4" x14ac:dyDescent="0.3">
      <c r="A19" s="3" t="s">
        <v>20</v>
      </c>
      <c r="B19" s="3"/>
      <c r="C19" s="3"/>
      <c r="D19" s="3"/>
      <c r="E19" s="3"/>
      <c r="F19" s="3"/>
      <c r="G19" s="3"/>
      <c r="H19" s="3"/>
      <c r="I19" s="3"/>
      <c r="J19" s="3"/>
      <c r="K19" s="3"/>
      <c r="L19" s="3"/>
      <c r="M19" s="3"/>
      <c r="N19" s="3"/>
      <c r="O19" s="3"/>
      <c r="P19" s="3"/>
      <c r="Q19" s="3"/>
      <c r="R19" s="3"/>
      <c r="S19" s="3"/>
      <c r="T19" s="3"/>
      <c r="U19" s="3"/>
      <c r="V19" s="3"/>
      <c r="W19" s="3"/>
      <c r="X19" s="3"/>
      <c r="Y19" s="3"/>
      <c r="Z19" s="3"/>
    </row>
    <row r="20" spans="1:26" ht="14.4" x14ac:dyDescent="0.3">
      <c r="A20" s="3" t="s">
        <v>21</v>
      </c>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
      <c r="A21" s="3" t="s">
        <v>22</v>
      </c>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
      <c r="A22" s="3" t="s">
        <v>23</v>
      </c>
      <c r="D22" s="3"/>
    </row>
    <row r="23" spans="1:26" ht="15.75" customHeight="1" x14ac:dyDescent="0.3">
      <c r="A23" s="3" t="s">
        <v>24</v>
      </c>
      <c r="D23" s="3"/>
    </row>
    <row r="24" spans="1:26" ht="15.75" customHeight="1" x14ac:dyDescent="0.3">
      <c r="A24" s="3" t="s">
        <v>25</v>
      </c>
      <c r="D24" s="3"/>
    </row>
    <row r="25" spans="1:26" ht="15.75" customHeight="1" x14ac:dyDescent="0.3">
      <c r="A25" s="3" t="s">
        <v>26</v>
      </c>
      <c r="D25" s="3"/>
    </row>
    <row r="26" spans="1:26" ht="15.75" customHeight="1" x14ac:dyDescent="0.3">
      <c r="A26" s="5" t="s">
        <v>27</v>
      </c>
      <c r="D26" s="3"/>
    </row>
    <row r="27" spans="1:26" ht="15.75" customHeight="1" x14ac:dyDescent="0.3">
      <c r="A27" s="3" t="s">
        <v>28</v>
      </c>
      <c r="D27" s="3"/>
    </row>
    <row r="28" spans="1:26" ht="15.75" customHeight="1" x14ac:dyDescent="0.3">
      <c r="A28" s="3" t="s">
        <v>29</v>
      </c>
      <c r="D28" s="3"/>
    </row>
    <row r="29" spans="1:26" ht="15.75" customHeight="1" x14ac:dyDescent="0.3">
      <c r="A29" s="3" t="s">
        <v>30</v>
      </c>
      <c r="D29" s="3"/>
    </row>
    <row r="30" spans="1:26" ht="15.75" customHeight="1" x14ac:dyDescent="0.3">
      <c r="A30" s="3" t="s">
        <v>31</v>
      </c>
      <c r="D30" s="3"/>
    </row>
    <row r="31" spans="1:26" ht="15.75" customHeight="1" x14ac:dyDescent="0.3">
      <c r="A31" s="3" t="s">
        <v>32</v>
      </c>
      <c r="D31" s="3"/>
    </row>
    <row r="32" spans="1:26" ht="15.75" customHeight="1" x14ac:dyDescent="0.3">
      <c r="A32" s="3" t="s">
        <v>33</v>
      </c>
      <c r="D32" s="3"/>
    </row>
    <row r="33" spans="1:26" ht="15.75" customHeight="1" x14ac:dyDescent="0.3">
      <c r="A33" s="3" t="s">
        <v>34</v>
      </c>
      <c r="D33" s="3"/>
    </row>
    <row r="34" spans="1:26" ht="15.75" customHeight="1" x14ac:dyDescent="0.3">
      <c r="A34" s="3" t="s">
        <v>35</v>
      </c>
      <c r="D34" s="3"/>
    </row>
    <row r="35" spans="1:26" ht="15.75" customHeight="1" x14ac:dyDescent="0.3">
      <c r="A35" s="3" t="s">
        <v>36</v>
      </c>
      <c r="D35" s="3"/>
    </row>
    <row r="36" spans="1:26" ht="15.75" customHeight="1" x14ac:dyDescent="0.3">
      <c r="A36" s="3" t="s">
        <v>37</v>
      </c>
      <c r="D36" s="3"/>
    </row>
    <row r="37" spans="1:26" ht="15.75" customHeight="1" x14ac:dyDescent="0.3">
      <c r="A37" s="3" t="s">
        <v>38</v>
      </c>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
      <c r="A38" s="3" t="s">
        <v>39</v>
      </c>
      <c r="D38" s="3"/>
    </row>
    <row r="39" spans="1:26" ht="15.75" customHeight="1" x14ac:dyDescent="0.3">
      <c r="A39" s="3" t="s">
        <v>40</v>
      </c>
      <c r="D39" s="3"/>
    </row>
    <row r="40" spans="1:26" ht="15.75" customHeight="1" x14ac:dyDescent="0.3">
      <c r="A40" s="3" t="s">
        <v>41</v>
      </c>
      <c r="D40" s="3"/>
    </row>
    <row r="41" spans="1:26" ht="15.75" customHeight="1" x14ac:dyDescent="0.3">
      <c r="A41" s="3" t="s">
        <v>42</v>
      </c>
      <c r="D41" s="3"/>
    </row>
    <row r="42" spans="1:26" ht="15.75" customHeight="1" x14ac:dyDescent="0.3">
      <c r="A42" s="3" t="s">
        <v>43</v>
      </c>
      <c r="D42" s="3"/>
    </row>
    <row r="43" spans="1:26" ht="15.75" customHeight="1" x14ac:dyDescent="0.3">
      <c r="A43" s="3" t="s">
        <v>44</v>
      </c>
      <c r="D43" s="3"/>
    </row>
    <row r="44" spans="1:26" ht="15.75" customHeight="1" x14ac:dyDescent="0.3">
      <c r="A44" s="3" t="s">
        <v>45</v>
      </c>
      <c r="D44" s="3"/>
    </row>
    <row r="45" spans="1:26" ht="15.75" customHeight="1" x14ac:dyDescent="0.3">
      <c r="A45" s="3" t="s">
        <v>46</v>
      </c>
      <c r="D45" s="4"/>
    </row>
    <row r="46" spans="1:26" ht="15.75" customHeight="1" x14ac:dyDescent="0.3">
      <c r="A46" s="3" t="s">
        <v>47</v>
      </c>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
      <c r="A47" s="3" t="s">
        <v>48</v>
      </c>
      <c r="D47" s="3"/>
    </row>
    <row r="48" spans="1:26" ht="15.75" customHeight="1" x14ac:dyDescent="0.3">
      <c r="A48" s="3" t="s">
        <v>49</v>
      </c>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
      <c r="A49" s="3" t="s">
        <v>50</v>
      </c>
      <c r="D49" s="3"/>
    </row>
    <row r="50" spans="1:26" ht="15.75" customHeight="1" x14ac:dyDescent="0.3">
      <c r="A50" s="3" t="s">
        <v>51</v>
      </c>
      <c r="D50" s="3"/>
    </row>
    <row r="51" spans="1:26" ht="15.75" customHeight="1" x14ac:dyDescent="0.3">
      <c r="A51" s="3" t="s">
        <v>52</v>
      </c>
      <c r="D51" s="3"/>
    </row>
    <row r="52" spans="1:26" ht="15.75" customHeight="1" x14ac:dyDescent="0.3">
      <c r="A52" s="3" t="s">
        <v>53</v>
      </c>
      <c r="D52" s="3"/>
    </row>
    <row r="53" spans="1:26" ht="15.75" customHeight="1" x14ac:dyDescent="0.3">
      <c r="A53" s="3" t="s">
        <v>54</v>
      </c>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
      <c r="A54" s="3" t="s">
        <v>55</v>
      </c>
      <c r="D54" s="3"/>
    </row>
    <row r="55" spans="1:26" ht="15.75" customHeight="1" x14ac:dyDescent="0.3">
      <c r="A55" s="3" t="s">
        <v>56</v>
      </c>
      <c r="D55" s="3"/>
    </row>
    <row r="56" spans="1:26" ht="15.75" customHeight="1" x14ac:dyDescent="0.3">
      <c r="A56" s="3" t="s">
        <v>57</v>
      </c>
      <c r="D56" s="3"/>
    </row>
    <row r="57" spans="1:26" ht="15.75" customHeight="1" x14ac:dyDescent="0.3">
      <c r="A57" s="3" t="s">
        <v>58</v>
      </c>
      <c r="D57" s="3"/>
    </row>
    <row r="58" spans="1:26" ht="15.75" customHeight="1" x14ac:dyDescent="0.3">
      <c r="A58" s="3" t="s">
        <v>59</v>
      </c>
      <c r="D58" s="6"/>
    </row>
    <row r="59" spans="1:26" ht="15.75" customHeight="1" x14ac:dyDescent="0.3">
      <c r="A59" s="3" t="s">
        <v>60</v>
      </c>
      <c r="B59" s="3"/>
      <c r="C59" s="3"/>
      <c r="D59" s="6"/>
      <c r="E59" s="3"/>
      <c r="F59" s="3"/>
      <c r="G59" s="3"/>
      <c r="H59" s="3"/>
      <c r="I59" s="3"/>
      <c r="J59" s="3"/>
      <c r="K59" s="3"/>
      <c r="L59" s="3"/>
      <c r="M59" s="3"/>
      <c r="N59" s="3"/>
      <c r="O59" s="3"/>
      <c r="P59" s="3"/>
      <c r="Q59" s="3"/>
      <c r="R59" s="3"/>
      <c r="S59" s="3"/>
      <c r="T59" s="3"/>
      <c r="U59" s="3"/>
      <c r="V59" s="3"/>
      <c r="W59" s="3"/>
      <c r="X59" s="3"/>
      <c r="Y59" s="3"/>
      <c r="Z59" s="3"/>
    </row>
    <row r="60" spans="1:26" ht="15.75" customHeight="1" x14ac:dyDescent="0.3">
      <c r="A60" s="3" t="s">
        <v>61</v>
      </c>
      <c r="D60" s="6"/>
    </row>
    <row r="61" spans="1:26" ht="15.75" customHeight="1" x14ac:dyDescent="0.3">
      <c r="A61" s="3" t="s">
        <v>62</v>
      </c>
      <c r="D61" s="6"/>
    </row>
    <row r="62" spans="1:26" ht="15.75" customHeight="1" x14ac:dyDescent="0.3">
      <c r="A62" s="3" t="s">
        <v>63</v>
      </c>
      <c r="D62" s="3"/>
    </row>
    <row r="63" spans="1:26" ht="15.75" customHeight="1" x14ac:dyDescent="0.3">
      <c r="A63" s="3" t="s">
        <v>64</v>
      </c>
      <c r="D63" s="6"/>
    </row>
    <row r="64" spans="1:26" ht="15.75" customHeight="1" x14ac:dyDescent="0.3">
      <c r="A64" s="3" t="s">
        <v>65</v>
      </c>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
      <c r="A65" s="5" t="s">
        <v>66</v>
      </c>
      <c r="D65" s="3"/>
    </row>
    <row r="66" spans="1:26" ht="15.75" customHeight="1" x14ac:dyDescent="0.3">
      <c r="A66" s="3" t="s">
        <v>67</v>
      </c>
      <c r="D66" s="3"/>
    </row>
    <row r="67" spans="1:26" ht="15.75" customHeight="1" x14ac:dyDescent="0.3">
      <c r="A67" s="3" t="s">
        <v>68</v>
      </c>
      <c r="D67" s="3"/>
    </row>
    <row r="68" spans="1:26" ht="15.75" customHeight="1" x14ac:dyDescent="0.3">
      <c r="A68" s="3" t="s">
        <v>69</v>
      </c>
      <c r="D68" s="3"/>
    </row>
    <row r="69" spans="1:26" ht="15.75" customHeight="1" x14ac:dyDescent="0.3">
      <c r="A69" s="3" t="s">
        <v>70</v>
      </c>
      <c r="D69" s="3"/>
    </row>
    <row r="70" spans="1:26" ht="15.75" customHeight="1" x14ac:dyDescent="0.3">
      <c r="A70" s="3" t="s">
        <v>71</v>
      </c>
      <c r="D70" s="3"/>
    </row>
    <row r="71" spans="1:26" ht="15.75" customHeight="1" x14ac:dyDescent="0.3">
      <c r="A71" s="3" t="s">
        <v>72</v>
      </c>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
      <c r="A72" s="3" t="s">
        <v>73</v>
      </c>
      <c r="D72" s="3"/>
    </row>
    <row r="73" spans="1:26" ht="15.75" customHeight="1" x14ac:dyDescent="0.3">
      <c r="A73" s="3" t="s">
        <v>74</v>
      </c>
      <c r="D73" s="3"/>
    </row>
    <row r="74" spans="1:26" ht="15.75" customHeight="1" x14ac:dyDescent="0.3">
      <c r="A74" s="3" t="s">
        <v>75</v>
      </c>
      <c r="D74" s="3"/>
    </row>
    <row r="75" spans="1:26" ht="15.75" customHeight="1" x14ac:dyDescent="0.3">
      <c r="A75" s="3" t="s">
        <v>76</v>
      </c>
      <c r="D75" s="3"/>
    </row>
    <row r="76" spans="1:26" ht="15.75" customHeight="1" x14ac:dyDescent="0.3">
      <c r="A76" s="3" t="s">
        <v>77</v>
      </c>
      <c r="D76" s="3"/>
    </row>
    <row r="77" spans="1:26" ht="15.75" customHeight="1" x14ac:dyDescent="0.3">
      <c r="A77" s="3" t="s">
        <v>78</v>
      </c>
      <c r="D77" s="3"/>
    </row>
    <row r="78" spans="1:26" ht="15.75" customHeight="1" x14ac:dyDescent="0.3">
      <c r="A78" s="3" t="s">
        <v>79</v>
      </c>
      <c r="D78" s="3"/>
    </row>
    <row r="79" spans="1:26" ht="15.75" customHeight="1" x14ac:dyDescent="0.3">
      <c r="A79" s="3" t="s">
        <v>80</v>
      </c>
      <c r="D79" s="3"/>
    </row>
    <row r="80" spans="1:26" ht="15.75" customHeight="1" x14ac:dyDescent="0.3">
      <c r="A80" s="3" t="s">
        <v>81</v>
      </c>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
      <c r="A81" s="3" t="s">
        <v>82</v>
      </c>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
      <c r="A82" s="3" t="s">
        <v>83</v>
      </c>
      <c r="D82" s="3"/>
    </row>
    <row r="83" spans="1:26" ht="15.75" customHeight="1" x14ac:dyDescent="0.3">
      <c r="A83" s="3" t="s">
        <v>84</v>
      </c>
      <c r="D83" s="3"/>
    </row>
    <row r="84" spans="1:26" ht="15.75" customHeight="1" x14ac:dyDescent="0.3">
      <c r="A84" s="3" t="s">
        <v>85</v>
      </c>
      <c r="D84" s="3"/>
    </row>
    <row r="85" spans="1:26" ht="15.75" customHeight="1" x14ac:dyDescent="0.3">
      <c r="A85" s="3" t="s">
        <v>86</v>
      </c>
      <c r="D85" s="3"/>
    </row>
    <row r="86" spans="1:26" ht="15.75" customHeight="1" x14ac:dyDescent="0.3">
      <c r="A86" s="3" t="s">
        <v>87</v>
      </c>
      <c r="D86" s="3"/>
    </row>
    <row r="87" spans="1:26" ht="15.75" customHeight="1" x14ac:dyDescent="0.3">
      <c r="A87" s="3" t="s">
        <v>88</v>
      </c>
      <c r="D87" s="3"/>
    </row>
    <row r="88" spans="1:26" ht="15.75" customHeight="1" x14ac:dyDescent="0.3">
      <c r="A88" s="3" t="s">
        <v>89</v>
      </c>
      <c r="D88" s="3"/>
    </row>
    <row r="89" spans="1:26" ht="15.75" customHeight="1" x14ac:dyDescent="0.3">
      <c r="A89" s="3" t="s">
        <v>90</v>
      </c>
      <c r="D89" s="3"/>
    </row>
    <row r="90" spans="1:26" ht="15.75" customHeight="1" x14ac:dyDescent="0.3">
      <c r="A90" s="3" t="s">
        <v>91</v>
      </c>
      <c r="D90" s="3"/>
    </row>
    <row r="91" spans="1:26" ht="15.75" customHeight="1" x14ac:dyDescent="0.3">
      <c r="A91" s="3" t="s">
        <v>92</v>
      </c>
      <c r="D91" s="3"/>
    </row>
    <row r="92" spans="1:26" ht="15.75" customHeight="1" x14ac:dyDescent="0.3">
      <c r="A92" s="3" t="s">
        <v>93</v>
      </c>
      <c r="C92" s="3"/>
      <c r="D92" s="3"/>
    </row>
    <row r="93" spans="1:26" ht="15.75" customHeight="1" x14ac:dyDescent="0.3">
      <c r="A93" s="3" t="s">
        <v>94</v>
      </c>
      <c r="D93" s="3"/>
    </row>
    <row r="94" spans="1:26" ht="15.75" customHeight="1" x14ac:dyDescent="0.3">
      <c r="A94" s="3" t="s">
        <v>95</v>
      </c>
      <c r="D94" s="3"/>
    </row>
    <row r="95" spans="1:26" ht="15.75" customHeight="1" x14ac:dyDescent="0.3">
      <c r="A95" s="3" t="s">
        <v>96</v>
      </c>
      <c r="D95" s="3"/>
    </row>
    <row r="96" spans="1:26" ht="15.75" customHeight="1" x14ac:dyDescent="0.3">
      <c r="A96" s="3" t="s">
        <v>97</v>
      </c>
      <c r="D96" s="3"/>
    </row>
    <row r="97" spans="1:26" ht="15.75" customHeight="1" x14ac:dyDescent="0.3">
      <c r="A97" s="3" t="s">
        <v>98</v>
      </c>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
      <c r="A98" s="3" t="s">
        <v>99</v>
      </c>
      <c r="D98" s="3"/>
    </row>
    <row r="99" spans="1:26" ht="15.75" customHeight="1" x14ac:dyDescent="0.3">
      <c r="A99" s="3" t="s">
        <v>100</v>
      </c>
      <c r="D99" s="3"/>
    </row>
    <row r="100" spans="1:26" ht="15.75" customHeight="1" x14ac:dyDescent="0.3">
      <c r="A100" s="3" t="s">
        <v>101</v>
      </c>
      <c r="D100" s="3"/>
    </row>
    <row r="101" spans="1:26" ht="15.75" customHeight="1" x14ac:dyDescent="0.3">
      <c r="A101" s="3" t="s">
        <v>102</v>
      </c>
      <c r="D101" s="3"/>
    </row>
    <row r="102" spans="1:26" ht="15.75" customHeight="1" x14ac:dyDescent="0.3">
      <c r="A102" s="3" t="s">
        <v>103</v>
      </c>
      <c r="D102" s="3"/>
    </row>
    <row r="103" spans="1:26" ht="15.75" customHeight="1" x14ac:dyDescent="0.3">
      <c r="A103" s="3" t="s">
        <v>104</v>
      </c>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
      <c r="A104" s="3" t="s">
        <v>105</v>
      </c>
      <c r="D104" s="3"/>
    </row>
    <row r="105" spans="1:26" ht="15.75" customHeight="1" x14ac:dyDescent="0.3">
      <c r="A105" s="3" t="s">
        <v>106</v>
      </c>
      <c r="D105" s="3"/>
    </row>
    <row r="106" spans="1:26" ht="15.75" customHeight="1" x14ac:dyDescent="0.3">
      <c r="A106" s="3" t="s">
        <v>107</v>
      </c>
      <c r="D106" s="3"/>
    </row>
    <row r="107" spans="1:26" ht="15.75" customHeight="1" x14ac:dyDescent="0.3">
      <c r="A107" s="3" t="s">
        <v>108</v>
      </c>
      <c r="D107" s="3"/>
    </row>
    <row r="108" spans="1:26" ht="15.75" customHeight="1" x14ac:dyDescent="0.3">
      <c r="A108" s="3" t="s">
        <v>109</v>
      </c>
      <c r="D108" s="3"/>
    </row>
    <row r="109" spans="1:26" ht="15.75" customHeight="1" x14ac:dyDescent="0.3">
      <c r="A109" s="3" t="s">
        <v>110</v>
      </c>
      <c r="D109" s="3"/>
    </row>
    <row r="110" spans="1:26" ht="15.75" customHeight="1" x14ac:dyDescent="0.3">
      <c r="A110" s="3" t="s">
        <v>111</v>
      </c>
      <c r="D110" s="3"/>
    </row>
    <row r="111" spans="1:26" ht="15.75" customHeight="1" x14ac:dyDescent="0.3">
      <c r="A111" s="3" t="s">
        <v>112</v>
      </c>
      <c r="D111" s="3"/>
    </row>
    <row r="112" spans="1:26" ht="15.75" customHeight="1" x14ac:dyDescent="0.3">
      <c r="A112" s="3" t="s">
        <v>113</v>
      </c>
      <c r="D112" s="3"/>
    </row>
    <row r="113" spans="1:4" ht="15.75" customHeight="1" x14ac:dyDescent="0.3">
      <c r="A113" s="3" t="s">
        <v>114</v>
      </c>
      <c r="D113" s="3"/>
    </row>
    <row r="114" spans="1:4" ht="15.75" customHeight="1" x14ac:dyDescent="0.3">
      <c r="A114" s="3" t="s">
        <v>115</v>
      </c>
      <c r="D114" s="3"/>
    </row>
    <row r="115" spans="1:4" ht="15.75" customHeight="1" x14ac:dyDescent="0.3">
      <c r="A115" s="3" t="s">
        <v>116</v>
      </c>
      <c r="D115" s="3"/>
    </row>
    <row r="116" spans="1:4" ht="15.75" customHeight="1" x14ac:dyDescent="0.3">
      <c r="A116" s="3" t="s">
        <v>117</v>
      </c>
      <c r="D116" s="3"/>
    </row>
    <row r="117" spans="1:4" ht="15.75" customHeight="1" x14ac:dyDescent="0.3">
      <c r="A117" s="3" t="s">
        <v>118</v>
      </c>
      <c r="D117" s="3"/>
    </row>
    <row r="118" spans="1:4" ht="15.75" customHeight="1" x14ac:dyDescent="0.3">
      <c r="A118" s="3" t="s">
        <v>119</v>
      </c>
      <c r="D118" s="3"/>
    </row>
    <row r="119" spans="1:4" ht="15.75" customHeight="1" x14ac:dyDescent="0.3">
      <c r="A119" s="3" t="s">
        <v>120</v>
      </c>
      <c r="D119" s="3"/>
    </row>
    <row r="120" spans="1:4" ht="15.75" customHeight="1" x14ac:dyDescent="0.3">
      <c r="A120" s="3" t="s">
        <v>121</v>
      </c>
      <c r="D120" s="7"/>
    </row>
    <row r="121" spans="1:4" ht="15.75" customHeight="1" x14ac:dyDescent="0.3">
      <c r="A121" s="3" t="s">
        <v>122</v>
      </c>
      <c r="D121" s="7"/>
    </row>
    <row r="122" spans="1:4" ht="15.75" customHeight="1" x14ac:dyDescent="0.3">
      <c r="A122" s="3" t="s">
        <v>123</v>
      </c>
      <c r="D122" s="7"/>
    </row>
    <row r="123" spans="1:4" ht="15.75" customHeight="1" x14ac:dyDescent="0.3">
      <c r="A123" s="3" t="s">
        <v>124</v>
      </c>
      <c r="D123" s="3"/>
    </row>
    <row r="124" spans="1:4" ht="15.75" customHeight="1" x14ac:dyDescent="0.3">
      <c r="A124" s="3" t="s">
        <v>125</v>
      </c>
      <c r="D124" s="3"/>
    </row>
    <row r="125" spans="1:4" ht="15.75" customHeight="1" x14ac:dyDescent="0.3">
      <c r="A125" s="3" t="s">
        <v>126</v>
      </c>
      <c r="D125" s="3"/>
    </row>
    <row r="126" spans="1:4" ht="15.75" customHeight="1" x14ac:dyDescent="0.3">
      <c r="A126" s="3" t="s">
        <v>127</v>
      </c>
      <c r="D126" s="3"/>
    </row>
    <row r="127" spans="1:4" ht="15.75" customHeight="1" x14ac:dyDescent="0.3">
      <c r="A127" s="3" t="s">
        <v>128</v>
      </c>
      <c r="D127" s="3"/>
    </row>
    <row r="128" spans="1:4" ht="15.75" customHeight="1" x14ac:dyDescent="0.3">
      <c r="A128" s="3" t="s">
        <v>129</v>
      </c>
      <c r="D128" s="3"/>
    </row>
    <row r="129" spans="1:4" ht="15.75" customHeight="1" x14ac:dyDescent="0.3">
      <c r="A129" s="3" t="s">
        <v>130</v>
      </c>
      <c r="D129" s="3"/>
    </row>
    <row r="130" spans="1:4" ht="15.75" customHeight="1" x14ac:dyDescent="0.3">
      <c r="A130" s="3" t="s">
        <v>131</v>
      </c>
      <c r="D130" s="3"/>
    </row>
    <row r="131" spans="1:4" ht="15.75" customHeight="1" x14ac:dyDescent="0.3">
      <c r="A131" s="3" t="s">
        <v>132</v>
      </c>
      <c r="D131" s="3"/>
    </row>
    <row r="132" spans="1:4" ht="15.75" customHeight="1" x14ac:dyDescent="0.3">
      <c r="A132" s="3" t="s">
        <v>133</v>
      </c>
      <c r="D132" s="3"/>
    </row>
    <row r="133" spans="1:4" ht="15.75" customHeight="1" x14ac:dyDescent="0.3">
      <c r="A133" s="3" t="s">
        <v>134</v>
      </c>
      <c r="D133" s="3"/>
    </row>
    <row r="134" spans="1:4" ht="15.75" customHeight="1" x14ac:dyDescent="0.3">
      <c r="A134" s="3" t="s">
        <v>135</v>
      </c>
      <c r="D134" s="3"/>
    </row>
    <row r="135" spans="1:4" ht="15.75" customHeight="1" x14ac:dyDescent="0.3">
      <c r="A135" s="3" t="s">
        <v>136</v>
      </c>
      <c r="D135" s="3"/>
    </row>
    <row r="136" spans="1:4" ht="15.75" customHeight="1" x14ac:dyDescent="0.3">
      <c r="A136" s="3" t="s">
        <v>137</v>
      </c>
      <c r="D136" s="3"/>
    </row>
    <row r="137" spans="1:4" ht="15.75" customHeight="1" x14ac:dyDescent="0.3">
      <c r="A137" s="3" t="s">
        <v>138</v>
      </c>
      <c r="D137" s="3"/>
    </row>
    <row r="138" spans="1:4" ht="15.75" customHeight="1" x14ac:dyDescent="0.3">
      <c r="A138" s="3" t="s">
        <v>139</v>
      </c>
      <c r="D138" s="3"/>
    </row>
    <row r="139" spans="1:4" ht="15.75" customHeight="1" x14ac:dyDescent="0.3">
      <c r="A139" s="3" t="s">
        <v>140</v>
      </c>
      <c r="D139" s="3"/>
    </row>
    <row r="140" spans="1:4" ht="15.75" customHeight="1" x14ac:dyDescent="0.3">
      <c r="A140" s="3" t="s">
        <v>141</v>
      </c>
      <c r="D140" s="3"/>
    </row>
    <row r="141" spans="1:4" ht="15.75" customHeight="1" x14ac:dyDescent="0.3">
      <c r="A141" s="3" t="s">
        <v>142</v>
      </c>
      <c r="D141" s="3"/>
    </row>
    <row r="142" spans="1:4" ht="15.75" customHeight="1" x14ac:dyDescent="0.3">
      <c r="A142" s="3" t="s">
        <v>143</v>
      </c>
      <c r="D142" s="3"/>
    </row>
    <row r="143" spans="1:4" ht="15.75" customHeight="1" x14ac:dyDescent="0.3">
      <c r="A143" s="3" t="s">
        <v>144</v>
      </c>
      <c r="D143" s="3"/>
    </row>
    <row r="144" spans="1:4" ht="15.75" customHeight="1" x14ac:dyDescent="0.3">
      <c r="A144" s="3" t="s">
        <v>145</v>
      </c>
      <c r="D144" s="3"/>
    </row>
    <row r="145" spans="1:26" ht="15.75" customHeight="1" x14ac:dyDescent="0.3">
      <c r="A145" s="3" t="s">
        <v>146</v>
      </c>
      <c r="D145" s="3"/>
    </row>
    <row r="146" spans="1:26" ht="15.75" customHeight="1" x14ac:dyDescent="0.3">
      <c r="A146" s="3" t="s">
        <v>147</v>
      </c>
      <c r="D146" s="3"/>
    </row>
    <row r="147" spans="1:26" ht="15.75" customHeight="1" x14ac:dyDescent="0.3">
      <c r="A147" s="3" t="s">
        <v>148</v>
      </c>
      <c r="D147" s="3"/>
    </row>
    <row r="148" spans="1:26" ht="15.75" customHeight="1" x14ac:dyDescent="0.3">
      <c r="A148" s="3" t="s">
        <v>149</v>
      </c>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
      <c r="A149" s="3" t="s">
        <v>150</v>
      </c>
      <c r="D149" s="3"/>
    </row>
    <row r="150" spans="1:26" ht="15.75" customHeight="1" x14ac:dyDescent="0.3">
      <c r="A150" s="3" t="s">
        <v>151</v>
      </c>
      <c r="D150" s="3"/>
    </row>
    <row r="151" spans="1:26" ht="15.75" customHeight="1" x14ac:dyDescent="0.3">
      <c r="A151" s="3" t="s">
        <v>152</v>
      </c>
      <c r="D151" s="3"/>
    </row>
    <row r="152" spans="1:26" ht="15.75" customHeight="1" x14ac:dyDescent="0.3">
      <c r="A152" s="3" t="s">
        <v>153</v>
      </c>
      <c r="D152" s="3"/>
    </row>
    <row r="153" spans="1:26" ht="15.75" customHeight="1" x14ac:dyDescent="0.3">
      <c r="A153" s="3" t="s">
        <v>154</v>
      </c>
      <c r="D153" s="3"/>
    </row>
    <row r="154" spans="1:26" ht="15.75" customHeight="1" x14ac:dyDescent="0.3">
      <c r="A154" s="3" t="s">
        <v>155</v>
      </c>
      <c r="D154" s="3"/>
    </row>
    <row r="155" spans="1:26" ht="15.75" customHeight="1" x14ac:dyDescent="0.3">
      <c r="A155" s="3" t="s">
        <v>156</v>
      </c>
      <c r="D155" s="3"/>
    </row>
    <row r="156" spans="1:26" ht="15.75" customHeight="1" x14ac:dyDescent="0.3">
      <c r="A156" s="3" t="s">
        <v>157</v>
      </c>
      <c r="D156" s="3"/>
    </row>
    <row r="157" spans="1:26" ht="15.75" customHeight="1" x14ac:dyDescent="0.3">
      <c r="A157" s="3" t="s">
        <v>158</v>
      </c>
      <c r="D157" s="3"/>
    </row>
    <row r="158" spans="1:26" ht="15.75" customHeight="1" x14ac:dyDescent="0.3">
      <c r="A158" s="3" t="s">
        <v>159</v>
      </c>
      <c r="D158" s="3"/>
    </row>
    <row r="159" spans="1:26" ht="15.75" customHeight="1" x14ac:dyDescent="0.3">
      <c r="A159" s="3" t="s">
        <v>160</v>
      </c>
      <c r="D159" s="3"/>
    </row>
    <row r="160" spans="1:26" ht="15.75" customHeight="1" x14ac:dyDescent="0.3">
      <c r="A160" s="3" t="s">
        <v>161</v>
      </c>
      <c r="D160" s="3"/>
    </row>
    <row r="161" spans="1:26" ht="15.75" customHeight="1" x14ac:dyDescent="0.3">
      <c r="A161" s="3" t="s">
        <v>162</v>
      </c>
      <c r="D161" s="3"/>
    </row>
    <row r="162" spans="1:26" ht="15.75" customHeight="1" x14ac:dyDescent="0.3">
      <c r="A162" s="3" t="s">
        <v>163</v>
      </c>
      <c r="D162" s="3"/>
    </row>
    <row r="163" spans="1:26" ht="15.75" customHeight="1" x14ac:dyDescent="0.3">
      <c r="A163" s="3" t="s">
        <v>164</v>
      </c>
      <c r="D163" s="3"/>
    </row>
    <row r="164" spans="1:26" ht="15.75" customHeight="1" x14ac:dyDescent="0.3">
      <c r="A164" s="3" t="s">
        <v>165</v>
      </c>
      <c r="D164" s="3"/>
    </row>
    <row r="165" spans="1:26" ht="15.75" customHeight="1" x14ac:dyDescent="0.3">
      <c r="A165" s="3" t="s">
        <v>166</v>
      </c>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
      <c r="A166" s="3" t="s">
        <v>167</v>
      </c>
      <c r="D166" s="3"/>
    </row>
    <row r="167" spans="1:26" ht="15.75" customHeight="1" x14ac:dyDescent="0.3">
      <c r="A167" s="3" t="s">
        <v>168</v>
      </c>
      <c r="D167" s="3"/>
    </row>
    <row r="168" spans="1:26" ht="15.75" customHeight="1" x14ac:dyDescent="0.3">
      <c r="A168" s="3" t="s">
        <v>169</v>
      </c>
      <c r="D168" s="3"/>
    </row>
    <row r="169" spans="1:26" ht="15.75" customHeight="1" x14ac:dyDescent="0.3">
      <c r="A169" s="3" t="s">
        <v>170</v>
      </c>
      <c r="D169" s="3"/>
    </row>
    <row r="170" spans="1:26" ht="15.75" customHeight="1" x14ac:dyDescent="0.3">
      <c r="A170" s="3" t="s">
        <v>171</v>
      </c>
      <c r="D170" s="3"/>
    </row>
    <row r="171" spans="1:26" ht="15.75" customHeight="1" x14ac:dyDescent="0.3">
      <c r="A171" s="3" t="s">
        <v>172</v>
      </c>
      <c r="D171" s="3"/>
    </row>
    <row r="172" spans="1:26" ht="15.75" customHeight="1" x14ac:dyDescent="0.3">
      <c r="A172" s="3" t="s">
        <v>172</v>
      </c>
      <c r="D172" s="3"/>
    </row>
    <row r="173" spans="1:26" ht="15.75" customHeight="1" x14ac:dyDescent="0.3">
      <c r="A173" s="3" t="s">
        <v>173</v>
      </c>
      <c r="D173" s="3"/>
    </row>
    <row r="174" spans="1:26" ht="15.75" customHeight="1" x14ac:dyDescent="0.3">
      <c r="A174" s="3" t="s">
        <v>174</v>
      </c>
      <c r="D174" s="3"/>
    </row>
    <row r="175" spans="1:26" ht="15.75" customHeight="1" x14ac:dyDescent="0.3">
      <c r="A175" s="3" t="s">
        <v>175</v>
      </c>
      <c r="D175" s="3"/>
    </row>
    <row r="176" spans="1:26" ht="15.75" customHeight="1" x14ac:dyDescent="0.3">
      <c r="A176" s="3" t="s">
        <v>176</v>
      </c>
      <c r="D176" s="3"/>
    </row>
    <row r="177" spans="1:26" ht="15.75" customHeight="1" x14ac:dyDescent="0.3">
      <c r="A177" s="3" t="s">
        <v>177</v>
      </c>
      <c r="D177" s="3"/>
    </row>
    <row r="178" spans="1:26" ht="15.75" customHeight="1" x14ac:dyDescent="0.3">
      <c r="A178" s="3" t="s">
        <v>178</v>
      </c>
      <c r="D178" s="3"/>
    </row>
    <row r="179" spans="1:26" ht="15.75" customHeight="1" x14ac:dyDescent="0.3">
      <c r="A179" s="3" t="s">
        <v>179</v>
      </c>
      <c r="D179" s="3"/>
    </row>
    <row r="180" spans="1:26" ht="15.75" customHeight="1" x14ac:dyDescent="0.3">
      <c r="A180" s="3" t="s">
        <v>180</v>
      </c>
      <c r="D180" s="3"/>
    </row>
    <row r="181" spans="1:26" ht="15.75" customHeight="1" x14ac:dyDescent="0.3">
      <c r="A181" s="3" t="s">
        <v>181</v>
      </c>
      <c r="D181" s="3"/>
    </row>
    <row r="182" spans="1:26" ht="15.75" customHeight="1" x14ac:dyDescent="0.3">
      <c r="A182" s="3" t="s">
        <v>182</v>
      </c>
      <c r="D182" s="3"/>
    </row>
    <row r="183" spans="1:26" ht="15.75" customHeight="1" x14ac:dyDescent="0.3">
      <c r="A183" s="3" t="s">
        <v>183</v>
      </c>
      <c r="D183" s="3"/>
    </row>
    <row r="184" spans="1:26" ht="15.75" customHeight="1" x14ac:dyDescent="0.3">
      <c r="A184" s="3" t="s">
        <v>184</v>
      </c>
      <c r="D184" s="3"/>
    </row>
    <row r="185" spans="1:26" ht="15.75" customHeight="1" x14ac:dyDescent="0.3">
      <c r="A185" s="3" t="s">
        <v>185</v>
      </c>
      <c r="D185" s="3"/>
    </row>
    <row r="186" spans="1:26" ht="15.75" customHeight="1" x14ac:dyDescent="0.3">
      <c r="A186" s="3" t="s">
        <v>186</v>
      </c>
      <c r="D186" s="3"/>
    </row>
    <row r="187" spans="1:26" ht="15.75" customHeight="1" x14ac:dyDescent="0.3">
      <c r="A187" s="3" t="s">
        <v>187</v>
      </c>
      <c r="D187" s="3"/>
    </row>
    <row r="188" spans="1:26" ht="15.75" customHeight="1" x14ac:dyDescent="0.3">
      <c r="A188" s="3" t="s">
        <v>188</v>
      </c>
      <c r="D188" s="3"/>
    </row>
    <row r="189" spans="1:26" ht="15.75" customHeight="1" x14ac:dyDescent="0.3">
      <c r="A189" s="3" t="s">
        <v>189</v>
      </c>
      <c r="D189" s="3"/>
    </row>
    <row r="190" spans="1:26" ht="15.75" customHeight="1" x14ac:dyDescent="0.3">
      <c r="A190" s="3" t="s">
        <v>190</v>
      </c>
      <c r="D190" s="3"/>
    </row>
    <row r="191" spans="1:26" ht="15.75" customHeight="1" x14ac:dyDescent="0.3">
      <c r="A191" s="3" t="s">
        <v>191</v>
      </c>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customHeight="1" x14ac:dyDescent="0.3">
      <c r="A192" s="3" t="s">
        <v>192</v>
      </c>
      <c r="D192" s="3"/>
    </row>
    <row r="193" spans="1:26" ht="15.75" customHeight="1" x14ac:dyDescent="0.3">
      <c r="A193" s="3" t="s">
        <v>193</v>
      </c>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
      <c r="A194" s="3" t="s">
        <v>194</v>
      </c>
      <c r="D194" s="3"/>
    </row>
    <row r="195" spans="1:26" ht="15.75" customHeight="1" x14ac:dyDescent="0.3">
      <c r="A195" s="3" t="s">
        <v>195</v>
      </c>
      <c r="D195" s="3"/>
    </row>
    <row r="196" spans="1:26" ht="15.75" customHeight="1" x14ac:dyDescent="0.3">
      <c r="A196" s="3" t="s">
        <v>196</v>
      </c>
      <c r="D196" s="3"/>
    </row>
    <row r="197" spans="1:26" ht="15.75" customHeight="1" x14ac:dyDescent="0.3">
      <c r="A197" s="3" t="s">
        <v>197</v>
      </c>
      <c r="D197" s="3"/>
    </row>
    <row r="198" spans="1:26" ht="15.75" customHeight="1" x14ac:dyDescent="0.3">
      <c r="A198" s="3" t="s">
        <v>198</v>
      </c>
      <c r="D198" s="3"/>
    </row>
    <row r="199" spans="1:26" ht="15.75" customHeight="1" x14ac:dyDescent="0.3">
      <c r="A199" s="3" t="s">
        <v>199</v>
      </c>
      <c r="D199" s="3"/>
    </row>
    <row r="200" spans="1:26" ht="15.75" customHeight="1" x14ac:dyDescent="0.3">
      <c r="A200" s="3" t="s">
        <v>200</v>
      </c>
      <c r="D200" s="3"/>
    </row>
    <row r="201" spans="1:26" ht="15.75" customHeight="1" x14ac:dyDescent="0.3">
      <c r="A201" s="3" t="s">
        <v>201</v>
      </c>
      <c r="D201" s="3"/>
    </row>
    <row r="202" spans="1:26" ht="15.75" customHeight="1" x14ac:dyDescent="0.3">
      <c r="A202" s="3" t="s">
        <v>202</v>
      </c>
      <c r="D202" s="3"/>
    </row>
    <row r="203" spans="1:26" ht="15.75" customHeight="1" x14ac:dyDescent="0.3">
      <c r="A203" s="3" t="s">
        <v>203</v>
      </c>
      <c r="D203" s="3"/>
    </row>
    <row r="204" spans="1:26" ht="15.75" customHeight="1" x14ac:dyDescent="0.3">
      <c r="A204" s="3" t="s">
        <v>204</v>
      </c>
      <c r="D204" s="3"/>
    </row>
    <row r="205" spans="1:26" ht="15.75" customHeight="1" x14ac:dyDescent="0.3">
      <c r="A205" s="3" t="s">
        <v>205</v>
      </c>
      <c r="D205" s="3"/>
    </row>
    <row r="206" spans="1:26" ht="15.75" customHeight="1" x14ac:dyDescent="0.3">
      <c r="A206" s="3" t="s">
        <v>206</v>
      </c>
      <c r="D206" s="3"/>
    </row>
    <row r="207" spans="1:26" ht="15.75" customHeight="1" x14ac:dyDescent="0.3">
      <c r="A207" s="3" t="s">
        <v>207</v>
      </c>
      <c r="D207" s="3"/>
    </row>
    <row r="208" spans="1:26" ht="15.75" customHeight="1" x14ac:dyDescent="0.3">
      <c r="A208" s="3" t="s">
        <v>208</v>
      </c>
      <c r="D208" s="3"/>
    </row>
    <row r="209" spans="1:26" ht="15.75" customHeight="1" x14ac:dyDescent="0.3">
      <c r="A209" s="3" t="s">
        <v>209</v>
      </c>
      <c r="D209" s="3"/>
    </row>
    <row r="210" spans="1:26" ht="15.75" customHeight="1" x14ac:dyDescent="0.3">
      <c r="A210" s="3" t="s">
        <v>210</v>
      </c>
      <c r="D210" s="3"/>
    </row>
    <row r="211" spans="1:26" ht="15.75" customHeight="1" x14ac:dyDescent="0.3">
      <c r="A211" s="3" t="s">
        <v>211</v>
      </c>
      <c r="D211" s="3"/>
    </row>
    <row r="212" spans="1:26" ht="15.75" customHeight="1" x14ac:dyDescent="0.3">
      <c r="A212" s="3" t="s">
        <v>212</v>
      </c>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
      <c r="A213" s="3" t="s">
        <v>213</v>
      </c>
      <c r="D213" s="3"/>
    </row>
    <row r="214" spans="1:26" ht="15.75" customHeight="1" x14ac:dyDescent="0.3">
      <c r="A214" s="3" t="s">
        <v>214</v>
      </c>
      <c r="D214" s="3"/>
    </row>
    <row r="215" spans="1:26" ht="15.75" customHeight="1" x14ac:dyDescent="0.3">
      <c r="A215" s="3" t="s">
        <v>215</v>
      </c>
      <c r="D215" s="3"/>
    </row>
    <row r="216" spans="1:26" ht="15.75" customHeight="1" x14ac:dyDescent="0.3">
      <c r="A216" s="3" t="s">
        <v>216</v>
      </c>
      <c r="D216" s="3"/>
    </row>
    <row r="217" spans="1:26" ht="15.75" customHeight="1" x14ac:dyDescent="0.3">
      <c r="A217" s="3" t="s">
        <v>217</v>
      </c>
      <c r="D217" s="3"/>
    </row>
    <row r="218" spans="1:26" ht="15.75" customHeight="1" x14ac:dyDescent="0.3">
      <c r="A218" s="3" t="s">
        <v>218</v>
      </c>
      <c r="D218" s="3"/>
    </row>
    <row r="219" spans="1:26" ht="15.75" customHeight="1" x14ac:dyDescent="0.3">
      <c r="A219" s="3" t="s">
        <v>219</v>
      </c>
      <c r="D219" s="3"/>
    </row>
    <row r="220" spans="1:26" ht="15.75" customHeight="1" x14ac:dyDescent="0.3">
      <c r="A220" s="3" t="s">
        <v>220</v>
      </c>
      <c r="D220" s="3"/>
    </row>
    <row r="221" spans="1:26" ht="15.75" customHeight="1" x14ac:dyDescent="0.3">
      <c r="A221" s="3" t="s">
        <v>221</v>
      </c>
      <c r="D221" s="3"/>
    </row>
    <row r="222" spans="1:26" ht="15.75" customHeight="1" x14ac:dyDescent="0.3">
      <c r="A222" s="3" t="s">
        <v>222</v>
      </c>
      <c r="D222" s="3"/>
    </row>
    <row r="223" spans="1:26" ht="15.75" customHeight="1" x14ac:dyDescent="0.3">
      <c r="A223" s="3" t="s">
        <v>223</v>
      </c>
      <c r="D223" s="3"/>
    </row>
    <row r="224" spans="1:26" ht="15.75" customHeight="1" x14ac:dyDescent="0.3">
      <c r="A224" s="3" t="s">
        <v>224</v>
      </c>
      <c r="D224" s="3"/>
    </row>
    <row r="225" spans="1:26" ht="15.75" customHeight="1" x14ac:dyDescent="0.3">
      <c r="A225" s="3" t="s">
        <v>225</v>
      </c>
      <c r="D225" s="3"/>
    </row>
    <row r="226" spans="1:26" ht="15.75" customHeight="1" x14ac:dyDescent="0.3">
      <c r="A226" s="3" t="s">
        <v>226</v>
      </c>
      <c r="D226" s="3"/>
    </row>
    <row r="227" spans="1:26" ht="15.75" customHeight="1" x14ac:dyDescent="0.3">
      <c r="A227" s="3" t="s">
        <v>227</v>
      </c>
      <c r="D227" s="3"/>
    </row>
    <row r="228" spans="1:26" ht="15.75" customHeight="1" x14ac:dyDescent="0.3">
      <c r="A228" s="3" t="s">
        <v>228</v>
      </c>
      <c r="D228" s="3"/>
    </row>
    <row r="229" spans="1:26" ht="15.75" customHeight="1" x14ac:dyDescent="0.3">
      <c r="A229" s="3" t="s">
        <v>229</v>
      </c>
      <c r="D229" s="3"/>
    </row>
    <row r="230" spans="1:26" ht="15.75" customHeight="1" x14ac:dyDescent="0.3">
      <c r="A230" s="3" t="s">
        <v>230</v>
      </c>
      <c r="D230" s="3"/>
    </row>
    <row r="231" spans="1:26" ht="15.75" customHeight="1" x14ac:dyDescent="0.3">
      <c r="A231" s="3" t="s">
        <v>231</v>
      </c>
      <c r="D231" s="3"/>
    </row>
    <row r="232" spans="1:26" ht="15.75" customHeight="1" x14ac:dyDescent="0.3">
      <c r="A232" s="3" t="s">
        <v>232</v>
      </c>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
      <c r="A233" s="3" t="s">
        <v>233</v>
      </c>
      <c r="D233" s="3"/>
    </row>
    <row r="234" spans="1:26" ht="15.75" customHeight="1" x14ac:dyDescent="0.3">
      <c r="A234" s="3" t="s">
        <v>234</v>
      </c>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
      <c r="A235" s="3" t="s">
        <v>235</v>
      </c>
      <c r="D235" s="3"/>
    </row>
    <row r="236" spans="1:26" ht="15.75" customHeight="1" x14ac:dyDescent="0.3">
      <c r="A236" s="3" t="s">
        <v>236</v>
      </c>
      <c r="D236" s="3"/>
    </row>
    <row r="237" spans="1:26" ht="15.75" customHeight="1" x14ac:dyDescent="0.3">
      <c r="A237" s="3" t="s">
        <v>237</v>
      </c>
      <c r="D237" s="3"/>
    </row>
    <row r="238" spans="1:26" ht="15.75" customHeight="1" x14ac:dyDescent="0.3">
      <c r="A238" s="3" t="s">
        <v>238</v>
      </c>
      <c r="D238" s="3"/>
    </row>
    <row r="239" spans="1:26" ht="15.75" customHeight="1" x14ac:dyDescent="0.3">
      <c r="A239" s="3" t="s">
        <v>239</v>
      </c>
      <c r="D239" s="3"/>
    </row>
    <row r="240" spans="1:26" ht="15.75" customHeight="1" x14ac:dyDescent="0.3">
      <c r="A240" s="3" t="s">
        <v>240</v>
      </c>
      <c r="D240" s="3"/>
    </row>
    <row r="241" spans="1:4" ht="15.75" customHeight="1" x14ac:dyDescent="0.3">
      <c r="A241" s="3" t="s">
        <v>241</v>
      </c>
      <c r="D241" s="3"/>
    </row>
    <row r="242" spans="1:4" ht="15.75" customHeight="1" x14ac:dyDescent="0.3">
      <c r="A242" s="3" t="s">
        <v>242</v>
      </c>
      <c r="D242" s="3"/>
    </row>
    <row r="243" spans="1:4" ht="15.75" customHeight="1" x14ac:dyDescent="0.3">
      <c r="A243" s="3" t="s">
        <v>243</v>
      </c>
      <c r="D243" s="3"/>
    </row>
    <row r="244" spans="1:4" ht="15.75" customHeight="1" x14ac:dyDescent="0.3">
      <c r="A244" s="3" t="s">
        <v>244</v>
      </c>
      <c r="D244" s="3"/>
    </row>
    <row r="245" spans="1:4" ht="15.75" customHeight="1" x14ac:dyDescent="0.3">
      <c r="A245" s="3" t="s">
        <v>245</v>
      </c>
      <c r="D245" s="3"/>
    </row>
    <row r="246" spans="1:4" ht="15.75" customHeight="1" x14ac:dyDescent="0.3">
      <c r="A246" s="3" t="s">
        <v>246</v>
      </c>
      <c r="D246" s="3"/>
    </row>
    <row r="247" spans="1:4" ht="15.75" customHeight="1" x14ac:dyDescent="0.3">
      <c r="A247" s="3" t="s">
        <v>247</v>
      </c>
      <c r="D247" s="3"/>
    </row>
    <row r="248" spans="1:4" ht="15.75" customHeight="1" x14ac:dyDescent="0.3">
      <c r="A248" s="3" t="s">
        <v>248</v>
      </c>
      <c r="D248" s="3"/>
    </row>
    <row r="249" spans="1:4" ht="15.75" customHeight="1" x14ac:dyDescent="0.3">
      <c r="A249" s="3" t="s">
        <v>249</v>
      </c>
      <c r="D249" s="3"/>
    </row>
    <row r="250" spans="1:4" ht="15.75" customHeight="1" x14ac:dyDescent="0.3">
      <c r="A250" s="3" t="s">
        <v>250</v>
      </c>
      <c r="D250" s="3"/>
    </row>
    <row r="251" spans="1:4" ht="15.75" customHeight="1" x14ac:dyDescent="0.3">
      <c r="A251" s="3" t="s">
        <v>251</v>
      </c>
      <c r="D251" s="3"/>
    </row>
    <row r="252" spans="1:4" ht="15.75" customHeight="1" x14ac:dyDescent="0.3">
      <c r="A252" s="3" t="s">
        <v>252</v>
      </c>
      <c r="D252" s="3"/>
    </row>
    <row r="253" spans="1:4" ht="15.75" customHeight="1" x14ac:dyDescent="0.3">
      <c r="A253" s="3" t="s">
        <v>253</v>
      </c>
      <c r="D253" s="3"/>
    </row>
    <row r="254" spans="1:4" ht="15.75" customHeight="1" x14ac:dyDescent="0.3">
      <c r="A254" s="3" t="s">
        <v>254</v>
      </c>
      <c r="D254" s="3"/>
    </row>
    <row r="255" spans="1:4" ht="15.75" customHeight="1" x14ac:dyDescent="0.3">
      <c r="A255" s="3" t="s">
        <v>255</v>
      </c>
      <c r="D255" s="3"/>
    </row>
    <row r="256" spans="1:4" ht="15.75" customHeight="1" x14ac:dyDescent="0.3">
      <c r="A256" s="3" t="s">
        <v>256</v>
      </c>
      <c r="D256" s="3"/>
    </row>
    <row r="257" spans="1:26" ht="15.75" customHeight="1" x14ac:dyDescent="0.3">
      <c r="A257" s="3" t="s">
        <v>257</v>
      </c>
      <c r="D257" s="3"/>
    </row>
    <row r="258" spans="1:26" ht="15.75" customHeight="1" x14ac:dyDescent="0.3">
      <c r="A258" s="3" t="s">
        <v>258</v>
      </c>
      <c r="D258" s="3"/>
    </row>
    <row r="259" spans="1:26" ht="15.75" customHeight="1" x14ac:dyDescent="0.3">
      <c r="A259" s="3" t="s">
        <v>259</v>
      </c>
      <c r="D259" s="3"/>
    </row>
    <row r="260" spans="1:26" ht="15.75" customHeight="1" x14ac:dyDescent="0.3">
      <c r="A260" s="3" t="s">
        <v>260</v>
      </c>
      <c r="D260" s="3"/>
    </row>
    <row r="261" spans="1:26" ht="15.75" customHeight="1" x14ac:dyDescent="0.3">
      <c r="A261" s="3" t="s">
        <v>261</v>
      </c>
      <c r="D261" s="3"/>
    </row>
    <row r="262" spans="1:26" ht="15.75" customHeight="1" x14ac:dyDescent="0.3">
      <c r="A262" s="3" t="s">
        <v>262</v>
      </c>
      <c r="D262" s="3"/>
    </row>
    <row r="263" spans="1:26" ht="15.75" customHeight="1" x14ac:dyDescent="0.3">
      <c r="A263" s="3" t="s">
        <v>263</v>
      </c>
      <c r="D263" s="3"/>
    </row>
    <row r="264" spans="1:26" ht="15.75" customHeight="1" x14ac:dyDescent="0.3">
      <c r="A264" s="3" t="s">
        <v>264</v>
      </c>
      <c r="D264" s="3"/>
    </row>
    <row r="265" spans="1:26" ht="15.75" customHeight="1" x14ac:dyDescent="0.3">
      <c r="A265" s="3" t="s">
        <v>265</v>
      </c>
      <c r="D265" s="3"/>
    </row>
    <row r="266" spans="1:26" ht="15.75" customHeight="1" x14ac:dyDescent="0.3">
      <c r="A266" s="3" t="s">
        <v>266</v>
      </c>
      <c r="D266" s="3"/>
    </row>
    <row r="267" spans="1:26" ht="15.75" customHeight="1" x14ac:dyDescent="0.3">
      <c r="A267" s="3" t="s">
        <v>267</v>
      </c>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
      <c r="A268" s="3" t="s">
        <v>268</v>
      </c>
      <c r="D268" s="3"/>
    </row>
    <row r="269" spans="1:26" ht="15.75" customHeight="1" x14ac:dyDescent="0.3">
      <c r="A269" s="3" t="s">
        <v>269</v>
      </c>
      <c r="D269" s="3"/>
    </row>
    <row r="270" spans="1:26" ht="15.75" customHeight="1" x14ac:dyDescent="0.3">
      <c r="A270" s="3" t="s">
        <v>270</v>
      </c>
      <c r="D270" s="3"/>
    </row>
    <row r="271" spans="1:26" ht="15.75" customHeight="1" x14ac:dyDescent="0.3">
      <c r="A271" s="3" t="s">
        <v>271</v>
      </c>
      <c r="D271" s="4"/>
    </row>
    <row r="272" spans="1:26" ht="15.75" customHeight="1" x14ac:dyDescent="0.3">
      <c r="A272" s="3" t="s">
        <v>272</v>
      </c>
      <c r="D272" s="3"/>
    </row>
    <row r="273" spans="1:4" ht="15.75" customHeight="1" x14ac:dyDescent="0.3">
      <c r="A273" s="3" t="s">
        <v>273</v>
      </c>
      <c r="D273" s="3"/>
    </row>
    <row r="274" spans="1:4" ht="15.75" customHeight="1" x14ac:dyDescent="0.3">
      <c r="A274" s="3" t="s">
        <v>274</v>
      </c>
      <c r="D274" s="3"/>
    </row>
    <row r="275" spans="1:4" ht="15.75" customHeight="1" x14ac:dyDescent="0.3">
      <c r="A275" s="3" t="s">
        <v>275</v>
      </c>
      <c r="D275" s="3"/>
    </row>
    <row r="276" spans="1:4" ht="15.75" customHeight="1" x14ac:dyDescent="0.3">
      <c r="A276" s="3" t="s">
        <v>276</v>
      </c>
      <c r="D276" s="3"/>
    </row>
    <row r="277" spans="1:4" ht="15.75" customHeight="1" x14ac:dyDescent="0.3">
      <c r="A277" s="5" t="s">
        <v>277</v>
      </c>
      <c r="D277" s="3"/>
    </row>
    <row r="278" spans="1:4" ht="15.75" customHeight="1" x14ac:dyDescent="0.3">
      <c r="A278" s="3" t="s">
        <v>278</v>
      </c>
      <c r="D278" s="3"/>
    </row>
    <row r="279" spans="1:4" ht="15.75" customHeight="1" x14ac:dyDescent="0.3">
      <c r="A279" s="3" t="s">
        <v>279</v>
      </c>
      <c r="D279" s="3"/>
    </row>
    <row r="280" spans="1:4" ht="15.75" customHeight="1" x14ac:dyDescent="0.3">
      <c r="A280" s="3" t="s">
        <v>280</v>
      </c>
      <c r="D280" s="3"/>
    </row>
    <row r="281" spans="1:4" ht="15.75" customHeight="1" x14ac:dyDescent="0.3">
      <c r="A281" s="3" t="s">
        <v>281</v>
      </c>
      <c r="D281" s="3"/>
    </row>
    <row r="282" spans="1:4" ht="15.75" customHeight="1" x14ac:dyDescent="0.3">
      <c r="A282" s="3" t="s">
        <v>282</v>
      </c>
      <c r="D282" s="3"/>
    </row>
    <row r="283" spans="1:4" ht="15.75" customHeight="1" x14ac:dyDescent="0.3">
      <c r="A283" s="3" t="s">
        <v>283</v>
      </c>
      <c r="D283" s="3"/>
    </row>
    <row r="284" spans="1:4" ht="15.75" customHeight="1" x14ac:dyDescent="0.3">
      <c r="A284" s="3" t="s">
        <v>284</v>
      </c>
      <c r="D284" s="3"/>
    </row>
    <row r="285" spans="1:4" ht="15.75" customHeight="1" x14ac:dyDescent="0.3">
      <c r="A285" s="3" t="s">
        <v>285</v>
      </c>
      <c r="D285" s="3"/>
    </row>
    <row r="286" spans="1:4" ht="15.75" customHeight="1" x14ac:dyDescent="0.3">
      <c r="A286" s="3" t="s">
        <v>286</v>
      </c>
      <c r="D286" s="3"/>
    </row>
    <row r="287" spans="1:4" ht="15.75" customHeight="1" x14ac:dyDescent="0.3">
      <c r="A287" s="3" t="s">
        <v>287</v>
      </c>
      <c r="D287" s="3"/>
    </row>
    <row r="288" spans="1:4" ht="15.75" customHeight="1" x14ac:dyDescent="0.3">
      <c r="A288" s="3" t="s">
        <v>288</v>
      </c>
      <c r="D288" s="3"/>
    </row>
    <row r="289" spans="1:4" ht="15.75" customHeight="1" x14ac:dyDescent="0.3">
      <c r="A289" s="5" t="s">
        <v>289</v>
      </c>
      <c r="D289" s="3"/>
    </row>
    <row r="290" spans="1:4" ht="15.75" customHeight="1" x14ac:dyDescent="0.3">
      <c r="A290" s="3" t="s">
        <v>290</v>
      </c>
      <c r="D290" s="3"/>
    </row>
    <row r="291" spans="1:4" ht="15.75" customHeight="1" x14ac:dyDescent="0.3">
      <c r="A291" s="3" t="s">
        <v>291</v>
      </c>
      <c r="D291" s="3"/>
    </row>
    <row r="292" spans="1:4" ht="15.75" customHeight="1" x14ac:dyDescent="0.3">
      <c r="A292" s="3" t="s">
        <v>292</v>
      </c>
      <c r="D292" s="3"/>
    </row>
    <row r="293" spans="1:4" ht="15.75" customHeight="1" x14ac:dyDescent="0.3">
      <c r="A293" s="3" t="s">
        <v>293</v>
      </c>
      <c r="D293" s="3"/>
    </row>
    <row r="294" spans="1:4" ht="15.75" customHeight="1" x14ac:dyDescent="0.3">
      <c r="A294" s="3" t="s">
        <v>294</v>
      </c>
      <c r="D294" s="3"/>
    </row>
    <row r="295" spans="1:4" ht="15.75" customHeight="1" x14ac:dyDescent="0.3">
      <c r="A295" s="3" t="s">
        <v>295</v>
      </c>
      <c r="D295" s="3"/>
    </row>
    <row r="296" spans="1:4" ht="15.75" customHeight="1" x14ac:dyDescent="0.3">
      <c r="A296" s="3" t="s">
        <v>296</v>
      </c>
      <c r="D296" s="4"/>
    </row>
    <row r="297" spans="1:4" ht="15.75" customHeight="1" x14ac:dyDescent="0.3">
      <c r="A297" s="3" t="s">
        <v>297</v>
      </c>
      <c r="D297" s="3"/>
    </row>
    <row r="298" spans="1:4" ht="15.75" customHeight="1" x14ac:dyDescent="0.3">
      <c r="A298" s="3" t="s">
        <v>298</v>
      </c>
      <c r="D298" s="3"/>
    </row>
    <row r="299" spans="1:4" ht="15.75" customHeight="1" x14ac:dyDescent="0.3">
      <c r="A299" s="3" t="s">
        <v>299</v>
      </c>
      <c r="D299" s="3"/>
    </row>
    <row r="300" spans="1:4" ht="15.75" customHeight="1" x14ac:dyDescent="0.3">
      <c r="A300" s="3" t="s">
        <v>300</v>
      </c>
    </row>
    <row r="301" spans="1:4" ht="15.75" customHeight="1" x14ac:dyDescent="0.3">
      <c r="A301" s="3" t="s">
        <v>301</v>
      </c>
    </row>
    <row r="302" spans="1:4" ht="15.75" customHeight="1" x14ac:dyDescent="0.3">
      <c r="A302" s="3" t="s">
        <v>302</v>
      </c>
    </row>
    <row r="303" spans="1:4" ht="15.75" customHeight="1" x14ac:dyDescent="0.3">
      <c r="A303" s="3" t="s">
        <v>303</v>
      </c>
    </row>
    <row r="304" spans="1:4" ht="15.75" customHeight="1" x14ac:dyDescent="0.3">
      <c r="A304" s="3" t="s">
        <v>304</v>
      </c>
    </row>
    <row r="305" spans="1:1" ht="15.75" customHeight="1" x14ac:dyDescent="0.3">
      <c r="A305" s="3" t="s">
        <v>305</v>
      </c>
    </row>
    <row r="306" spans="1:1" ht="15.75" customHeight="1" x14ac:dyDescent="0.3">
      <c r="A306" s="3" t="s">
        <v>306</v>
      </c>
    </row>
    <row r="307" spans="1:1" ht="15.75" customHeight="1" x14ac:dyDescent="0.3">
      <c r="A307" s="3" t="s">
        <v>307</v>
      </c>
    </row>
    <row r="308" spans="1:1" ht="15.75" customHeight="1" x14ac:dyDescent="0.3">
      <c r="A308" s="3" t="s">
        <v>308</v>
      </c>
    </row>
    <row r="309" spans="1:1" ht="15.75" customHeight="1" x14ac:dyDescent="0.3">
      <c r="A309" s="3" t="s">
        <v>309</v>
      </c>
    </row>
    <row r="310" spans="1:1" ht="15.75" customHeight="1" x14ac:dyDescent="0.3">
      <c r="A310" s="3" t="s">
        <v>310</v>
      </c>
    </row>
    <row r="311" spans="1:1" ht="15.75" customHeight="1" x14ac:dyDescent="0.3">
      <c r="A311" s="3" t="s">
        <v>311</v>
      </c>
    </row>
    <row r="312" spans="1:1" ht="15.75" customHeight="1" x14ac:dyDescent="0.3">
      <c r="A312" s="3" t="s">
        <v>312</v>
      </c>
    </row>
    <row r="313" spans="1:1" ht="15.75" customHeight="1" x14ac:dyDescent="0.3">
      <c r="A313" s="3" t="s">
        <v>313</v>
      </c>
    </row>
    <row r="314" spans="1:1" ht="15.75" customHeight="1" x14ac:dyDescent="0.3">
      <c r="A314" s="3" t="s">
        <v>314</v>
      </c>
    </row>
    <row r="315" spans="1:1" ht="15.75" customHeight="1" x14ac:dyDescent="0.3">
      <c r="A315" s="3" t="s">
        <v>315</v>
      </c>
    </row>
    <row r="316" spans="1:1" ht="15.75" customHeight="1" x14ac:dyDescent="0.3">
      <c r="A316" s="3" t="s">
        <v>316</v>
      </c>
    </row>
    <row r="317" spans="1:1" ht="15.75" customHeight="1" x14ac:dyDescent="0.3">
      <c r="A317" s="3" t="s">
        <v>317</v>
      </c>
    </row>
    <row r="318" spans="1:1" ht="15.75" customHeight="1" x14ac:dyDescent="0.3">
      <c r="A318" s="3" t="s">
        <v>318</v>
      </c>
    </row>
    <row r="319" spans="1:1" ht="15.75" customHeight="1" x14ac:dyDescent="0.3">
      <c r="A319" s="3" t="s">
        <v>319</v>
      </c>
    </row>
    <row r="320" spans="1:1" ht="15.75" customHeight="1" x14ac:dyDescent="0.3">
      <c r="A320" s="3" t="s">
        <v>320</v>
      </c>
    </row>
    <row r="321" spans="1:1" ht="15.75" customHeight="1" x14ac:dyDescent="0.3">
      <c r="A321" s="3" t="s">
        <v>321</v>
      </c>
    </row>
    <row r="322" spans="1:1" ht="15.75" customHeight="1" x14ac:dyDescent="0.3">
      <c r="A322" s="3" t="s">
        <v>322</v>
      </c>
    </row>
    <row r="323" spans="1:1" ht="15.75" customHeight="1" x14ac:dyDescent="0.3">
      <c r="A323" s="3" t="s">
        <v>323</v>
      </c>
    </row>
    <row r="324" spans="1:1" ht="15.75" customHeight="1" x14ac:dyDescent="0.3">
      <c r="A324" s="3" t="s">
        <v>324</v>
      </c>
    </row>
    <row r="325" spans="1:1" ht="15.75" customHeight="1" x14ac:dyDescent="0.3">
      <c r="A325" s="3" t="s">
        <v>325</v>
      </c>
    </row>
    <row r="326" spans="1:1" ht="15.75" customHeight="1" x14ac:dyDescent="0.3">
      <c r="A326" s="3" t="s">
        <v>326</v>
      </c>
    </row>
    <row r="327" spans="1:1" ht="15.75" customHeight="1" x14ac:dyDescent="0.3">
      <c r="A327" s="3" t="s">
        <v>327</v>
      </c>
    </row>
    <row r="328" spans="1:1" ht="15.75" customHeight="1" x14ac:dyDescent="0.3">
      <c r="A328" s="3" t="s">
        <v>328</v>
      </c>
    </row>
    <row r="329" spans="1:1" ht="15.75" customHeight="1" x14ac:dyDescent="0.3">
      <c r="A329" s="3" t="s">
        <v>329</v>
      </c>
    </row>
    <row r="330" spans="1:1" ht="15.75" customHeight="1" x14ac:dyDescent="0.3">
      <c r="A330" s="3" t="s">
        <v>330</v>
      </c>
    </row>
    <row r="331" spans="1:1" ht="15.75" customHeight="1" x14ac:dyDescent="0.3">
      <c r="A331" s="3" t="s">
        <v>331</v>
      </c>
    </row>
    <row r="332" spans="1:1" ht="15.75" customHeight="1" x14ac:dyDescent="0.3">
      <c r="A332" s="3" t="s">
        <v>332</v>
      </c>
    </row>
    <row r="333" spans="1:1" ht="15.75" customHeight="1" x14ac:dyDescent="0.3">
      <c r="A333" s="3" t="s">
        <v>333</v>
      </c>
    </row>
    <row r="334" spans="1:1" ht="15.75" customHeight="1" x14ac:dyDescent="0.3">
      <c r="A334" s="3" t="s">
        <v>334</v>
      </c>
    </row>
    <row r="335" spans="1:1" ht="15.75" customHeight="1" x14ac:dyDescent="0.3">
      <c r="A335" s="3" t="s">
        <v>335</v>
      </c>
    </row>
    <row r="336" spans="1:1" ht="15.75" customHeight="1" x14ac:dyDescent="0.3">
      <c r="A336" s="3" t="s">
        <v>336</v>
      </c>
    </row>
    <row r="337" spans="1:1" ht="15.75" customHeight="1" x14ac:dyDescent="0.3">
      <c r="A337" s="3" t="s">
        <v>337</v>
      </c>
    </row>
    <row r="338" spans="1:1" ht="15.75" customHeight="1" x14ac:dyDescent="0.3">
      <c r="A338" s="3" t="s">
        <v>338</v>
      </c>
    </row>
    <row r="339" spans="1:1" ht="15.75" customHeight="1" x14ac:dyDescent="0.3">
      <c r="A339" s="3" t="s">
        <v>339</v>
      </c>
    </row>
    <row r="340" spans="1:1" ht="15.75" customHeight="1" x14ac:dyDescent="0.3">
      <c r="A340" s="3" t="s">
        <v>340</v>
      </c>
    </row>
    <row r="341" spans="1:1" ht="15.75" customHeight="1" x14ac:dyDescent="0.3">
      <c r="A341" s="3" t="s">
        <v>341</v>
      </c>
    </row>
    <row r="342" spans="1:1" ht="15.75" customHeight="1" x14ac:dyDescent="0.3">
      <c r="A342" s="3" t="s">
        <v>342</v>
      </c>
    </row>
    <row r="343" spans="1:1" ht="15.75" customHeight="1" x14ac:dyDescent="0.3">
      <c r="A343" s="3" t="s">
        <v>343</v>
      </c>
    </row>
    <row r="344" spans="1:1" ht="15.75" customHeight="1" x14ac:dyDescent="0.3">
      <c r="A344" s="3" t="s">
        <v>344</v>
      </c>
    </row>
    <row r="345" spans="1:1" ht="15.75" customHeight="1" x14ac:dyDescent="0.3">
      <c r="A345" s="3" t="s">
        <v>345</v>
      </c>
    </row>
    <row r="346" spans="1:1" ht="15.75" customHeight="1" x14ac:dyDescent="0.3">
      <c r="A346" s="3" t="s">
        <v>346</v>
      </c>
    </row>
    <row r="347" spans="1:1" ht="15.75" customHeight="1" x14ac:dyDescent="0.3">
      <c r="A347" s="3" t="s">
        <v>347</v>
      </c>
    </row>
    <row r="348" spans="1:1" ht="15.75" customHeight="1" x14ac:dyDescent="0.3">
      <c r="A348" s="3" t="s">
        <v>348</v>
      </c>
    </row>
    <row r="349" spans="1:1" ht="15.75" customHeight="1" x14ac:dyDescent="0.3">
      <c r="A349" s="3" t="s">
        <v>349</v>
      </c>
    </row>
    <row r="350" spans="1:1" ht="15.75" customHeight="1" x14ac:dyDescent="0.3">
      <c r="A350" s="3" t="s">
        <v>350</v>
      </c>
    </row>
    <row r="351" spans="1:1" ht="15.75" customHeight="1" x14ac:dyDescent="0.3">
      <c r="A351" s="3" t="s">
        <v>351</v>
      </c>
    </row>
    <row r="352" spans="1:1" ht="15.75" customHeight="1" x14ac:dyDescent="0.3">
      <c r="A352" s="3" t="s">
        <v>352</v>
      </c>
    </row>
    <row r="353" spans="1:1" ht="15.75" customHeight="1" x14ac:dyDescent="0.3">
      <c r="A353" s="3" t="s">
        <v>353</v>
      </c>
    </row>
    <row r="354" spans="1:1" ht="15.75" customHeight="1" x14ac:dyDescent="0.3">
      <c r="A354" s="3" t="s">
        <v>354</v>
      </c>
    </row>
    <row r="355" spans="1:1" ht="15.75" customHeight="1" x14ac:dyDescent="0.3">
      <c r="A355" s="3" t="s">
        <v>355</v>
      </c>
    </row>
    <row r="356" spans="1:1" ht="15.75" customHeight="1" x14ac:dyDescent="0.3">
      <c r="A356" s="3" t="s">
        <v>356</v>
      </c>
    </row>
    <row r="357" spans="1:1" ht="15.75" customHeight="1" x14ac:dyDescent="0.3">
      <c r="A357" s="3" t="s">
        <v>357</v>
      </c>
    </row>
    <row r="358" spans="1:1" ht="15.75" customHeight="1" x14ac:dyDescent="0.3">
      <c r="A358" s="3" t="s">
        <v>358</v>
      </c>
    </row>
    <row r="359" spans="1:1" ht="15.75" customHeight="1" x14ac:dyDescent="0.3">
      <c r="A359" s="3" t="s">
        <v>359</v>
      </c>
    </row>
    <row r="360" spans="1:1" ht="15.75" customHeight="1" x14ac:dyDescent="0.3">
      <c r="A360" s="3" t="s">
        <v>360</v>
      </c>
    </row>
    <row r="361" spans="1:1" ht="15.75" customHeight="1" x14ac:dyDescent="0.3">
      <c r="A361" s="3" t="s">
        <v>360</v>
      </c>
    </row>
    <row r="362" spans="1:1" ht="15.75" customHeight="1" x14ac:dyDescent="0.3">
      <c r="A362" s="3" t="s">
        <v>361</v>
      </c>
    </row>
    <row r="363" spans="1:1" ht="15.75" customHeight="1" x14ac:dyDescent="0.3">
      <c r="A363" s="3" t="s">
        <v>362</v>
      </c>
    </row>
    <row r="364" spans="1:1" ht="15.75" customHeight="1" x14ac:dyDescent="0.3">
      <c r="A364" s="3" t="s">
        <v>363</v>
      </c>
    </row>
    <row r="365" spans="1:1" ht="15.75" customHeight="1" x14ac:dyDescent="0.3">
      <c r="A365" s="3" t="s">
        <v>364</v>
      </c>
    </row>
    <row r="366" spans="1:1" ht="15.75" customHeight="1" x14ac:dyDescent="0.3">
      <c r="A366" s="3" t="s">
        <v>365</v>
      </c>
    </row>
    <row r="367" spans="1:1" ht="15.75" customHeight="1" x14ac:dyDescent="0.3">
      <c r="A367" s="3" t="s">
        <v>366</v>
      </c>
    </row>
    <row r="368" spans="1:1" ht="15.75" customHeight="1" x14ac:dyDescent="0.3">
      <c r="A368" s="3" t="s">
        <v>367</v>
      </c>
    </row>
    <row r="369" spans="1:1" ht="15.75" customHeight="1" x14ac:dyDescent="0.3">
      <c r="A369" s="3" t="s">
        <v>368</v>
      </c>
    </row>
    <row r="370" spans="1:1" ht="15.75" customHeight="1" x14ac:dyDescent="0.3">
      <c r="A370" s="3" t="s">
        <v>369</v>
      </c>
    </row>
    <row r="371" spans="1:1" ht="15.75" customHeight="1" x14ac:dyDescent="0.3">
      <c r="A371" s="3" t="s">
        <v>370</v>
      </c>
    </row>
    <row r="372" spans="1:1" ht="15.75" customHeight="1" x14ac:dyDescent="0.3">
      <c r="A372" s="3" t="s">
        <v>371</v>
      </c>
    </row>
    <row r="373" spans="1:1" ht="15.75" customHeight="1" x14ac:dyDescent="0.3">
      <c r="A373" s="3" t="s">
        <v>372</v>
      </c>
    </row>
    <row r="374" spans="1:1" ht="15.75" customHeight="1" x14ac:dyDescent="0.3">
      <c r="A374" s="3" t="s">
        <v>373</v>
      </c>
    </row>
    <row r="375" spans="1:1" ht="15.75" customHeight="1" x14ac:dyDescent="0.3">
      <c r="A375" s="3" t="s">
        <v>374</v>
      </c>
    </row>
    <row r="376" spans="1:1" ht="15.75" customHeight="1" x14ac:dyDescent="0.3">
      <c r="A376" s="3" t="s">
        <v>375</v>
      </c>
    </row>
    <row r="377" spans="1:1" ht="15.75" customHeight="1" x14ac:dyDescent="0.3">
      <c r="A377" s="3" t="s">
        <v>376</v>
      </c>
    </row>
    <row r="378" spans="1:1" ht="15.75" customHeight="1" x14ac:dyDescent="0.3">
      <c r="A378" s="3" t="s">
        <v>377</v>
      </c>
    </row>
    <row r="379" spans="1:1" ht="15.75" customHeight="1" x14ac:dyDescent="0.3">
      <c r="A379" s="3" t="s">
        <v>378</v>
      </c>
    </row>
    <row r="380" spans="1:1" ht="15.75" customHeight="1" x14ac:dyDescent="0.3">
      <c r="A380" s="3" t="s">
        <v>379</v>
      </c>
    </row>
    <row r="381" spans="1:1" ht="15.75" customHeight="1" x14ac:dyDescent="0.3">
      <c r="A381" s="3" t="s">
        <v>380</v>
      </c>
    </row>
    <row r="382" spans="1:1" ht="15.75" customHeight="1" x14ac:dyDescent="0.3">
      <c r="A382" s="3" t="s">
        <v>381</v>
      </c>
    </row>
    <row r="383" spans="1:1" ht="15.75" customHeight="1" x14ac:dyDescent="0.3">
      <c r="A383" s="3" t="s">
        <v>382</v>
      </c>
    </row>
    <row r="384" spans="1:1" ht="15.75" customHeight="1" x14ac:dyDescent="0.3">
      <c r="A384" s="3" t="s">
        <v>383</v>
      </c>
    </row>
    <row r="385" spans="1:1" ht="15.75" customHeight="1" x14ac:dyDescent="0.3">
      <c r="A385" s="3" t="s">
        <v>384</v>
      </c>
    </row>
    <row r="386" spans="1:1" ht="15.75" customHeight="1" x14ac:dyDescent="0.3">
      <c r="A386" s="3" t="s">
        <v>385</v>
      </c>
    </row>
    <row r="387" spans="1:1" ht="15.75" customHeight="1" x14ac:dyDescent="0.3">
      <c r="A387" s="3" t="s">
        <v>386</v>
      </c>
    </row>
    <row r="388" spans="1:1" ht="15.75" customHeight="1" x14ac:dyDescent="0.3">
      <c r="A388" s="3" t="s">
        <v>387</v>
      </c>
    </row>
    <row r="389" spans="1:1" ht="15.75" customHeight="1" x14ac:dyDescent="0.3">
      <c r="A389" s="3" t="s">
        <v>388</v>
      </c>
    </row>
    <row r="390" spans="1:1" ht="15.75" customHeight="1" x14ac:dyDescent="0.3">
      <c r="A390" s="3" t="s">
        <v>389</v>
      </c>
    </row>
    <row r="391" spans="1:1" ht="15.75" customHeight="1" x14ac:dyDescent="0.3">
      <c r="A391" s="3" t="s">
        <v>390</v>
      </c>
    </row>
    <row r="392" spans="1:1" ht="15.75" customHeight="1" x14ac:dyDescent="0.3">
      <c r="A392" s="3" t="s">
        <v>391</v>
      </c>
    </row>
    <row r="393" spans="1:1" ht="15.75" customHeight="1" x14ac:dyDescent="0.3">
      <c r="A393" s="3" t="s">
        <v>392</v>
      </c>
    </row>
    <row r="394" spans="1:1" ht="15.75" customHeight="1" x14ac:dyDescent="0.3">
      <c r="A394" s="3" t="s">
        <v>393</v>
      </c>
    </row>
    <row r="395" spans="1:1" ht="15.75" customHeight="1" x14ac:dyDescent="0.3">
      <c r="A395" s="3" t="s">
        <v>394</v>
      </c>
    </row>
    <row r="396" spans="1:1" ht="15.75" customHeight="1" x14ac:dyDescent="0.3">
      <c r="A396" s="3" t="s">
        <v>395</v>
      </c>
    </row>
    <row r="397" spans="1:1" ht="15.75" customHeight="1" x14ac:dyDescent="0.3">
      <c r="A397" s="3" t="s">
        <v>396</v>
      </c>
    </row>
    <row r="398" spans="1:1" ht="15.75" customHeight="1" x14ac:dyDescent="0.3">
      <c r="A398" s="3" t="s">
        <v>397</v>
      </c>
    </row>
    <row r="399" spans="1:1" ht="15.75" customHeight="1" x14ac:dyDescent="0.3">
      <c r="A399" s="3" t="s">
        <v>398</v>
      </c>
    </row>
    <row r="400" spans="1:1" ht="15.75" customHeight="1" x14ac:dyDescent="0.3">
      <c r="A400" s="3" t="s">
        <v>399</v>
      </c>
    </row>
    <row r="401" spans="1:1" ht="15.75" customHeight="1" x14ac:dyDescent="0.3">
      <c r="A401" s="3" t="s">
        <v>400</v>
      </c>
    </row>
    <row r="402" spans="1:1" ht="15.75" customHeight="1" x14ac:dyDescent="0.3">
      <c r="A402" s="3" t="s">
        <v>401</v>
      </c>
    </row>
    <row r="403" spans="1:1" ht="15.75" customHeight="1" x14ac:dyDescent="0.3">
      <c r="A403" s="3" t="s">
        <v>402</v>
      </c>
    </row>
    <row r="404" spans="1:1" ht="15.75" customHeight="1" x14ac:dyDescent="0.3">
      <c r="A404" s="3" t="s">
        <v>403</v>
      </c>
    </row>
    <row r="405" spans="1:1" ht="15.75" customHeight="1" x14ac:dyDescent="0.3">
      <c r="A405" s="3" t="s">
        <v>404</v>
      </c>
    </row>
    <row r="406" spans="1:1" ht="15.75" customHeight="1" x14ac:dyDescent="0.3">
      <c r="A406" s="3" t="s">
        <v>405</v>
      </c>
    </row>
    <row r="407" spans="1:1" ht="15.75" customHeight="1" x14ac:dyDescent="0.3">
      <c r="A407" s="3" t="s">
        <v>406</v>
      </c>
    </row>
    <row r="408" spans="1:1" ht="15.75" customHeight="1" x14ac:dyDescent="0.3">
      <c r="A408" s="3" t="s">
        <v>407</v>
      </c>
    </row>
    <row r="409" spans="1:1" ht="15.75" customHeight="1" x14ac:dyDescent="0.3">
      <c r="A409" s="3" t="s">
        <v>408</v>
      </c>
    </row>
    <row r="410" spans="1:1" ht="15.75" customHeight="1" x14ac:dyDescent="0.3">
      <c r="A410" s="3" t="s">
        <v>409</v>
      </c>
    </row>
    <row r="411" spans="1:1" ht="15.75" customHeight="1" x14ac:dyDescent="0.3">
      <c r="A411" s="3" t="s">
        <v>410</v>
      </c>
    </row>
    <row r="412" spans="1:1" ht="15.75" customHeight="1" x14ac:dyDescent="0.3">
      <c r="A412" s="3" t="s">
        <v>411</v>
      </c>
    </row>
    <row r="413" spans="1:1" ht="15.75" customHeight="1" x14ac:dyDescent="0.3">
      <c r="A413" s="3" t="s">
        <v>412</v>
      </c>
    </row>
    <row r="414" spans="1:1" ht="15.75" customHeight="1" x14ac:dyDescent="0.3">
      <c r="A414" s="3" t="s">
        <v>413</v>
      </c>
    </row>
    <row r="415" spans="1:1" ht="15.75" customHeight="1" x14ac:dyDescent="0.3">
      <c r="A415" s="3" t="s">
        <v>414</v>
      </c>
    </row>
    <row r="416" spans="1:1" ht="15.75" customHeight="1" x14ac:dyDescent="0.3">
      <c r="A416" s="3" t="s">
        <v>415</v>
      </c>
    </row>
    <row r="417" spans="1:1" ht="15.75" customHeight="1" x14ac:dyDescent="0.3">
      <c r="A417" s="3" t="s">
        <v>416</v>
      </c>
    </row>
    <row r="418" spans="1:1" ht="15.75" customHeight="1" x14ac:dyDescent="0.3">
      <c r="A418" s="3" t="s">
        <v>417</v>
      </c>
    </row>
    <row r="419" spans="1:1" ht="15.75" customHeight="1" x14ac:dyDescent="0.3">
      <c r="A419" s="3" t="s">
        <v>418</v>
      </c>
    </row>
    <row r="420" spans="1:1" ht="15.75" customHeight="1" x14ac:dyDescent="0.3">
      <c r="A420" s="3" t="s">
        <v>419</v>
      </c>
    </row>
    <row r="421" spans="1:1" ht="15.75" customHeight="1" x14ac:dyDescent="0.3">
      <c r="A421" s="3" t="s">
        <v>420</v>
      </c>
    </row>
    <row r="422" spans="1:1" ht="15.75" customHeight="1" x14ac:dyDescent="0.3">
      <c r="A422" s="3" t="s">
        <v>421</v>
      </c>
    </row>
    <row r="423" spans="1:1" ht="15.75" customHeight="1" x14ac:dyDescent="0.3">
      <c r="A423" s="3" t="s">
        <v>422</v>
      </c>
    </row>
    <row r="424" spans="1:1" ht="15.75" customHeight="1" x14ac:dyDescent="0.3">
      <c r="A424" s="3" t="s">
        <v>423</v>
      </c>
    </row>
    <row r="425" spans="1:1" ht="15.75" customHeight="1" x14ac:dyDescent="0.3">
      <c r="A425" s="3" t="s">
        <v>424</v>
      </c>
    </row>
    <row r="426" spans="1:1" ht="15.75" customHeight="1" x14ac:dyDescent="0.3">
      <c r="A426" s="3" t="s">
        <v>425</v>
      </c>
    </row>
    <row r="427" spans="1:1" ht="15.75" customHeight="1" x14ac:dyDescent="0.3">
      <c r="A427" s="3" t="s">
        <v>426</v>
      </c>
    </row>
    <row r="428" spans="1:1" ht="15.75" customHeight="1" x14ac:dyDescent="0.3">
      <c r="A428" s="3" t="s">
        <v>427</v>
      </c>
    </row>
    <row r="429" spans="1:1" ht="15.75" customHeight="1" x14ac:dyDescent="0.3">
      <c r="A429" s="3" t="s">
        <v>428</v>
      </c>
    </row>
    <row r="430" spans="1:1" ht="15.75" customHeight="1" x14ac:dyDescent="0.3">
      <c r="A430" s="3" t="s">
        <v>429</v>
      </c>
    </row>
    <row r="431" spans="1:1" ht="15.75" customHeight="1" x14ac:dyDescent="0.3">
      <c r="A431" s="3" t="s">
        <v>430</v>
      </c>
    </row>
    <row r="432" spans="1:1" ht="15.75" customHeight="1" x14ac:dyDescent="0.3">
      <c r="A432" s="3" t="s">
        <v>431</v>
      </c>
    </row>
    <row r="433" spans="1:1" ht="15.75" customHeight="1" x14ac:dyDescent="0.3">
      <c r="A433" s="3" t="s">
        <v>432</v>
      </c>
    </row>
    <row r="434" spans="1:1" ht="15.75" customHeight="1" x14ac:dyDescent="0.3">
      <c r="A434" s="3" t="s">
        <v>433</v>
      </c>
    </row>
    <row r="435" spans="1:1" ht="15.75" customHeight="1" x14ac:dyDescent="0.3">
      <c r="A435" s="3" t="s">
        <v>434</v>
      </c>
    </row>
    <row r="436" spans="1:1" ht="15.75" customHeight="1" x14ac:dyDescent="0.3">
      <c r="A436" s="3" t="s">
        <v>435</v>
      </c>
    </row>
    <row r="437" spans="1:1" ht="15.75" customHeight="1" x14ac:dyDescent="0.3">
      <c r="A437" s="3" t="s">
        <v>436</v>
      </c>
    </row>
    <row r="438" spans="1:1" ht="15.75" customHeight="1" x14ac:dyDescent="0.3">
      <c r="A438" s="3" t="s">
        <v>437</v>
      </c>
    </row>
    <row r="439" spans="1:1" ht="15.75" customHeight="1" x14ac:dyDescent="0.3">
      <c r="A439" s="3" t="s">
        <v>438</v>
      </c>
    </row>
    <row r="440" spans="1:1" ht="15.75" customHeight="1" x14ac:dyDescent="0.3">
      <c r="A440" s="3" t="s">
        <v>439</v>
      </c>
    </row>
    <row r="441" spans="1:1" ht="15.75" customHeight="1" x14ac:dyDescent="0.3">
      <c r="A441" s="3" t="s">
        <v>440</v>
      </c>
    </row>
    <row r="442" spans="1:1" ht="15.75" customHeight="1" x14ac:dyDescent="0.3">
      <c r="A442" s="3" t="s">
        <v>441</v>
      </c>
    </row>
    <row r="443" spans="1:1" ht="15.75" customHeight="1" x14ac:dyDescent="0.3">
      <c r="A443" s="3" t="s">
        <v>442</v>
      </c>
    </row>
    <row r="444" spans="1:1" ht="15.75" customHeight="1" x14ac:dyDescent="0.3">
      <c r="A444" s="3" t="s">
        <v>443</v>
      </c>
    </row>
    <row r="445" spans="1:1" ht="15.75" customHeight="1" x14ac:dyDescent="0.3">
      <c r="A445" s="3" t="s">
        <v>444</v>
      </c>
    </row>
    <row r="446" spans="1:1" ht="15.75" customHeight="1" x14ac:dyDescent="0.3">
      <c r="A446" s="3" t="s">
        <v>445</v>
      </c>
    </row>
    <row r="447" spans="1:1" ht="15.75" customHeight="1" x14ac:dyDescent="0.3">
      <c r="A447" s="3" t="s">
        <v>446</v>
      </c>
    </row>
    <row r="448" spans="1:1" ht="15.75" customHeight="1" x14ac:dyDescent="0.3">
      <c r="A448" s="3" t="s">
        <v>447</v>
      </c>
    </row>
    <row r="449" spans="1:1" ht="15.75" customHeight="1" x14ac:dyDescent="0.3">
      <c r="A449" s="3" t="s">
        <v>448</v>
      </c>
    </row>
    <row r="450" spans="1:1" ht="15.75" customHeight="1" x14ac:dyDescent="0.3">
      <c r="A450" s="3" t="s">
        <v>449</v>
      </c>
    </row>
    <row r="451" spans="1:1" ht="15.75" customHeight="1" x14ac:dyDescent="0.3">
      <c r="A451" s="3" t="s">
        <v>450</v>
      </c>
    </row>
    <row r="452" spans="1:1" ht="15.75" customHeight="1" x14ac:dyDescent="0.3">
      <c r="A452" s="3" t="s">
        <v>451</v>
      </c>
    </row>
    <row r="453" spans="1:1" ht="15.75" customHeight="1" x14ac:dyDescent="0.3">
      <c r="A453" s="3" t="s">
        <v>452</v>
      </c>
    </row>
    <row r="454" spans="1:1" ht="15.75" customHeight="1" x14ac:dyDescent="0.3">
      <c r="A454" s="3" t="s">
        <v>453</v>
      </c>
    </row>
    <row r="455" spans="1:1" ht="15.75" customHeight="1" x14ac:dyDescent="0.3">
      <c r="A455" s="3" t="s">
        <v>454</v>
      </c>
    </row>
    <row r="456" spans="1:1" ht="15.75" customHeight="1" x14ac:dyDescent="0.3">
      <c r="A456" s="3" t="s">
        <v>455</v>
      </c>
    </row>
    <row r="457" spans="1:1" ht="15.75" customHeight="1" x14ac:dyDescent="0.3">
      <c r="A457" s="3" t="s">
        <v>456</v>
      </c>
    </row>
    <row r="458" spans="1:1" ht="15.75" customHeight="1" x14ac:dyDescent="0.3">
      <c r="A458" s="3" t="s">
        <v>457</v>
      </c>
    </row>
    <row r="459" spans="1:1" ht="15.75" customHeight="1" x14ac:dyDescent="0.3">
      <c r="A459" s="3" t="s">
        <v>458</v>
      </c>
    </row>
    <row r="460" spans="1:1" ht="15.75" customHeight="1" x14ac:dyDescent="0.3">
      <c r="A460" s="3" t="s">
        <v>459</v>
      </c>
    </row>
    <row r="461" spans="1:1" ht="15.75" customHeight="1" x14ac:dyDescent="0.3">
      <c r="A461" s="3" t="s">
        <v>460</v>
      </c>
    </row>
    <row r="462" spans="1:1" ht="15.75" customHeight="1" x14ac:dyDescent="0.3">
      <c r="A462" s="3" t="s">
        <v>461</v>
      </c>
    </row>
    <row r="463" spans="1:1" ht="15.75" customHeight="1" x14ac:dyDescent="0.3">
      <c r="A463" s="3" t="s">
        <v>462</v>
      </c>
    </row>
    <row r="464" spans="1:1" ht="15.75" customHeight="1" x14ac:dyDescent="0.3">
      <c r="A464" s="3" t="s">
        <v>463</v>
      </c>
    </row>
    <row r="465" spans="1:1" ht="15.75" customHeight="1" x14ac:dyDescent="0.3">
      <c r="A465" s="3" t="s">
        <v>464</v>
      </c>
    </row>
    <row r="466" spans="1:1" ht="15.75" customHeight="1" x14ac:dyDescent="0.3">
      <c r="A466" s="3" t="s">
        <v>465</v>
      </c>
    </row>
    <row r="467" spans="1:1" ht="15.75" customHeight="1" x14ac:dyDescent="0.3">
      <c r="A467" s="3" t="s">
        <v>466</v>
      </c>
    </row>
    <row r="468" spans="1:1" ht="15.75" customHeight="1" x14ac:dyDescent="0.3">
      <c r="A468" s="3" t="s">
        <v>467</v>
      </c>
    </row>
    <row r="469" spans="1:1" ht="15.75" customHeight="1" x14ac:dyDescent="0.3">
      <c r="A469" s="3" t="s">
        <v>468</v>
      </c>
    </row>
    <row r="470" spans="1:1" ht="15.75" customHeight="1" x14ac:dyDescent="0.3">
      <c r="A470" s="3" t="s">
        <v>469</v>
      </c>
    </row>
    <row r="471" spans="1:1" ht="15.75" customHeight="1" x14ac:dyDescent="0.3">
      <c r="A471" s="3" t="s">
        <v>470</v>
      </c>
    </row>
    <row r="472" spans="1:1" ht="15.75" customHeight="1" x14ac:dyDescent="0.3">
      <c r="A472" s="3" t="s">
        <v>471</v>
      </c>
    </row>
    <row r="473" spans="1:1" ht="15.75" customHeight="1" x14ac:dyDescent="0.3">
      <c r="A473" s="3" t="s">
        <v>472</v>
      </c>
    </row>
    <row r="474" spans="1:1" ht="15.75" customHeight="1" x14ac:dyDescent="0.3">
      <c r="A474" s="3" t="s">
        <v>473</v>
      </c>
    </row>
    <row r="475" spans="1:1" ht="15.75" customHeight="1" x14ac:dyDescent="0.3">
      <c r="A475" s="3" t="s">
        <v>474</v>
      </c>
    </row>
    <row r="476" spans="1:1" ht="15.75" customHeight="1" x14ac:dyDescent="0.3">
      <c r="A476" s="3" t="s">
        <v>475</v>
      </c>
    </row>
    <row r="477" spans="1:1" ht="15.75" customHeight="1" x14ac:dyDescent="0.3">
      <c r="A477" s="3" t="s">
        <v>476</v>
      </c>
    </row>
    <row r="478" spans="1:1" ht="15.75" customHeight="1" x14ac:dyDescent="0.3">
      <c r="A478" s="3" t="s">
        <v>477</v>
      </c>
    </row>
    <row r="479" spans="1:1" ht="15.75" customHeight="1" x14ac:dyDescent="0.3">
      <c r="A479" s="3" t="s">
        <v>478</v>
      </c>
    </row>
    <row r="480" spans="1:1" ht="15.75" customHeight="1" x14ac:dyDescent="0.3">
      <c r="A480" s="3" t="s">
        <v>479</v>
      </c>
    </row>
    <row r="481" spans="1:1" ht="15.75" customHeight="1" x14ac:dyDescent="0.3">
      <c r="A481" s="3" t="s">
        <v>480</v>
      </c>
    </row>
    <row r="482" spans="1:1" ht="15.75" customHeight="1" x14ac:dyDescent="0.3">
      <c r="A482" s="3" t="s">
        <v>481</v>
      </c>
    </row>
    <row r="483" spans="1:1" ht="15.75" customHeight="1" x14ac:dyDescent="0.3">
      <c r="A483" s="3" t="s">
        <v>482</v>
      </c>
    </row>
    <row r="484" spans="1:1" ht="15.75" customHeight="1" x14ac:dyDescent="0.3">
      <c r="A484" s="3" t="s">
        <v>483</v>
      </c>
    </row>
    <row r="485" spans="1:1" ht="15.75" customHeight="1" x14ac:dyDescent="0.3">
      <c r="A485" s="3" t="s">
        <v>484</v>
      </c>
    </row>
    <row r="486" spans="1:1" ht="15.75" customHeight="1" x14ac:dyDescent="0.3">
      <c r="A486" s="3" t="s">
        <v>485</v>
      </c>
    </row>
    <row r="487" spans="1:1" ht="15.75" customHeight="1" x14ac:dyDescent="0.3">
      <c r="A487" s="3" t="s">
        <v>486</v>
      </c>
    </row>
    <row r="488" spans="1:1" ht="15.75" customHeight="1" x14ac:dyDescent="0.3">
      <c r="A488" s="3" t="s">
        <v>487</v>
      </c>
    </row>
    <row r="489" spans="1:1" ht="15.75" customHeight="1" x14ac:dyDescent="0.3">
      <c r="A489" s="3" t="s">
        <v>488</v>
      </c>
    </row>
    <row r="490" spans="1:1" ht="15.75" customHeight="1" x14ac:dyDescent="0.3">
      <c r="A490" s="3" t="s">
        <v>489</v>
      </c>
    </row>
    <row r="491" spans="1:1" ht="15.75" customHeight="1" x14ac:dyDescent="0.3">
      <c r="A491" s="3" t="s">
        <v>490</v>
      </c>
    </row>
    <row r="492" spans="1:1" ht="15.75" customHeight="1" x14ac:dyDescent="0.3">
      <c r="A492" s="3" t="s">
        <v>491</v>
      </c>
    </row>
    <row r="493" spans="1:1" ht="15.75" customHeight="1" x14ac:dyDescent="0.3">
      <c r="A493" s="3" t="s">
        <v>492</v>
      </c>
    </row>
    <row r="494" spans="1:1" ht="15.75" customHeight="1" x14ac:dyDescent="0.3">
      <c r="A494" s="3" t="s">
        <v>493</v>
      </c>
    </row>
    <row r="495" spans="1:1" ht="15.75" customHeight="1" x14ac:dyDescent="0.3">
      <c r="A495" s="3" t="s">
        <v>494</v>
      </c>
    </row>
    <row r="496" spans="1:1" ht="15.75" customHeight="1" x14ac:dyDescent="0.3">
      <c r="A496" s="3" t="s">
        <v>495</v>
      </c>
    </row>
    <row r="497" spans="1:1" ht="15.75" customHeight="1" x14ac:dyDescent="0.3">
      <c r="A497" s="3" t="s">
        <v>496</v>
      </c>
    </row>
    <row r="498" spans="1:1" ht="15.75" customHeight="1" x14ac:dyDescent="0.3">
      <c r="A498" s="3" t="s">
        <v>497</v>
      </c>
    </row>
    <row r="499" spans="1:1" ht="15.75" customHeight="1" x14ac:dyDescent="0.3">
      <c r="A499" s="3" t="s">
        <v>498</v>
      </c>
    </row>
    <row r="500" spans="1:1" ht="15.75" customHeight="1" x14ac:dyDescent="0.3">
      <c r="A500" s="3" t="s">
        <v>499</v>
      </c>
    </row>
    <row r="501" spans="1:1" ht="15.75" customHeight="1" x14ac:dyDescent="0.3">
      <c r="A501" s="3" t="s">
        <v>500</v>
      </c>
    </row>
    <row r="502" spans="1:1" ht="15.75" customHeight="1" x14ac:dyDescent="0.3">
      <c r="A502" s="3" t="s">
        <v>501</v>
      </c>
    </row>
    <row r="503" spans="1:1" ht="15.75" customHeight="1" x14ac:dyDescent="0.3">
      <c r="A503" s="3" t="s">
        <v>502</v>
      </c>
    </row>
    <row r="504" spans="1:1" ht="15.75" customHeight="1" x14ac:dyDescent="0.3">
      <c r="A504" s="3" t="s">
        <v>503</v>
      </c>
    </row>
    <row r="505" spans="1:1" ht="15.75" customHeight="1" x14ac:dyDescent="0.3">
      <c r="A505" s="3" t="s">
        <v>504</v>
      </c>
    </row>
    <row r="506" spans="1:1" ht="15.75" customHeight="1" x14ac:dyDescent="0.3">
      <c r="A506" s="3" t="s">
        <v>505</v>
      </c>
    </row>
    <row r="507" spans="1:1" ht="15.75" customHeight="1" x14ac:dyDescent="0.3">
      <c r="A507" s="3" t="s">
        <v>506</v>
      </c>
    </row>
    <row r="508" spans="1:1" ht="15.75" customHeight="1" x14ac:dyDescent="0.3">
      <c r="A508" s="3" t="s">
        <v>507</v>
      </c>
    </row>
    <row r="509" spans="1:1" ht="15.75" customHeight="1" x14ac:dyDescent="0.3">
      <c r="A509" s="3" t="s">
        <v>508</v>
      </c>
    </row>
    <row r="510" spans="1:1" ht="15.75" customHeight="1" x14ac:dyDescent="0.3">
      <c r="A510" s="3" t="s">
        <v>509</v>
      </c>
    </row>
    <row r="511" spans="1:1" ht="15.75" customHeight="1" x14ac:dyDescent="0.3">
      <c r="A511" s="3" t="s">
        <v>510</v>
      </c>
    </row>
    <row r="512" spans="1:1" ht="15.75" customHeight="1" x14ac:dyDescent="0.3">
      <c r="A512" s="3" t="s">
        <v>511</v>
      </c>
    </row>
    <row r="513" spans="1:1" ht="15.75" customHeight="1" x14ac:dyDescent="0.3">
      <c r="A513" s="3" t="s">
        <v>512</v>
      </c>
    </row>
    <row r="514" spans="1:1" ht="15.75" customHeight="1" x14ac:dyDescent="0.3">
      <c r="A514" s="3" t="s">
        <v>513</v>
      </c>
    </row>
    <row r="515" spans="1:1" ht="15.75" customHeight="1" x14ac:dyDescent="0.3">
      <c r="A515" s="3" t="s">
        <v>514</v>
      </c>
    </row>
    <row r="516" spans="1:1" ht="15.75" customHeight="1" x14ac:dyDescent="0.3">
      <c r="A516" s="3" t="s">
        <v>515</v>
      </c>
    </row>
    <row r="517" spans="1:1" ht="15.75" customHeight="1" x14ac:dyDescent="0.3">
      <c r="A517" s="3" t="s">
        <v>516</v>
      </c>
    </row>
    <row r="518" spans="1:1" ht="15.75" customHeight="1" x14ac:dyDescent="0.3">
      <c r="A518" s="3" t="s">
        <v>517</v>
      </c>
    </row>
    <row r="519" spans="1:1" ht="15.75" customHeight="1" x14ac:dyDescent="0.3">
      <c r="A519" s="3" t="s">
        <v>518</v>
      </c>
    </row>
    <row r="520" spans="1:1" ht="15.75" customHeight="1" x14ac:dyDescent="0.3">
      <c r="A520" s="3" t="s">
        <v>519</v>
      </c>
    </row>
    <row r="521" spans="1:1" ht="15.75" customHeight="1" x14ac:dyDescent="0.3">
      <c r="A521" s="3" t="s">
        <v>520</v>
      </c>
    </row>
    <row r="522" spans="1:1" ht="15.75" customHeight="1" x14ac:dyDescent="0.3">
      <c r="A522" s="3" t="s">
        <v>521</v>
      </c>
    </row>
    <row r="523" spans="1:1" ht="15.75" customHeight="1" x14ac:dyDescent="0.3">
      <c r="A523" s="3" t="s">
        <v>522</v>
      </c>
    </row>
    <row r="524" spans="1:1" ht="15.75" customHeight="1" x14ac:dyDescent="0.3">
      <c r="A524" s="3" t="s">
        <v>523</v>
      </c>
    </row>
    <row r="525" spans="1:1" ht="15.75" customHeight="1" x14ac:dyDescent="0.3">
      <c r="A525" s="3" t="s">
        <v>524</v>
      </c>
    </row>
    <row r="526" spans="1:1" ht="15.75" customHeight="1" x14ac:dyDescent="0.3">
      <c r="A526" s="3" t="s">
        <v>525</v>
      </c>
    </row>
    <row r="527" spans="1:1" ht="15.75" customHeight="1" x14ac:dyDescent="0.3">
      <c r="A527" s="3" t="s">
        <v>526</v>
      </c>
    </row>
    <row r="528" spans="1:1" ht="15.75" customHeight="1" x14ac:dyDescent="0.3">
      <c r="A528" s="3" t="s">
        <v>527</v>
      </c>
    </row>
    <row r="529" spans="1:1" ht="15.75" customHeight="1" x14ac:dyDescent="0.3">
      <c r="A529" s="3" t="s">
        <v>528</v>
      </c>
    </row>
    <row r="530" spans="1:1" ht="15.75" customHeight="1" x14ac:dyDescent="0.3">
      <c r="A530" s="3" t="s">
        <v>529</v>
      </c>
    </row>
    <row r="531" spans="1:1" ht="15.75" customHeight="1" x14ac:dyDescent="0.3">
      <c r="A531" s="3" t="s">
        <v>530</v>
      </c>
    </row>
    <row r="532" spans="1:1" ht="15.75" customHeight="1" x14ac:dyDescent="0.3">
      <c r="A532" s="3" t="s">
        <v>531</v>
      </c>
    </row>
    <row r="533" spans="1:1" ht="15.75" customHeight="1" x14ac:dyDescent="0.3">
      <c r="A533" s="3" t="s">
        <v>532</v>
      </c>
    </row>
    <row r="534" spans="1:1" ht="15.75" customHeight="1" x14ac:dyDescent="0.3">
      <c r="A534" s="3" t="s">
        <v>533</v>
      </c>
    </row>
    <row r="535" spans="1:1" ht="15.75" customHeight="1" x14ac:dyDescent="0.3">
      <c r="A535" s="3" t="s">
        <v>534</v>
      </c>
    </row>
    <row r="536" spans="1:1" ht="15.75" customHeight="1" x14ac:dyDescent="0.3">
      <c r="A536" s="3" t="s">
        <v>535</v>
      </c>
    </row>
    <row r="537" spans="1:1" ht="15.75" customHeight="1" x14ac:dyDescent="0.3">
      <c r="A537" s="3" t="s">
        <v>536</v>
      </c>
    </row>
    <row r="538" spans="1:1" ht="15.75" customHeight="1" x14ac:dyDescent="0.3">
      <c r="A538" s="3" t="s">
        <v>537</v>
      </c>
    </row>
    <row r="539" spans="1:1" ht="15.75" customHeight="1" x14ac:dyDescent="0.3">
      <c r="A539" s="3" t="s">
        <v>538</v>
      </c>
    </row>
    <row r="540" spans="1:1" ht="15.75" customHeight="1" x14ac:dyDescent="0.3">
      <c r="A540" s="3" t="s">
        <v>539</v>
      </c>
    </row>
    <row r="541" spans="1:1" ht="15.75" customHeight="1" x14ac:dyDescent="0.3">
      <c r="A541" s="3" t="s">
        <v>540</v>
      </c>
    </row>
    <row r="542" spans="1:1" ht="15.75" customHeight="1" x14ac:dyDescent="0.3">
      <c r="A542" s="3" t="s">
        <v>541</v>
      </c>
    </row>
    <row r="543" spans="1:1" ht="15.75" customHeight="1" x14ac:dyDescent="0.3">
      <c r="A543" s="3" t="s">
        <v>542</v>
      </c>
    </row>
    <row r="544" spans="1:1" ht="15.75" customHeight="1" x14ac:dyDescent="0.3">
      <c r="A544" s="3" t="s">
        <v>543</v>
      </c>
    </row>
    <row r="545" spans="1:1" ht="15.75" customHeight="1" x14ac:dyDescent="0.3">
      <c r="A545" s="3" t="s">
        <v>544</v>
      </c>
    </row>
    <row r="546" spans="1:1" ht="15.75" customHeight="1" x14ac:dyDescent="0.3">
      <c r="A546" s="3" t="s">
        <v>545</v>
      </c>
    </row>
    <row r="547" spans="1:1" ht="15.75" customHeight="1" x14ac:dyDescent="0.3">
      <c r="A547" s="3" t="s">
        <v>546</v>
      </c>
    </row>
    <row r="548" spans="1:1" ht="15.75" customHeight="1" x14ac:dyDescent="0.3">
      <c r="A548" s="3" t="s">
        <v>547</v>
      </c>
    </row>
    <row r="549" spans="1:1" ht="15.75" customHeight="1" x14ac:dyDescent="0.25">
      <c r="A549" s="5" t="s">
        <v>548</v>
      </c>
    </row>
    <row r="550" spans="1:1" ht="15.75" customHeight="1" x14ac:dyDescent="0.25">
      <c r="A550" s="5" t="s">
        <v>549</v>
      </c>
    </row>
    <row r="551" spans="1:1" ht="15.75" customHeight="1" x14ac:dyDescent="0.25">
      <c r="A551" s="5" t="s">
        <v>550</v>
      </c>
    </row>
    <row r="552" spans="1:1" ht="15.75" customHeight="1" x14ac:dyDescent="0.3">
      <c r="A552" s="3" t="s">
        <v>551</v>
      </c>
    </row>
    <row r="553" spans="1:1" ht="15.75" customHeight="1" x14ac:dyDescent="0.3">
      <c r="A553" s="3" t="s">
        <v>552</v>
      </c>
    </row>
    <row r="554" spans="1:1" ht="15.75" customHeight="1" x14ac:dyDescent="0.3">
      <c r="A554" s="3" t="s">
        <v>553</v>
      </c>
    </row>
    <row r="555" spans="1:1" ht="15.75" customHeight="1" x14ac:dyDescent="0.3">
      <c r="A555" s="3" t="s">
        <v>554</v>
      </c>
    </row>
    <row r="556" spans="1:1" ht="15.75" customHeight="1" x14ac:dyDescent="0.3">
      <c r="A556" s="3" t="s">
        <v>555</v>
      </c>
    </row>
    <row r="557" spans="1:1" ht="15.75" customHeight="1" x14ac:dyDescent="0.3">
      <c r="A557" s="3" t="s">
        <v>556</v>
      </c>
    </row>
    <row r="558" spans="1:1" ht="15.75" customHeight="1" x14ac:dyDescent="0.3">
      <c r="A558" s="3" t="s">
        <v>557</v>
      </c>
    </row>
    <row r="559" spans="1:1" ht="15.75" customHeight="1" x14ac:dyDescent="0.3">
      <c r="A559" s="3" t="s">
        <v>558</v>
      </c>
    </row>
    <row r="560" spans="1:1" ht="15.75" customHeight="1" x14ac:dyDescent="0.3">
      <c r="A560" s="3" t="s">
        <v>559</v>
      </c>
    </row>
    <row r="561" spans="1:1" ht="15.75" customHeight="1" x14ac:dyDescent="0.3">
      <c r="A561" s="3" t="s">
        <v>560</v>
      </c>
    </row>
    <row r="562" spans="1:1" ht="15.75" customHeight="1" x14ac:dyDescent="0.3">
      <c r="A562" s="3" t="s">
        <v>561</v>
      </c>
    </row>
    <row r="563" spans="1:1" ht="15.75" customHeight="1" x14ac:dyDescent="0.3">
      <c r="A563" s="3" t="s">
        <v>562</v>
      </c>
    </row>
    <row r="564" spans="1:1" ht="15.75" customHeight="1" x14ac:dyDescent="0.3">
      <c r="A564" s="3" t="s">
        <v>563</v>
      </c>
    </row>
    <row r="565" spans="1:1" ht="15.75" customHeight="1" x14ac:dyDescent="0.3">
      <c r="A565" s="3" t="s">
        <v>564</v>
      </c>
    </row>
    <row r="566" spans="1:1" ht="15.75" customHeight="1" x14ac:dyDescent="0.3">
      <c r="A566" s="3" t="s">
        <v>565</v>
      </c>
    </row>
    <row r="567" spans="1:1" ht="15.75" customHeight="1" x14ac:dyDescent="0.3">
      <c r="A567" s="3" t="s">
        <v>566</v>
      </c>
    </row>
    <row r="568" spans="1:1" ht="15.75" customHeight="1" x14ac:dyDescent="0.3">
      <c r="A568" s="3" t="s">
        <v>567</v>
      </c>
    </row>
    <row r="569" spans="1:1" ht="15.75" customHeight="1" x14ac:dyDescent="0.3">
      <c r="A569" s="3" t="s">
        <v>568</v>
      </c>
    </row>
    <row r="570" spans="1:1" ht="15.75" customHeight="1" x14ac:dyDescent="0.3">
      <c r="A570" s="3" t="s">
        <v>569</v>
      </c>
    </row>
    <row r="571" spans="1:1" ht="15.75" customHeight="1" x14ac:dyDescent="0.3">
      <c r="A571" s="3" t="s">
        <v>570</v>
      </c>
    </row>
    <row r="572" spans="1:1" ht="15.75" customHeight="1" x14ac:dyDescent="0.3">
      <c r="A572" s="3" t="s">
        <v>571</v>
      </c>
    </row>
    <row r="573" spans="1:1" ht="15.75" customHeight="1" x14ac:dyDescent="0.3">
      <c r="A573" s="3" t="s">
        <v>572</v>
      </c>
    </row>
    <row r="574" spans="1:1" ht="15.75" customHeight="1" x14ac:dyDescent="0.3">
      <c r="A574" s="3" t="s">
        <v>573</v>
      </c>
    </row>
    <row r="575" spans="1:1" ht="15.75" customHeight="1" x14ac:dyDescent="0.3">
      <c r="A575" s="3" t="s">
        <v>574</v>
      </c>
    </row>
    <row r="576" spans="1:1" ht="15.75" customHeight="1" x14ac:dyDescent="0.3">
      <c r="A576" s="3" t="s">
        <v>575</v>
      </c>
    </row>
    <row r="577" spans="1:1" ht="15.75" customHeight="1" x14ac:dyDescent="0.3">
      <c r="A577" s="3" t="s">
        <v>576</v>
      </c>
    </row>
    <row r="578" spans="1:1" ht="15.75" customHeight="1" x14ac:dyDescent="0.3">
      <c r="A578" s="3" t="s">
        <v>577</v>
      </c>
    </row>
    <row r="579" spans="1:1" ht="15.75" customHeight="1" x14ac:dyDescent="0.3">
      <c r="A579" s="3" t="s">
        <v>578</v>
      </c>
    </row>
    <row r="580" spans="1:1" ht="15.75" customHeight="1" x14ac:dyDescent="0.3">
      <c r="A580" s="3" t="s">
        <v>579</v>
      </c>
    </row>
    <row r="581" spans="1:1" ht="15.75" customHeight="1" x14ac:dyDescent="0.3">
      <c r="A581" s="3" t="s">
        <v>580</v>
      </c>
    </row>
    <row r="582" spans="1:1" ht="15.75" customHeight="1" x14ac:dyDescent="0.3">
      <c r="A582" s="3" t="s">
        <v>581</v>
      </c>
    </row>
    <row r="583" spans="1:1" ht="15.75" customHeight="1" x14ac:dyDescent="0.3">
      <c r="A583" s="3" t="s">
        <v>582</v>
      </c>
    </row>
    <row r="584" spans="1:1" ht="15.75" customHeight="1" x14ac:dyDescent="0.3">
      <c r="A584" s="3" t="s">
        <v>583</v>
      </c>
    </row>
    <row r="585" spans="1:1" ht="15.75" customHeight="1" x14ac:dyDescent="0.3">
      <c r="A585" s="3" t="s">
        <v>584</v>
      </c>
    </row>
    <row r="586" spans="1:1" ht="15.75" customHeight="1" x14ac:dyDescent="0.3">
      <c r="A586" s="3" t="s">
        <v>585</v>
      </c>
    </row>
    <row r="587" spans="1:1" ht="15.75" customHeight="1" x14ac:dyDescent="0.3">
      <c r="A587" s="3" t="s">
        <v>586</v>
      </c>
    </row>
    <row r="588" spans="1:1" ht="15.75" customHeight="1" x14ac:dyDescent="0.3">
      <c r="A588" s="3" t="s">
        <v>587</v>
      </c>
    </row>
    <row r="589" spans="1:1" ht="15.75" customHeight="1" x14ac:dyDescent="0.3">
      <c r="A589" s="3" t="s">
        <v>588</v>
      </c>
    </row>
    <row r="590" spans="1:1" ht="15.75" customHeight="1" x14ac:dyDescent="0.3">
      <c r="A590" s="3" t="s">
        <v>589</v>
      </c>
    </row>
    <row r="591" spans="1:1" ht="15.75" customHeight="1" x14ac:dyDescent="0.3">
      <c r="A591" s="3" t="s">
        <v>590</v>
      </c>
    </row>
    <row r="592" spans="1:1" ht="15.75" customHeight="1" x14ac:dyDescent="0.3">
      <c r="A592" s="3" t="s">
        <v>591</v>
      </c>
    </row>
    <row r="593" spans="1:1" ht="15.75" customHeight="1" x14ac:dyDescent="0.3">
      <c r="A593" s="3" t="s">
        <v>592</v>
      </c>
    </row>
    <row r="594" spans="1:1" ht="15.75" customHeight="1" x14ac:dyDescent="0.3">
      <c r="A594" s="3" t="s">
        <v>593</v>
      </c>
    </row>
    <row r="595" spans="1:1" ht="15.75" customHeight="1" x14ac:dyDescent="0.3">
      <c r="A595" s="3" t="s">
        <v>594</v>
      </c>
    </row>
    <row r="596" spans="1:1" ht="15.75" customHeight="1" x14ac:dyDescent="0.3">
      <c r="A596" s="3" t="s">
        <v>595</v>
      </c>
    </row>
    <row r="597" spans="1:1" ht="15.75" customHeight="1" x14ac:dyDescent="0.3">
      <c r="A597" s="3" t="s">
        <v>596</v>
      </c>
    </row>
    <row r="598" spans="1:1" ht="15.75" customHeight="1" x14ac:dyDescent="0.3">
      <c r="A598" s="3" t="s">
        <v>597</v>
      </c>
    </row>
    <row r="599" spans="1:1" ht="15.75" customHeight="1" x14ac:dyDescent="0.3">
      <c r="A599" s="3" t="s">
        <v>598</v>
      </c>
    </row>
    <row r="600" spans="1:1" ht="15.75" customHeight="1" x14ac:dyDescent="0.3">
      <c r="A600" s="3" t="s">
        <v>599</v>
      </c>
    </row>
    <row r="601" spans="1:1" ht="15.75" customHeight="1" x14ac:dyDescent="0.3">
      <c r="A601" s="3" t="s">
        <v>600</v>
      </c>
    </row>
    <row r="602" spans="1:1" ht="15.75" customHeight="1" x14ac:dyDescent="0.3">
      <c r="A602" s="3" t="s">
        <v>601</v>
      </c>
    </row>
    <row r="603" spans="1:1" ht="15.75" customHeight="1" x14ac:dyDescent="0.3">
      <c r="A603" s="3" t="s">
        <v>602</v>
      </c>
    </row>
    <row r="604" spans="1:1" ht="15.75" customHeight="1" x14ac:dyDescent="0.3">
      <c r="A604" s="3" t="s">
        <v>603</v>
      </c>
    </row>
    <row r="605" spans="1:1" ht="15.75" customHeight="1" x14ac:dyDescent="0.3">
      <c r="A605" s="3" t="s">
        <v>604</v>
      </c>
    </row>
    <row r="606" spans="1:1" ht="15.75" customHeight="1" x14ac:dyDescent="0.3">
      <c r="A606" s="3" t="s">
        <v>605</v>
      </c>
    </row>
    <row r="607" spans="1:1" ht="15.75" customHeight="1" x14ac:dyDescent="0.3">
      <c r="A607" s="3" t="s">
        <v>606</v>
      </c>
    </row>
    <row r="608" spans="1:1" ht="15.75" customHeight="1" x14ac:dyDescent="0.3">
      <c r="A608" s="3" t="s">
        <v>607</v>
      </c>
    </row>
    <row r="609" spans="1:1" ht="15.75" customHeight="1" x14ac:dyDescent="0.3">
      <c r="A609" s="3" t="s">
        <v>608</v>
      </c>
    </row>
    <row r="610" spans="1:1" ht="15.75" customHeight="1" x14ac:dyDescent="0.3">
      <c r="A610" s="3" t="s">
        <v>609</v>
      </c>
    </row>
    <row r="611" spans="1:1" ht="15.75" customHeight="1" x14ac:dyDescent="0.3">
      <c r="A611" s="3" t="s">
        <v>610</v>
      </c>
    </row>
    <row r="612" spans="1:1" ht="15.75" customHeight="1" x14ac:dyDescent="0.3">
      <c r="A612" s="3" t="s">
        <v>611</v>
      </c>
    </row>
    <row r="613" spans="1:1" ht="15.75" customHeight="1" x14ac:dyDescent="0.3">
      <c r="A613" s="3" t="s">
        <v>612</v>
      </c>
    </row>
    <row r="614" spans="1:1" ht="15.75" customHeight="1" x14ac:dyDescent="0.3">
      <c r="A614" s="3" t="s">
        <v>613</v>
      </c>
    </row>
    <row r="615" spans="1:1" ht="15.75" customHeight="1" x14ac:dyDescent="0.3">
      <c r="A615" s="3" t="s">
        <v>614</v>
      </c>
    </row>
    <row r="616" spans="1:1" ht="15.75" customHeight="1" x14ac:dyDescent="0.3">
      <c r="A616" s="3" t="s">
        <v>615</v>
      </c>
    </row>
    <row r="617" spans="1:1" ht="15.75" customHeight="1" x14ac:dyDescent="0.3">
      <c r="A617" s="3" t="s">
        <v>616</v>
      </c>
    </row>
    <row r="618" spans="1:1" ht="15.75" customHeight="1" x14ac:dyDescent="0.3">
      <c r="A618" s="3" t="s">
        <v>617</v>
      </c>
    </row>
    <row r="619" spans="1:1" ht="15.75" customHeight="1" x14ac:dyDescent="0.3">
      <c r="A619" s="3" t="s">
        <v>618</v>
      </c>
    </row>
    <row r="620" spans="1:1" ht="15.75" customHeight="1" x14ac:dyDescent="0.3">
      <c r="A620" s="3" t="s">
        <v>619</v>
      </c>
    </row>
    <row r="621" spans="1:1" ht="15.75" customHeight="1" x14ac:dyDescent="0.3">
      <c r="A621" s="3" t="s">
        <v>620</v>
      </c>
    </row>
    <row r="622" spans="1:1" ht="15.75" customHeight="1" x14ac:dyDescent="0.3">
      <c r="A622" s="3" t="s">
        <v>621</v>
      </c>
    </row>
    <row r="623" spans="1:1" ht="15.75" customHeight="1" x14ac:dyDescent="0.3">
      <c r="A623" s="3" t="s">
        <v>622</v>
      </c>
    </row>
    <row r="624" spans="1:1" ht="15.75" customHeight="1" x14ac:dyDescent="0.3">
      <c r="A624" s="3" t="s">
        <v>623</v>
      </c>
    </row>
    <row r="625" spans="1:1" ht="15.75" customHeight="1" x14ac:dyDescent="0.3">
      <c r="A625" s="3" t="s">
        <v>624</v>
      </c>
    </row>
    <row r="626" spans="1:1" ht="15.75" customHeight="1" x14ac:dyDescent="0.3">
      <c r="A626" s="3" t="s">
        <v>625</v>
      </c>
    </row>
    <row r="627" spans="1:1" ht="15.75" customHeight="1" x14ac:dyDescent="0.3">
      <c r="A627" s="3" t="s">
        <v>626</v>
      </c>
    </row>
    <row r="628" spans="1:1" ht="15.75" customHeight="1" x14ac:dyDescent="0.3">
      <c r="A628" s="3" t="s">
        <v>627</v>
      </c>
    </row>
    <row r="629" spans="1:1" ht="15.75" customHeight="1" x14ac:dyDescent="0.3">
      <c r="A629" s="3" t="s">
        <v>628</v>
      </c>
    </row>
    <row r="630" spans="1:1" ht="15.75" customHeight="1" x14ac:dyDescent="0.3">
      <c r="A630" s="3" t="s">
        <v>629</v>
      </c>
    </row>
    <row r="631" spans="1:1" ht="15.75" customHeight="1" x14ac:dyDescent="0.3">
      <c r="A631" s="3" t="s">
        <v>630</v>
      </c>
    </row>
    <row r="632" spans="1:1" ht="15.75" customHeight="1" x14ac:dyDescent="0.3">
      <c r="A632" s="3" t="s">
        <v>631</v>
      </c>
    </row>
    <row r="633" spans="1:1" ht="15.75" customHeight="1" x14ac:dyDescent="0.3">
      <c r="A633" s="3" t="s">
        <v>632</v>
      </c>
    </row>
    <row r="634" spans="1:1" ht="15.75" customHeight="1" x14ac:dyDescent="0.3">
      <c r="A634" s="3" t="s">
        <v>633</v>
      </c>
    </row>
    <row r="635" spans="1:1" ht="15.75" customHeight="1" x14ac:dyDescent="0.3">
      <c r="A635" s="3" t="s">
        <v>634</v>
      </c>
    </row>
    <row r="636" spans="1:1" ht="15.75" customHeight="1" x14ac:dyDescent="0.3">
      <c r="A636" s="3" t="s">
        <v>635</v>
      </c>
    </row>
    <row r="637" spans="1:1" ht="15.75" customHeight="1" x14ac:dyDescent="0.3">
      <c r="A637" s="3" t="s">
        <v>636</v>
      </c>
    </row>
    <row r="638" spans="1:1" ht="15.75" customHeight="1" x14ac:dyDescent="0.3">
      <c r="A638" s="3" t="s">
        <v>637</v>
      </c>
    </row>
    <row r="639" spans="1:1" ht="15.75" customHeight="1" x14ac:dyDescent="0.3">
      <c r="A639" s="3" t="s">
        <v>638</v>
      </c>
    </row>
    <row r="640" spans="1:1" ht="15.75" customHeight="1" x14ac:dyDescent="0.3">
      <c r="A640" s="3" t="s">
        <v>639</v>
      </c>
    </row>
    <row r="641" spans="1:1" ht="15.75" customHeight="1" x14ac:dyDescent="0.3">
      <c r="A641" s="3" t="s">
        <v>640</v>
      </c>
    </row>
    <row r="642" spans="1:1" ht="15.75" customHeight="1" x14ac:dyDescent="0.3">
      <c r="A642" s="3" t="s">
        <v>641</v>
      </c>
    </row>
    <row r="643" spans="1:1" ht="15.75" customHeight="1" x14ac:dyDescent="0.3">
      <c r="A643" s="3" t="s">
        <v>642</v>
      </c>
    </row>
    <row r="644" spans="1:1" ht="15.75" customHeight="1" x14ac:dyDescent="0.3">
      <c r="A644" s="3" t="s">
        <v>643</v>
      </c>
    </row>
    <row r="645" spans="1:1" ht="15.75" customHeight="1" x14ac:dyDescent="0.3">
      <c r="A645" s="3" t="s">
        <v>644</v>
      </c>
    </row>
    <row r="646" spans="1:1" ht="15.75" customHeight="1" x14ac:dyDescent="0.3">
      <c r="A646" s="3" t="s">
        <v>645</v>
      </c>
    </row>
    <row r="647" spans="1:1" ht="15.75" customHeight="1" x14ac:dyDescent="0.3">
      <c r="A647" s="3" t="s">
        <v>646</v>
      </c>
    </row>
    <row r="648" spans="1:1" ht="15.75" customHeight="1" x14ac:dyDescent="0.3">
      <c r="A648" s="3" t="s">
        <v>647</v>
      </c>
    </row>
    <row r="649" spans="1:1" ht="15.75" customHeight="1" x14ac:dyDescent="0.3">
      <c r="A649" s="3" t="s">
        <v>648</v>
      </c>
    </row>
    <row r="650" spans="1:1" ht="15.75" customHeight="1" x14ac:dyDescent="0.3">
      <c r="A650" s="3" t="s">
        <v>649</v>
      </c>
    </row>
    <row r="651" spans="1:1" ht="15.75" customHeight="1" x14ac:dyDescent="0.3">
      <c r="A651" s="3" t="s">
        <v>650</v>
      </c>
    </row>
    <row r="652" spans="1:1" ht="15.75" customHeight="1" x14ac:dyDescent="0.3">
      <c r="A652" s="3" t="s">
        <v>651</v>
      </c>
    </row>
    <row r="653" spans="1:1" ht="15.75" customHeight="1" x14ac:dyDescent="0.3">
      <c r="A653" s="3" t="s">
        <v>652</v>
      </c>
    </row>
    <row r="654" spans="1:1" ht="15.75" customHeight="1" x14ac:dyDescent="0.3">
      <c r="A654" s="3" t="s">
        <v>653</v>
      </c>
    </row>
    <row r="655" spans="1:1" ht="15.75" customHeight="1" x14ac:dyDescent="0.3">
      <c r="A655" s="3" t="s">
        <v>654</v>
      </c>
    </row>
    <row r="656" spans="1:1" ht="15.75" customHeight="1" x14ac:dyDescent="0.3">
      <c r="A656" s="3" t="s">
        <v>655</v>
      </c>
    </row>
    <row r="657" spans="1:1" ht="15.75" customHeight="1" x14ac:dyDescent="0.3">
      <c r="A657" s="3" t="s">
        <v>656</v>
      </c>
    </row>
    <row r="658" spans="1:1" ht="15.75" customHeight="1" x14ac:dyDescent="0.3">
      <c r="A658" s="3" t="s">
        <v>657</v>
      </c>
    </row>
    <row r="659" spans="1:1" ht="15.75" customHeight="1" x14ac:dyDescent="0.3">
      <c r="A659" s="3" t="s">
        <v>658</v>
      </c>
    </row>
    <row r="660" spans="1:1" ht="15.75" customHeight="1" x14ac:dyDescent="0.3">
      <c r="A660" s="3" t="s">
        <v>659</v>
      </c>
    </row>
    <row r="661" spans="1:1" ht="15.75" customHeight="1" x14ac:dyDescent="0.3">
      <c r="A661" s="3" t="s">
        <v>660</v>
      </c>
    </row>
    <row r="662" spans="1:1" ht="15.75" customHeight="1" x14ac:dyDescent="0.3">
      <c r="A662" s="3" t="s">
        <v>661</v>
      </c>
    </row>
    <row r="663" spans="1:1" ht="15.75" customHeight="1" x14ac:dyDescent="0.3">
      <c r="A663" s="3" t="s">
        <v>662</v>
      </c>
    </row>
    <row r="664" spans="1:1" ht="15.75" customHeight="1" x14ac:dyDescent="0.3">
      <c r="A664" s="3" t="s">
        <v>663</v>
      </c>
    </row>
    <row r="665" spans="1:1" ht="15.75" customHeight="1" x14ac:dyDescent="0.3">
      <c r="A665" s="3" t="s">
        <v>664</v>
      </c>
    </row>
    <row r="666" spans="1:1" ht="15.75" customHeight="1" x14ac:dyDescent="0.3">
      <c r="A666" s="3" t="s">
        <v>665</v>
      </c>
    </row>
    <row r="667" spans="1:1" ht="15.75" customHeight="1" x14ac:dyDescent="0.3">
      <c r="A667" s="3" t="s">
        <v>666</v>
      </c>
    </row>
    <row r="668" spans="1:1" ht="15.75" customHeight="1" x14ac:dyDescent="0.3">
      <c r="A668" s="3" t="s">
        <v>667</v>
      </c>
    </row>
    <row r="669" spans="1:1" ht="15.75" customHeight="1" x14ac:dyDescent="0.3">
      <c r="A669" s="3" t="s">
        <v>668</v>
      </c>
    </row>
    <row r="670" spans="1:1" ht="15.75" customHeight="1" x14ac:dyDescent="0.3">
      <c r="A670" s="3" t="s">
        <v>669</v>
      </c>
    </row>
    <row r="671" spans="1:1" ht="15.75" customHeight="1" x14ac:dyDescent="0.3">
      <c r="A671" s="3" t="s">
        <v>670</v>
      </c>
    </row>
    <row r="672" spans="1:1" ht="15.75" customHeight="1" x14ac:dyDescent="0.3">
      <c r="A672" s="3" t="s">
        <v>671</v>
      </c>
    </row>
    <row r="673" spans="1:1" ht="15.75" customHeight="1" x14ac:dyDescent="0.3">
      <c r="A673" s="3" t="s">
        <v>672</v>
      </c>
    </row>
    <row r="674" spans="1:1" ht="15.75" customHeight="1" x14ac:dyDescent="0.3">
      <c r="A674" s="3" t="s">
        <v>673</v>
      </c>
    </row>
    <row r="675" spans="1:1" ht="15.75" customHeight="1" x14ac:dyDescent="0.3">
      <c r="A675" s="3" t="s">
        <v>674</v>
      </c>
    </row>
    <row r="676" spans="1:1" ht="15.75" customHeight="1" x14ac:dyDescent="0.3">
      <c r="A676" s="3" t="s">
        <v>675</v>
      </c>
    </row>
    <row r="677" spans="1:1" ht="15.75" customHeight="1" x14ac:dyDescent="0.3">
      <c r="A677" s="3" t="s">
        <v>676</v>
      </c>
    </row>
    <row r="678" spans="1:1" ht="15.75" customHeight="1" x14ac:dyDescent="0.3">
      <c r="A678" s="3" t="s">
        <v>677</v>
      </c>
    </row>
    <row r="679" spans="1:1" ht="15.75" customHeight="1" x14ac:dyDescent="0.3">
      <c r="A679" s="3" t="s">
        <v>678</v>
      </c>
    </row>
    <row r="680" spans="1:1" ht="15.75" customHeight="1" x14ac:dyDescent="0.3">
      <c r="A680" s="3" t="s">
        <v>679</v>
      </c>
    </row>
    <row r="681" spans="1:1" ht="15.75" customHeight="1" x14ac:dyDescent="0.3">
      <c r="A681" s="3" t="s">
        <v>680</v>
      </c>
    </row>
    <row r="682" spans="1:1" ht="15.75" customHeight="1" x14ac:dyDescent="0.3">
      <c r="A682" s="3" t="s">
        <v>681</v>
      </c>
    </row>
    <row r="683" spans="1:1" ht="15.75" customHeight="1" x14ac:dyDescent="0.3">
      <c r="A683" s="3" t="s">
        <v>682</v>
      </c>
    </row>
    <row r="684" spans="1:1" ht="15.75" customHeight="1" x14ac:dyDescent="0.3">
      <c r="A684" s="3" t="s">
        <v>683</v>
      </c>
    </row>
    <row r="685" spans="1:1" ht="15.75" customHeight="1" x14ac:dyDescent="0.3">
      <c r="A685" s="3" t="s">
        <v>684</v>
      </c>
    </row>
    <row r="686" spans="1:1" ht="15.75" customHeight="1" x14ac:dyDescent="0.3">
      <c r="A686" s="3" t="s">
        <v>685</v>
      </c>
    </row>
    <row r="687" spans="1:1" ht="15.75" customHeight="1" x14ac:dyDescent="0.3">
      <c r="A687" s="3" t="s">
        <v>686</v>
      </c>
    </row>
    <row r="688" spans="1:1" ht="15.75" customHeight="1" x14ac:dyDescent="0.3">
      <c r="A688" s="3" t="s">
        <v>687</v>
      </c>
    </row>
    <row r="689" spans="1:1" ht="15.75" customHeight="1" x14ac:dyDescent="0.3">
      <c r="A689" s="3" t="s">
        <v>688</v>
      </c>
    </row>
    <row r="690" spans="1:1" ht="15.75" customHeight="1" x14ac:dyDescent="0.3">
      <c r="A690" s="3" t="s">
        <v>689</v>
      </c>
    </row>
    <row r="691" spans="1:1" ht="15.75" customHeight="1" x14ac:dyDescent="0.3">
      <c r="A691" s="3" t="s">
        <v>690</v>
      </c>
    </row>
    <row r="692" spans="1:1" ht="15.75" customHeight="1" x14ac:dyDescent="0.3">
      <c r="A692" s="3" t="s">
        <v>691</v>
      </c>
    </row>
    <row r="693" spans="1:1" ht="15.75" customHeight="1" x14ac:dyDescent="0.3">
      <c r="A693" s="3" t="s">
        <v>692</v>
      </c>
    </row>
    <row r="694" spans="1:1" ht="15.75" customHeight="1" x14ac:dyDescent="0.3">
      <c r="A694" s="3" t="s">
        <v>693</v>
      </c>
    </row>
    <row r="695" spans="1:1" ht="15.75" customHeight="1" x14ac:dyDescent="0.3">
      <c r="A695" s="3" t="s">
        <v>694</v>
      </c>
    </row>
    <row r="696" spans="1:1" ht="15.75" customHeight="1" x14ac:dyDescent="0.3">
      <c r="A696" s="3" t="s">
        <v>695</v>
      </c>
    </row>
    <row r="697" spans="1:1" ht="15.75" customHeight="1" x14ac:dyDescent="0.3">
      <c r="A697" s="3" t="s">
        <v>696</v>
      </c>
    </row>
    <row r="698" spans="1:1" ht="15.75" customHeight="1" x14ac:dyDescent="0.3">
      <c r="A698" s="3" t="s">
        <v>697</v>
      </c>
    </row>
    <row r="699" spans="1:1" ht="15.75" customHeight="1" x14ac:dyDescent="0.3">
      <c r="A699" s="3" t="s">
        <v>698</v>
      </c>
    </row>
    <row r="700" spans="1:1" ht="15.75" customHeight="1" x14ac:dyDescent="0.3">
      <c r="A700" s="3" t="s">
        <v>699</v>
      </c>
    </row>
    <row r="701" spans="1:1" ht="15.75" customHeight="1" x14ac:dyDescent="0.3">
      <c r="A701" s="3" t="s">
        <v>700</v>
      </c>
    </row>
    <row r="702" spans="1:1" ht="15.75" customHeight="1" x14ac:dyDescent="0.3">
      <c r="A702" s="3" t="s">
        <v>701</v>
      </c>
    </row>
    <row r="703" spans="1:1" ht="15.75" customHeight="1" x14ac:dyDescent="0.3">
      <c r="A703" s="3" t="s">
        <v>702</v>
      </c>
    </row>
    <row r="704" spans="1:1" ht="15.75" customHeight="1" x14ac:dyDescent="0.25">
      <c r="A704" s="5" t="s">
        <v>703</v>
      </c>
    </row>
    <row r="705" spans="1:1" ht="15.75" customHeight="1" x14ac:dyDescent="0.3">
      <c r="A705" s="3" t="s">
        <v>704</v>
      </c>
    </row>
    <row r="706" spans="1:1" ht="15.75" customHeight="1" x14ac:dyDescent="0.3">
      <c r="A706" s="3" t="s">
        <v>705</v>
      </c>
    </row>
    <row r="707" spans="1:1" ht="15.75" customHeight="1" x14ac:dyDescent="0.3">
      <c r="A707" s="3" t="s">
        <v>706</v>
      </c>
    </row>
    <row r="708" spans="1:1" ht="15.75" customHeight="1" x14ac:dyDescent="0.3">
      <c r="A708" s="3" t="s">
        <v>707</v>
      </c>
    </row>
    <row r="709" spans="1:1" ht="15.75" customHeight="1" x14ac:dyDescent="0.3">
      <c r="A709" s="3" t="s">
        <v>708</v>
      </c>
    </row>
    <row r="710" spans="1:1" ht="15.75" customHeight="1" x14ac:dyDescent="0.3">
      <c r="A710" s="3" t="s">
        <v>709</v>
      </c>
    </row>
    <row r="711" spans="1:1" ht="15.75" customHeight="1" x14ac:dyDescent="0.3">
      <c r="A711" s="3" t="s">
        <v>710</v>
      </c>
    </row>
    <row r="712" spans="1:1" ht="15.75" customHeight="1" x14ac:dyDescent="0.3">
      <c r="A712" s="3" t="s">
        <v>711</v>
      </c>
    </row>
    <row r="713" spans="1:1" ht="15.75" customHeight="1" x14ac:dyDescent="0.3">
      <c r="A713" s="3" t="s">
        <v>712</v>
      </c>
    </row>
    <row r="714" spans="1:1" ht="15.75" customHeight="1" x14ac:dyDescent="0.3">
      <c r="A714" s="3" t="s">
        <v>713</v>
      </c>
    </row>
    <row r="715" spans="1:1" ht="15.75" customHeight="1" x14ac:dyDescent="0.3">
      <c r="A715" s="3" t="s">
        <v>714</v>
      </c>
    </row>
    <row r="716" spans="1:1" ht="15.75" customHeight="1" x14ac:dyDescent="0.3">
      <c r="A716" s="3" t="s">
        <v>715</v>
      </c>
    </row>
    <row r="717" spans="1:1" ht="15.75" customHeight="1" x14ac:dyDescent="0.3">
      <c r="A717" s="3" t="s">
        <v>716</v>
      </c>
    </row>
    <row r="718" spans="1:1" ht="15.75" customHeight="1" x14ac:dyDescent="0.3">
      <c r="A718" s="3" t="s">
        <v>717</v>
      </c>
    </row>
    <row r="719" spans="1:1" ht="15.75" customHeight="1" x14ac:dyDescent="0.3">
      <c r="A719" s="3" t="s">
        <v>718</v>
      </c>
    </row>
    <row r="720" spans="1:1" ht="15.75" customHeight="1" x14ac:dyDescent="0.3">
      <c r="A720" s="3" t="s">
        <v>719</v>
      </c>
    </row>
    <row r="721" spans="1:1" ht="15.75" customHeight="1" x14ac:dyDescent="0.3">
      <c r="A721" s="3" t="s">
        <v>720</v>
      </c>
    </row>
    <row r="722" spans="1:1" ht="15.75" customHeight="1" x14ac:dyDescent="0.3">
      <c r="A722" s="3" t="s">
        <v>721</v>
      </c>
    </row>
    <row r="723" spans="1:1" ht="15.75" customHeight="1" x14ac:dyDescent="0.3">
      <c r="A723" s="3" t="s">
        <v>722</v>
      </c>
    </row>
    <row r="724" spans="1:1" ht="15.75" customHeight="1" x14ac:dyDescent="0.3">
      <c r="A724" s="3" t="s">
        <v>723</v>
      </c>
    </row>
    <row r="725" spans="1:1" ht="15.75" customHeight="1" x14ac:dyDescent="0.3">
      <c r="A725" s="3" t="s">
        <v>724</v>
      </c>
    </row>
    <row r="726" spans="1:1" ht="15.75" customHeight="1" x14ac:dyDescent="0.3">
      <c r="A726" s="3" t="s">
        <v>725</v>
      </c>
    </row>
    <row r="727" spans="1:1" ht="15.75" customHeight="1" x14ac:dyDescent="0.3">
      <c r="A727" s="3" t="s">
        <v>726</v>
      </c>
    </row>
    <row r="728" spans="1:1" ht="15.75" customHeight="1" x14ac:dyDescent="0.3">
      <c r="A728" s="3" t="s">
        <v>727</v>
      </c>
    </row>
    <row r="729" spans="1:1" ht="15.75" customHeight="1" x14ac:dyDescent="0.3">
      <c r="A729" s="3" t="s">
        <v>728</v>
      </c>
    </row>
    <row r="730" spans="1:1" ht="15.75" customHeight="1" x14ac:dyDescent="0.3">
      <c r="A730" s="3" t="s">
        <v>729</v>
      </c>
    </row>
    <row r="731" spans="1:1" ht="15.75" customHeight="1" x14ac:dyDescent="0.3">
      <c r="A731" s="3" t="s">
        <v>730</v>
      </c>
    </row>
    <row r="732" spans="1:1" ht="15.75" customHeight="1" x14ac:dyDescent="0.3">
      <c r="A732" s="3" t="s">
        <v>731</v>
      </c>
    </row>
    <row r="733" spans="1:1" ht="15.75" customHeight="1" x14ac:dyDescent="0.3">
      <c r="A733" s="3" t="s">
        <v>732</v>
      </c>
    </row>
    <row r="734" spans="1:1" ht="15.75" customHeight="1" x14ac:dyDescent="0.3">
      <c r="A734" s="3" t="s">
        <v>733</v>
      </c>
    </row>
    <row r="735" spans="1:1" ht="15.75" customHeight="1" x14ac:dyDescent="0.3">
      <c r="A735" s="3" t="s">
        <v>734</v>
      </c>
    </row>
    <row r="736" spans="1:1" ht="15.75" customHeight="1" x14ac:dyDescent="0.3">
      <c r="A736" s="3" t="s">
        <v>735</v>
      </c>
    </row>
    <row r="737" spans="1:1" ht="15.75" customHeight="1" x14ac:dyDescent="0.3">
      <c r="A737" s="3" t="s">
        <v>736</v>
      </c>
    </row>
    <row r="738" spans="1:1" ht="15.75" customHeight="1" x14ac:dyDescent="0.3">
      <c r="A738" s="3" t="s">
        <v>737</v>
      </c>
    </row>
    <row r="739" spans="1:1" ht="15.75" customHeight="1" x14ac:dyDescent="0.3">
      <c r="A739" s="3" t="s">
        <v>738</v>
      </c>
    </row>
    <row r="740" spans="1:1" ht="15.75" customHeight="1" x14ac:dyDescent="0.3">
      <c r="A740" s="3" t="s">
        <v>739</v>
      </c>
    </row>
    <row r="741" spans="1:1" ht="15.75" customHeight="1" x14ac:dyDescent="0.3">
      <c r="A741" s="3" t="s">
        <v>740</v>
      </c>
    </row>
    <row r="742" spans="1:1" ht="15.75" customHeight="1" x14ac:dyDescent="0.3">
      <c r="A742" s="3" t="s">
        <v>741</v>
      </c>
    </row>
    <row r="743" spans="1:1" ht="15.75" customHeight="1" x14ac:dyDescent="0.3">
      <c r="A743" s="3" t="s">
        <v>742</v>
      </c>
    </row>
    <row r="744" spans="1:1" ht="15.75" customHeight="1" x14ac:dyDescent="0.3">
      <c r="A744" s="3" t="s">
        <v>743</v>
      </c>
    </row>
    <row r="745" spans="1:1" ht="15.75" customHeight="1" x14ac:dyDescent="0.3">
      <c r="A745" s="3" t="s">
        <v>744</v>
      </c>
    </row>
    <row r="746" spans="1:1" ht="15.75" customHeight="1" x14ac:dyDescent="0.3">
      <c r="A746" s="3" t="s">
        <v>745</v>
      </c>
    </row>
    <row r="747" spans="1:1" ht="15.75" customHeight="1" x14ac:dyDescent="0.3">
      <c r="A747" s="3" t="s">
        <v>746</v>
      </c>
    </row>
    <row r="748" spans="1:1" ht="15.75" customHeight="1" x14ac:dyDescent="0.3">
      <c r="A748" s="3" t="s">
        <v>747</v>
      </c>
    </row>
    <row r="749" spans="1:1" ht="15.75" customHeight="1" x14ac:dyDescent="0.3">
      <c r="A749" s="3" t="s">
        <v>748</v>
      </c>
    </row>
    <row r="750" spans="1:1" ht="15.75" customHeight="1" x14ac:dyDescent="0.3">
      <c r="A750" s="3" t="s">
        <v>749</v>
      </c>
    </row>
    <row r="751" spans="1:1" ht="15.75" customHeight="1" x14ac:dyDescent="0.3">
      <c r="A751" s="3" t="s">
        <v>750</v>
      </c>
    </row>
    <row r="752" spans="1:1" ht="15.75" customHeight="1" x14ac:dyDescent="0.3">
      <c r="A752" s="3" t="s">
        <v>751</v>
      </c>
    </row>
    <row r="753" spans="1:1" ht="15.75" customHeight="1" x14ac:dyDescent="0.3">
      <c r="A753" s="3" t="s">
        <v>752</v>
      </c>
    </row>
    <row r="754" spans="1:1" ht="15.75" customHeight="1" x14ac:dyDescent="0.3">
      <c r="A754" s="3" t="s">
        <v>753</v>
      </c>
    </row>
    <row r="755" spans="1:1" ht="15.75" customHeight="1" x14ac:dyDescent="0.3">
      <c r="A755" s="3" t="s">
        <v>754</v>
      </c>
    </row>
    <row r="756" spans="1:1" ht="15.75" customHeight="1" x14ac:dyDescent="0.3">
      <c r="A756" s="3" t="s">
        <v>755</v>
      </c>
    </row>
    <row r="757" spans="1:1" ht="15.75" customHeight="1" x14ac:dyDescent="0.3">
      <c r="A757" s="3" t="s">
        <v>756</v>
      </c>
    </row>
    <row r="758" spans="1:1" ht="15.75" customHeight="1" x14ac:dyDescent="0.3">
      <c r="A758" s="3" t="s">
        <v>757</v>
      </c>
    </row>
    <row r="759" spans="1:1" ht="15.75" customHeight="1" x14ac:dyDescent="0.3">
      <c r="A759" s="3" t="s">
        <v>758</v>
      </c>
    </row>
    <row r="760" spans="1:1" ht="15.75" customHeight="1" x14ac:dyDescent="0.3">
      <c r="A760" s="3" t="s">
        <v>759</v>
      </c>
    </row>
    <row r="761" spans="1:1" ht="15.75" customHeight="1" x14ac:dyDescent="0.3">
      <c r="A761" s="3" t="s">
        <v>760</v>
      </c>
    </row>
    <row r="762" spans="1:1" ht="15.75" customHeight="1" x14ac:dyDescent="0.3">
      <c r="A762" s="3" t="s">
        <v>761</v>
      </c>
    </row>
    <row r="763" spans="1:1" ht="15.75" customHeight="1" x14ac:dyDescent="0.3">
      <c r="A763" s="3" t="s">
        <v>762</v>
      </c>
    </row>
    <row r="764" spans="1:1" ht="15.75" customHeight="1" x14ac:dyDescent="0.3">
      <c r="A764" s="3" t="s">
        <v>763</v>
      </c>
    </row>
    <row r="765" spans="1:1" ht="15.75" customHeight="1" x14ac:dyDescent="0.3">
      <c r="A765" s="3" t="s">
        <v>764</v>
      </c>
    </row>
    <row r="766" spans="1:1" ht="15.75" customHeight="1" x14ac:dyDescent="0.3">
      <c r="A766" s="3" t="s">
        <v>765</v>
      </c>
    </row>
    <row r="767" spans="1:1" ht="15.75" customHeight="1" x14ac:dyDescent="0.3">
      <c r="A767" s="3" t="s">
        <v>766</v>
      </c>
    </row>
    <row r="768" spans="1:1" ht="15.75" customHeight="1" x14ac:dyDescent="0.3">
      <c r="A768" s="3" t="s">
        <v>767</v>
      </c>
    </row>
    <row r="769" spans="1:1" ht="15.75" customHeight="1" x14ac:dyDescent="0.3">
      <c r="A769" s="3" t="s">
        <v>768</v>
      </c>
    </row>
    <row r="770" spans="1:1" ht="15.75" customHeight="1" x14ac:dyDescent="0.3">
      <c r="A770" s="3" t="s">
        <v>769</v>
      </c>
    </row>
    <row r="771" spans="1:1" ht="15.75" customHeight="1" x14ac:dyDescent="0.3">
      <c r="A771" s="3" t="s">
        <v>770</v>
      </c>
    </row>
    <row r="772" spans="1:1" ht="15.75" customHeight="1" x14ac:dyDescent="0.3">
      <c r="A772" s="3" t="s">
        <v>771</v>
      </c>
    </row>
    <row r="773" spans="1:1" ht="15.75" customHeight="1" x14ac:dyDescent="0.3">
      <c r="A773" s="3" t="s">
        <v>772</v>
      </c>
    </row>
    <row r="774" spans="1:1" ht="15.75" customHeight="1" x14ac:dyDescent="0.3">
      <c r="A774" s="3" t="s">
        <v>773</v>
      </c>
    </row>
    <row r="775" spans="1:1" ht="15.75" customHeight="1" x14ac:dyDescent="0.3">
      <c r="A775" s="3" t="s">
        <v>774</v>
      </c>
    </row>
    <row r="776" spans="1:1" ht="15.75" customHeight="1" x14ac:dyDescent="0.3">
      <c r="A776" s="3" t="s">
        <v>775</v>
      </c>
    </row>
    <row r="777" spans="1:1" ht="15.75" customHeight="1" x14ac:dyDescent="0.3">
      <c r="A777" s="3" t="s">
        <v>776</v>
      </c>
    </row>
    <row r="778" spans="1:1" ht="15.75" customHeight="1" x14ac:dyDescent="0.3">
      <c r="A778" s="8"/>
    </row>
    <row r="779" spans="1:1" ht="15.75" customHeight="1" x14ac:dyDescent="0.3">
      <c r="A779" s="8"/>
    </row>
    <row r="780" spans="1:1" ht="15.75" customHeight="1" x14ac:dyDescent="0.3">
      <c r="A780" s="8"/>
    </row>
    <row r="781" spans="1:1" ht="15.75" customHeight="1" x14ac:dyDescent="0.3">
      <c r="A781" s="8"/>
    </row>
    <row r="782" spans="1:1" ht="15.75" customHeight="1" x14ac:dyDescent="0.3">
      <c r="A782" s="8"/>
    </row>
    <row r="783" spans="1:1" ht="15.75" customHeight="1" x14ac:dyDescent="0.3">
      <c r="A783" s="8"/>
    </row>
    <row r="784" spans="1:1" ht="15.75" customHeight="1" x14ac:dyDescent="0.3">
      <c r="A784" s="8"/>
    </row>
    <row r="785" spans="1:1" ht="15.75" customHeight="1" x14ac:dyDescent="0.3">
      <c r="A785" s="8"/>
    </row>
    <row r="786" spans="1:1" ht="15.75" customHeight="1" x14ac:dyDescent="0.3">
      <c r="A786" s="8"/>
    </row>
    <row r="787" spans="1:1" ht="15.75" customHeight="1" x14ac:dyDescent="0.3">
      <c r="A787" s="8"/>
    </row>
    <row r="788" spans="1:1" ht="15.75" customHeight="1" x14ac:dyDescent="0.3">
      <c r="A788" s="8"/>
    </row>
    <row r="789" spans="1:1" ht="15.75" customHeight="1" x14ac:dyDescent="0.3">
      <c r="A789" s="8"/>
    </row>
    <row r="790" spans="1:1" ht="15.75" customHeight="1" x14ac:dyDescent="0.3">
      <c r="A790" s="8"/>
    </row>
    <row r="791" spans="1:1" ht="15.75" customHeight="1" x14ac:dyDescent="0.3">
      <c r="A791" s="8"/>
    </row>
    <row r="792" spans="1:1" ht="15.75" customHeight="1" x14ac:dyDescent="0.3">
      <c r="A792" s="8"/>
    </row>
    <row r="793" spans="1:1" ht="15.75" customHeight="1" x14ac:dyDescent="0.3">
      <c r="A793" s="8"/>
    </row>
    <row r="794" spans="1:1" ht="15.75" customHeight="1" x14ac:dyDescent="0.3">
      <c r="A794" s="8"/>
    </row>
    <row r="795" spans="1:1" ht="15.75" customHeight="1" x14ac:dyDescent="0.3">
      <c r="A795" s="8"/>
    </row>
    <row r="796" spans="1:1" ht="15.75" customHeight="1" x14ac:dyDescent="0.3">
      <c r="A796" s="8"/>
    </row>
    <row r="797" spans="1:1" ht="15.75" customHeight="1" x14ac:dyDescent="0.3">
      <c r="A797" s="8"/>
    </row>
    <row r="798" spans="1:1" ht="15.75" customHeight="1" x14ac:dyDescent="0.3">
      <c r="A798" s="8"/>
    </row>
    <row r="799" spans="1:1" ht="15.75" customHeight="1" x14ac:dyDescent="0.3">
      <c r="A799" s="8"/>
    </row>
    <row r="800" spans="1:1" ht="15.75" customHeight="1" x14ac:dyDescent="0.3">
      <c r="A800" s="8"/>
    </row>
    <row r="801" spans="1:1" ht="15.75" customHeight="1" x14ac:dyDescent="0.3">
      <c r="A801" s="8"/>
    </row>
    <row r="802" spans="1:1" ht="15.75" customHeight="1" x14ac:dyDescent="0.3">
      <c r="A802" s="8"/>
    </row>
    <row r="803" spans="1:1" ht="15.75" customHeight="1" x14ac:dyDescent="0.3">
      <c r="A803" s="8"/>
    </row>
    <row r="804" spans="1:1" ht="15.75" customHeight="1" x14ac:dyDescent="0.3">
      <c r="A804" s="8"/>
    </row>
    <row r="805" spans="1:1" ht="15.75" customHeight="1" x14ac:dyDescent="0.3">
      <c r="A805" s="8"/>
    </row>
    <row r="806" spans="1:1" ht="15.75" customHeight="1" x14ac:dyDescent="0.3">
      <c r="A806" s="8"/>
    </row>
    <row r="807" spans="1:1" ht="15.75" customHeight="1" x14ac:dyDescent="0.3">
      <c r="A807" s="8"/>
    </row>
    <row r="808" spans="1:1" ht="15.75" customHeight="1" x14ac:dyDescent="0.3">
      <c r="A808" s="8"/>
    </row>
    <row r="809" spans="1:1" ht="15.75" customHeight="1" x14ac:dyDescent="0.3">
      <c r="A809" s="8"/>
    </row>
    <row r="810" spans="1:1" ht="15.75" customHeight="1" x14ac:dyDescent="0.3">
      <c r="A810" s="8"/>
    </row>
    <row r="811" spans="1:1" ht="15.75" customHeight="1" x14ac:dyDescent="0.3">
      <c r="A811" s="8"/>
    </row>
    <row r="812" spans="1:1" ht="15.75" customHeight="1" x14ac:dyDescent="0.3">
      <c r="A812" s="8"/>
    </row>
    <row r="813" spans="1:1" ht="15.75" customHeight="1" x14ac:dyDescent="0.3">
      <c r="A813" s="8"/>
    </row>
    <row r="814" spans="1:1" ht="15.75" customHeight="1" x14ac:dyDescent="0.3">
      <c r="A814" s="8"/>
    </row>
    <row r="815" spans="1:1" ht="15.75" customHeight="1" x14ac:dyDescent="0.3">
      <c r="A815" s="8"/>
    </row>
    <row r="816" spans="1:1" ht="15.75" customHeight="1" x14ac:dyDescent="0.3">
      <c r="A816" s="8"/>
    </row>
    <row r="817" spans="1:1" ht="15.75" customHeight="1" x14ac:dyDescent="0.3">
      <c r="A817" s="8"/>
    </row>
    <row r="818" spans="1:1" ht="15.75" customHeight="1" x14ac:dyDescent="0.3">
      <c r="A818" s="8"/>
    </row>
    <row r="819" spans="1:1" ht="15.75" customHeight="1" x14ac:dyDescent="0.3">
      <c r="A819" s="8"/>
    </row>
    <row r="820" spans="1:1" ht="15.75" customHeight="1" x14ac:dyDescent="0.3">
      <c r="A820" s="8"/>
    </row>
    <row r="821" spans="1:1" ht="15.75" customHeight="1" x14ac:dyDescent="0.3">
      <c r="A821" s="8"/>
    </row>
    <row r="822" spans="1:1" ht="15.75" customHeight="1" x14ac:dyDescent="0.3">
      <c r="A822" s="8"/>
    </row>
    <row r="823" spans="1:1" ht="15.75" customHeight="1" x14ac:dyDescent="0.3">
      <c r="A823" s="8"/>
    </row>
    <row r="824" spans="1:1" ht="15.75" customHeight="1" x14ac:dyDescent="0.3">
      <c r="A824" s="8"/>
    </row>
    <row r="825" spans="1:1" ht="15.75" customHeight="1" x14ac:dyDescent="0.3">
      <c r="A825" s="8"/>
    </row>
    <row r="826" spans="1:1" ht="15.75" customHeight="1" x14ac:dyDescent="0.3">
      <c r="A826" s="8"/>
    </row>
    <row r="827" spans="1:1" ht="15.75" customHeight="1" x14ac:dyDescent="0.3">
      <c r="A827" s="8"/>
    </row>
    <row r="828" spans="1:1" ht="15.75" customHeight="1" x14ac:dyDescent="0.3">
      <c r="A828" s="8"/>
    </row>
    <row r="829" spans="1:1" ht="15.75" customHeight="1" x14ac:dyDescent="0.3">
      <c r="A829" s="8"/>
    </row>
    <row r="830" spans="1:1" ht="15.75" customHeight="1" x14ac:dyDescent="0.3">
      <c r="A830" s="8"/>
    </row>
    <row r="831" spans="1:1" ht="15.75" customHeight="1" x14ac:dyDescent="0.3">
      <c r="A831" s="8"/>
    </row>
    <row r="832" spans="1:1" ht="15.75" customHeight="1" x14ac:dyDescent="0.3">
      <c r="A832" s="8"/>
    </row>
    <row r="833" spans="1:1" ht="15.75" customHeight="1" x14ac:dyDescent="0.3">
      <c r="A833" s="8"/>
    </row>
    <row r="834" spans="1:1" ht="15.75" customHeight="1" x14ac:dyDescent="0.3">
      <c r="A834" s="8"/>
    </row>
    <row r="835" spans="1:1" ht="15.75" customHeight="1" x14ac:dyDescent="0.3">
      <c r="A835" s="8"/>
    </row>
    <row r="836" spans="1:1" ht="15.75" customHeight="1" x14ac:dyDescent="0.3">
      <c r="A836" s="8"/>
    </row>
    <row r="837" spans="1:1" ht="15.75" customHeight="1" x14ac:dyDescent="0.3">
      <c r="A837" s="8"/>
    </row>
    <row r="838" spans="1:1" ht="15.75" customHeight="1" x14ac:dyDescent="0.3">
      <c r="A838" s="8"/>
    </row>
    <row r="839" spans="1:1" ht="15.75" customHeight="1" x14ac:dyDescent="0.3">
      <c r="A839" s="8"/>
    </row>
    <row r="840" spans="1:1" ht="15.75" customHeight="1" x14ac:dyDescent="0.3">
      <c r="A840" s="8"/>
    </row>
    <row r="841" spans="1:1" ht="15.75" customHeight="1" x14ac:dyDescent="0.3">
      <c r="A841" s="8"/>
    </row>
    <row r="842" spans="1:1" ht="15.75" customHeight="1" x14ac:dyDescent="0.3">
      <c r="A842" s="8"/>
    </row>
    <row r="843" spans="1:1" ht="15.75" customHeight="1" x14ac:dyDescent="0.3">
      <c r="A843" s="8"/>
    </row>
    <row r="844" spans="1:1" ht="15.75" customHeight="1" x14ac:dyDescent="0.3">
      <c r="A844" s="8"/>
    </row>
    <row r="845" spans="1:1" ht="15.75" customHeight="1" x14ac:dyDescent="0.3">
      <c r="A845" s="8"/>
    </row>
    <row r="846" spans="1:1" ht="15.75" customHeight="1" x14ac:dyDescent="0.3">
      <c r="A846" s="8"/>
    </row>
    <row r="847" spans="1:1" ht="15.75" customHeight="1" x14ac:dyDescent="0.3">
      <c r="A847" s="8"/>
    </row>
    <row r="848" spans="1:1" ht="15.75" customHeight="1" x14ac:dyDescent="0.3">
      <c r="A848" s="8"/>
    </row>
    <row r="849" spans="1:1" ht="15.75" customHeight="1" x14ac:dyDescent="0.3">
      <c r="A849" s="8"/>
    </row>
    <row r="850" spans="1:1" ht="15.75" customHeight="1" x14ac:dyDescent="0.3">
      <c r="A850" s="8"/>
    </row>
    <row r="851" spans="1:1" ht="15.75" customHeight="1" x14ac:dyDescent="0.3">
      <c r="A851" s="8"/>
    </row>
    <row r="852" spans="1:1" ht="15.75" customHeight="1" x14ac:dyDescent="0.3">
      <c r="A852" s="8"/>
    </row>
    <row r="853" spans="1:1" ht="15.75" customHeight="1" x14ac:dyDescent="0.3">
      <c r="A853" s="8"/>
    </row>
    <row r="854" spans="1:1" ht="15.75" customHeight="1" x14ac:dyDescent="0.3">
      <c r="A854" s="8"/>
    </row>
    <row r="855" spans="1:1" ht="15.75" customHeight="1" x14ac:dyDescent="0.3">
      <c r="A855" s="8"/>
    </row>
    <row r="856" spans="1:1" ht="15.75" customHeight="1" x14ac:dyDescent="0.3">
      <c r="A856" s="8"/>
    </row>
    <row r="857" spans="1:1" ht="15.75" customHeight="1" x14ac:dyDescent="0.3">
      <c r="A857" s="8"/>
    </row>
    <row r="858" spans="1:1" ht="15.75" customHeight="1" x14ac:dyDescent="0.3">
      <c r="A858" s="8"/>
    </row>
    <row r="859" spans="1:1" ht="15.75" customHeight="1" x14ac:dyDescent="0.3">
      <c r="A859" s="8"/>
    </row>
    <row r="860" spans="1:1" ht="15.75" customHeight="1" x14ac:dyDescent="0.3">
      <c r="A860" s="8"/>
    </row>
    <row r="861" spans="1:1" ht="15.75" customHeight="1" x14ac:dyDescent="0.3">
      <c r="A861" s="8"/>
    </row>
    <row r="862" spans="1:1" ht="15.75" customHeight="1" x14ac:dyDescent="0.3">
      <c r="A862" s="8"/>
    </row>
    <row r="863" spans="1:1" ht="15.75" customHeight="1" x14ac:dyDescent="0.3">
      <c r="A863" s="8"/>
    </row>
    <row r="864" spans="1:1" ht="15.75" customHeight="1" x14ac:dyDescent="0.3">
      <c r="A864" s="8"/>
    </row>
    <row r="865" spans="1:1" ht="15.75" customHeight="1" x14ac:dyDescent="0.3">
      <c r="A865" s="8"/>
    </row>
    <row r="866" spans="1:1" ht="15.75" customHeight="1" x14ac:dyDescent="0.3">
      <c r="A866" s="8"/>
    </row>
    <row r="867" spans="1:1" ht="15.75" customHeight="1" x14ac:dyDescent="0.3">
      <c r="A867" s="8"/>
    </row>
    <row r="868" spans="1:1" ht="15.75" customHeight="1" x14ac:dyDescent="0.3">
      <c r="A868" s="8"/>
    </row>
    <row r="869" spans="1:1" ht="15.75" customHeight="1" x14ac:dyDescent="0.3">
      <c r="A869" s="8"/>
    </row>
    <row r="870" spans="1:1" ht="15.75" customHeight="1" x14ac:dyDescent="0.3">
      <c r="A870" s="8"/>
    </row>
    <row r="871" spans="1:1" ht="15.75" customHeight="1" x14ac:dyDescent="0.3">
      <c r="A871" s="8"/>
    </row>
    <row r="872" spans="1:1" ht="15.75" customHeight="1" x14ac:dyDescent="0.3">
      <c r="A872" s="8"/>
    </row>
    <row r="873" spans="1:1" ht="15.75" customHeight="1" x14ac:dyDescent="0.3">
      <c r="A873" s="8"/>
    </row>
    <row r="874" spans="1:1" ht="15.75" customHeight="1" x14ac:dyDescent="0.3">
      <c r="A874" s="8"/>
    </row>
    <row r="875" spans="1:1" ht="15.75" customHeight="1" x14ac:dyDescent="0.3">
      <c r="A875" s="8"/>
    </row>
    <row r="876" spans="1:1" ht="15.75" customHeight="1" x14ac:dyDescent="0.3">
      <c r="A876" s="8"/>
    </row>
    <row r="877" spans="1:1" ht="15.75" customHeight="1" x14ac:dyDescent="0.3">
      <c r="A877" s="8"/>
    </row>
    <row r="878" spans="1:1" ht="15.75" customHeight="1" x14ac:dyDescent="0.3">
      <c r="A878" s="8"/>
    </row>
    <row r="879" spans="1:1" ht="15.75" customHeight="1" x14ac:dyDescent="0.3">
      <c r="A879" s="8"/>
    </row>
    <row r="880" spans="1:1" ht="15.75" customHeight="1" x14ac:dyDescent="0.3">
      <c r="A880" s="8"/>
    </row>
    <row r="881" spans="1:1" ht="15.75" customHeight="1" x14ac:dyDescent="0.3">
      <c r="A881" s="8"/>
    </row>
    <row r="882" spans="1:1" ht="15.75" customHeight="1" x14ac:dyDescent="0.3">
      <c r="A882" s="8"/>
    </row>
    <row r="883" spans="1:1" ht="15.75" customHeight="1" x14ac:dyDescent="0.3">
      <c r="A883" s="8"/>
    </row>
    <row r="884" spans="1:1" ht="15.75" customHeight="1" x14ac:dyDescent="0.3">
      <c r="A884" s="8"/>
    </row>
    <row r="885" spans="1:1" ht="15.75" customHeight="1" x14ac:dyDescent="0.3">
      <c r="A885" s="8"/>
    </row>
    <row r="886" spans="1:1" ht="15.75" customHeight="1" x14ac:dyDescent="0.3">
      <c r="A886" s="8"/>
    </row>
    <row r="887" spans="1:1" ht="15.75" customHeight="1" x14ac:dyDescent="0.3">
      <c r="A887" s="8"/>
    </row>
    <row r="888" spans="1:1" ht="15.75" customHeight="1" x14ac:dyDescent="0.3">
      <c r="A888" s="8"/>
    </row>
    <row r="889" spans="1:1" ht="15.75" customHeight="1" x14ac:dyDescent="0.3">
      <c r="A889" s="8"/>
    </row>
    <row r="890" spans="1:1" ht="15.75" customHeight="1" x14ac:dyDescent="0.3">
      <c r="A890" s="8"/>
    </row>
    <row r="891" spans="1:1" ht="15.75" customHeight="1" x14ac:dyDescent="0.3">
      <c r="A891" s="8"/>
    </row>
    <row r="892" spans="1:1" ht="15.75" customHeight="1" x14ac:dyDescent="0.3">
      <c r="A892" s="8"/>
    </row>
    <row r="893" spans="1:1" ht="15.75" customHeight="1" x14ac:dyDescent="0.3">
      <c r="A893" s="8"/>
    </row>
    <row r="894" spans="1:1" ht="15.75" customHeight="1" x14ac:dyDescent="0.3">
      <c r="A894" s="8"/>
    </row>
    <row r="895" spans="1:1" ht="15.75" customHeight="1" x14ac:dyDescent="0.3">
      <c r="A895" s="8"/>
    </row>
    <row r="896" spans="1:1" ht="15.75" customHeight="1" x14ac:dyDescent="0.3">
      <c r="A896" s="8"/>
    </row>
    <row r="897" spans="1:1" ht="15.75" customHeight="1" x14ac:dyDescent="0.3">
      <c r="A897" s="8"/>
    </row>
    <row r="898" spans="1:1" ht="15.75" customHeight="1" x14ac:dyDescent="0.3">
      <c r="A898" s="8"/>
    </row>
    <row r="899" spans="1:1" ht="15.75" customHeight="1" x14ac:dyDescent="0.3">
      <c r="A899" s="8"/>
    </row>
    <row r="900" spans="1:1" ht="15.75" customHeight="1" x14ac:dyDescent="0.3">
      <c r="A900" s="8"/>
    </row>
    <row r="901" spans="1:1" ht="15.75" customHeight="1" x14ac:dyDescent="0.3">
      <c r="A901" s="8"/>
    </row>
    <row r="902" spans="1:1" ht="15.75" customHeight="1" x14ac:dyDescent="0.3">
      <c r="A902" s="8"/>
    </row>
    <row r="903" spans="1:1" ht="15.75" customHeight="1" x14ac:dyDescent="0.3">
      <c r="A903" s="8"/>
    </row>
    <row r="904" spans="1:1" ht="15.75" customHeight="1" x14ac:dyDescent="0.3">
      <c r="A904" s="8"/>
    </row>
    <row r="905" spans="1:1" ht="15.75" customHeight="1" x14ac:dyDescent="0.3">
      <c r="A905" s="8"/>
    </row>
    <row r="906" spans="1:1" ht="15.75" customHeight="1" x14ac:dyDescent="0.3">
      <c r="A906" s="8"/>
    </row>
    <row r="907" spans="1:1" ht="15.75" customHeight="1" x14ac:dyDescent="0.3">
      <c r="A907" s="8"/>
    </row>
    <row r="908" spans="1:1" ht="15.75" customHeight="1" x14ac:dyDescent="0.3">
      <c r="A908" s="8"/>
    </row>
    <row r="909" spans="1:1" ht="15.75" customHeight="1" x14ac:dyDescent="0.3">
      <c r="A909" s="8"/>
    </row>
    <row r="910" spans="1:1" ht="15.75" customHeight="1" x14ac:dyDescent="0.3">
      <c r="A910" s="8"/>
    </row>
    <row r="911" spans="1:1" ht="15.75" customHeight="1" x14ac:dyDescent="0.3">
      <c r="A911" s="8"/>
    </row>
    <row r="912" spans="1:1" ht="15.75" customHeight="1" x14ac:dyDescent="0.3">
      <c r="A912" s="8"/>
    </row>
    <row r="913" spans="1:1" ht="15.75" customHeight="1" x14ac:dyDescent="0.3">
      <c r="A913" s="8"/>
    </row>
    <row r="914" spans="1:1" ht="15.75" customHeight="1" x14ac:dyDescent="0.3">
      <c r="A914" s="8"/>
    </row>
    <row r="915" spans="1:1" ht="15.75" customHeight="1" x14ac:dyDescent="0.3">
      <c r="A915" s="8"/>
    </row>
    <row r="916" spans="1:1" ht="15.75" customHeight="1" x14ac:dyDescent="0.3">
      <c r="A916" s="8"/>
    </row>
    <row r="917" spans="1:1" ht="15.75" customHeight="1" x14ac:dyDescent="0.3">
      <c r="A917" s="8"/>
    </row>
    <row r="918" spans="1:1" ht="15.75" customHeight="1" x14ac:dyDescent="0.3">
      <c r="A918" s="8"/>
    </row>
    <row r="919" spans="1:1" ht="15.75" customHeight="1" x14ac:dyDescent="0.3">
      <c r="A919" s="8"/>
    </row>
    <row r="920" spans="1:1" ht="15.75" customHeight="1" x14ac:dyDescent="0.3">
      <c r="A920" s="8"/>
    </row>
    <row r="921" spans="1:1" ht="15.75" customHeight="1" x14ac:dyDescent="0.3">
      <c r="A921" s="8"/>
    </row>
    <row r="922" spans="1:1" ht="15.75" customHeight="1" x14ac:dyDescent="0.3">
      <c r="A922" s="8"/>
    </row>
    <row r="923" spans="1:1" ht="15.75" customHeight="1" x14ac:dyDescent="0.3">
      <c r="A923" s="8"/>
    </row>
    <row r="924" spans="1:1" ht="15.75" customHeight="1" x14ac:dyDescent="0.3">
      <c r="A924" s="8"/>
    </row>
    <row r="925" spans="1:1" ht="15.75" customHeight="1" x14ac:dyDescent="0.3">
      <c r="A925" s="8"/>
    </row>
    <row r="926" spans="1:1" ht="15.75" customHeight="1" x14ac:dyDescent="0.3">
      <c r="A926" s="8"/>
    </row>
    <row r="927" spans="1:1" ht="15.75" customHeight="1" x14ac:dyDescent="0.3">
      <c r="A927" s="8"/>
    </row>
    <row r="928" spans="1:1" ht="15.75" customHeight="1" x14ac:dyDescent="0.3">
      <c r="A928" s="8"/>
    </row>
    <row r="929" spans="1:1" ht="15.75" customHeight="1" x14ac:dyDescent="0.3">
      <c r="A929" s="8"/>
    </row>
    <row r="930" spans="1:1" ht="15.75" customHeight="1" x14ac:dyDescent="0.3">
      <c r="A930" s="8"/>
    </row>
    <row r="931" spans="1:1" ht="15.75" customHeight="1" x14ac:dyDescent="0.3">
      <c r="A931" s="8"/>
    </row>
    <row r="932" spans="1:1" ht="15.75" customHeight="1" x14ac:dyDescent="0.3">
      <c r="A932" s="8"/>
    </row>
    <row r="933" spans="1:1" ht="15.75" customHeight="1" x14ac:dyDescent="0.3">
      <c r="A933" s="8"/>
    </row>
    <row r="934" spans="1:1" ht="15.75" customHeight="1" x14ac:dyDescent="0.3">
      <c r="A934" s="8"/>
    </row>
    <row r="935" spans="1:1" ht="15.75" customHeight="1" x14ac:dyDescent="0.3">
      <c r="A935" s="8"/>
    </row>
    <row r="936" spans="1:1" ht="15.75" customHeight="1" x14ac:dyDescent="0.3">
      <c r="A936" s="8"/>
    </row>
    <row r="937" spans="1:1" ht="15.75" customHeight="1" x14ac:dyDescent="0.3">
      <c r="A937" s="8"/>
    </row>
    <row r="938" spans="1:1" ht="15.75" customHeight="1" x14ac:dyDescent="0.3">
      <c r="A938" s="8"/>
    </row>
    <row r="939" spans="1:1" ht="15.75" customHeight="1" x14ac:dyDescent="0.3">
      <c r="A939" s="8"/>
    </row>
    <row r="940" spans="1:1" ht="15.75" customHeight="1" x14ac:dyDescent="0.3">
      <c r="A940" s="8"/>
    </row>
    <row r="941" spans="1:1" ht="15.75" customHeight="1" x14ac:dyDescent="0.3">
      <c r="A941" s="8"/>
    </row>
    <row r="942" spans="1:1" ht="15.75" customHeight="1" x14ac:dyDescent="0.3">
      <c r="A942" s="8"/>
    </row>
    <row r="943" spans="1:1" ht="15.75" customHeight="1" x14ac:dyDescent="0.3">
      <c r="A943" s="8"/>
    </row>
    <row r="944" spans="1:1" ht="15.75" customHeight="1" x14ac:dyDescent="0.3">
      <c r="A944" s="8"/>
    </row>
    <row r="945" spans="1:1" ht="15.75" customHeight="1" x14ac:dyDescent="0.3">
      <c r="A945" s="8"/>
    </row>
    <row r="946" spans="1:1" ht="15.75" customHeight="1" x14ac:dyDescent="0.3">
      <c r="A946" s="8"/>
    </row>
    <row r="947" spans="1:1" ht="15.75" customHeight="1" x14ac:dyDescent="0.3">
      <c r="A947" s="8"/>
    </row>
    <row r="948" spans="1:1" ht="15.75" customHeight="1" x14ac:dyDescent="0.3">
      <c r="A948" s="8"/>
    </row>
    <row r="949" spans="1:1" ht="15.75" customHeight="1" x14ac:dyDescent="0.3">
      <c r="A949" s="8"/>
    </row>
    <row r="950" spans="1:1" ht="15.75" customHeight="1" x14ac:dyDescent="0.3">
      <c r="A950" s="8"/>
    </row>
    <row r="951" spans="1:1" ht="15.75" customHeight="1" x14ac:dyDescent="0.3">
      <c r="A951" s="8"/>
    </row>
    <row r="952" spans="1:1" ht="15.75" customHeight="1" x14ac:dyDescent="0.3">
      <c r="A952" s="8"/>
    </row>
    <row r="953" spans="1:1" ht="15.75" customHeight="1" x14ac:dyDescent="0.3">
      <c r="A953" s="8"/>
    </row>
    <row r="954" spans="1:1" ht="15.75" customHeight="1" x14ac:dyDescent="0.3">
      <c r="A954" s="8"/>
    </row>
    <row r="955" spans="1:1" ht="15.75" customHeight="1" x14ac:dyDescent="0.3">
      <c r="A955" s="8"/>
    </row>
    <row r="956" spans="1:1" ht="15.75" customHeight="1" x14ac:dyDescent="0.3">
      <c r="A956" s="8"/>
    </row>
    <row r="957" spans="1:1" ht="15.75" customHeight="1" x14ac:dyDescent="0.3">
      <c r="A957" s="8"/>
    </row>
    <row r="958" spans="1:1" ht="15.75" customHeight="1" x14ac:dyDescent="0.3">
      <c r="A958" s="8"/>
    </row>
    <row r="959" spans="1:1" ht="15.75" customHeight="1" x14ac:dyDescent="0.3">
      <c r="A959" s="8"/>
    </row>
    <row r="960" spans="1:1" ht="15.75" customHeight="1" x14ac:dyDescent="0.3">
      <c r="A960" s="8"/>
    </row>
    <row r="961" spans="1:1" ht="15.75" customHeight="1" x14ac:dyDescent="0.3">
      <c r="A961" s="8"/>
    </row>
    <row r="962" spans="1:1" ht="15.75" customHeight="1" x14ac:dyDescent="0.3">
      <c r="A962" s="8"/>
    </row>
    <row r="963" spans="1:1" ht="15.75" customHeight="1" x14ac:dyDescent="0.3">
      <c r="A963" s="8"/>
    </row>
    <row r="964" spans="1:1" ht="15.75" customHeight="1" x14ac:dyDescent="0.3">
      <c r="A964" s="8"/>
    </row>
    <row r="965" spans="1:1" ht="15.75" customHeight="1" x14ac:dyDescent="0.3">
      <c r="A965" s="8"/>
    </row>
    <row r="966" spans="1:1" ht="15.75" customHeight="1" x14ac:dyDescent="0.3">
      <c r="A966" s="8"/>
    </row>
    <row r="967" spans="1:1" ht="15.75" customHeight="1" x14ac:dyDescent="0.3">
      <c r="A967" s="8"/>
    </row>
    <row r="968" spans="1:1" ht="15.75" customHeight="1" x14ac:dyDescent="0.3">
      <c r="A968" s="8"/>
    </row>
    <row r="969" spans="1:1" ht="15.75" customHeight="1" x14ac:dyDescent="0.3">
      <c r="A969" s="8"/>
    </row>
    <row r="970" spans="1:1" ht="15.75" customHeight="1" x14ac:dyDescent="0.3">
      <c r="A970" s="8"/>
    </row>
    <row r="971" spans="1:1" ht="15.75" customHeight="1" x14ac:dyDescent="0.3">
      <c r="A971" s="8"/>
    </row>
    <row r="972" spans="1:1" ht="15.75" customHeight="1" x14ac:dyDescent="0.3">
      <c r="A972" s="8"/>
    </row>
    <row r="973" spans="1:1" ht="15.75" customHeight="1" x14ac:dyDescent="0.3">
      <c r="A973" s="8"/>
    </row>
    <row r="974" spans="1:1" ht="15.75" customHeight="1" x14ac:dyDescent="0.3">
      <c r="A974" s="8"/>
    </row>
    <row r="975" spans="1:1" ht="15.75" customHeight="1" x14ac:dyDescent="0.3">
      <c r="A975" s="8"/>
    </row>
    <row r="976" spans="1:1" ht="15.75" customHeight="1" x14ac:dyDescent="0.3">
      <c r="A976" s="8"/>
    </row>
    <row r="977" spans="1:1" ht="15.75" customHeight="1" x14ac:dyDescent="0.3">
      <c r="A977" s="8"/>
    </row>
    <row r="978" spans="1:1" ht="15.75" customHeight="1" x14ac:dyDescent="0.3">
      <c r="A978" s="8"/>
    </row>
    <row r="979" spans="1:1" ht="15.75" customHeight="1" x14ac:dyDescent="0.3">
      <c r="A979" s="8"/>
    </row>
    <row r="980" spans="1:1" ht="15.75" customHeight="1" x14ac:dyDescent="0.3">
      <c r="A980" s="8"/>
    </row>
    <row r="981" spans="1:1" ht="15.75" customHeight="1" x14ac:dyDescent="0.3">
      <c r="A981" s="8"/>
    </row>
    <row r="982" spans="1:1" ht="15.75" customHeight="1" x14ac:dyDescent="0.3">
      <c r="A982" s="8"/>
    </row>
    <row r="983" spans="1:1" ht="15.75" customHeight="1" x14ac:dyDescent="0.3">
      <c r="A983" s="8"/>
    </row>
    <row r="984" spans="1:1" ht="15.75" customHeight="1" x14ac:dyDescent="0.3">
      <c r="A984" s="8"/>
    </row>
    <row r="985" spans="1:1" ht="15.75" customHeight="1" x14ac:dyDescent="0.3">
      <c r="A985" s="8"/>
    </row>
    <row r="986" spans="1:1" ht="15.75" customHeight="1" x14ac:dyDescent="0.3">
      <c r="A986" s="8"/>
    </row>
    <row r="987" spans="1:1" ht="15.75" customHeight="1" x14ac:dyDescent="0.3">
      <c r="A987" s="8"/>
    </row>
    <row r="988" spans="1:1" ht="15.75" customHeight="1" x14ac:dyDescent="0.3">
      <c r="A988" s="8"/>
    </row>
    <row r="989" spans="1:1" ht="15.75" customHeight="1" x14ac:dyDescent="0.3">
      <c r="A989" s="8"/>
    </row>
    <row r="990" spans="1:1" ht="15.75" customHeight="1" x14ac:dyDescent="0.3">
      <c r="A990" s="8"/>
    </row>
    <row r="991" spans="1:1" ht="15.75" customHeight="1" x14ac:dyDescent="0.3">
      <c r="A991" s="8"/>
    </row>
    <row r="992" spans="1:1" ht="15.75" customHeight="1" x14ac:dyDescent="0.3">
      <c r="A992" s="8"/>
    </row>
    <row r="993" spans="1:1" ht="15.75" customHeight="1" x14ac:dyDescent="0.3">
      <c r="A993" s="8"/>
    </row>
    <row r="994" spans="1:1" ht="15.75" customHeight="1" x14ac:dyDescent="0.3">
      <c r="A994" s="8"/>
    </row>
    <row r="995" spans="1:1" ht="15.75" customHeight="1" x14ac:dyDescent="0.3">
      <c r="A995" s="8"/>
    </row>
    <row r="996" spans="1:1" ht="15.75" customHeight="1" x14ac:dyDescent="0.3">
      <c r="A996" s="8"/>
    </row>
    <row r="997" spans="1:1" ht="15.75" customHeight="1" x14ac:dyDescent="0.3">
      <c r="A997" s="8"/>
    </row>
    <row r="998" spans="1:1" ht="15.75" customHeight="1" x14ac:dyDescent="0.3">
      <c r="A998" s="8"/>
    </row>
    <row r="999" spans="1:1" ht="15.75" customHeight="1" x14ac:dyDescent="0.3">
      <c r="A999" s="8"/>
    </row>
    <row r="1000" spans="1:1" ht="15.75" customHeight="1" x14ac:dyDescent="0.3">
      <c r="A1000" s="8"/>
    </row>
  </sheetData>
  <autoFilter ref="A1:C268" xr:uid="{00000000-0009-0000-0000-000000000000}"/>
  <dataValidations count="4">
    <dataValidation type="custom" allowBlank="1" showErrorMessage="1" sqref="A51 A193 A196 A200 A210 A214:A215 A225 A281 A289" xr:uid="{00000000-0002-0000-0000-000000000000}">
      <formula1>COUNTIF(A$4:A50,#REF!)=1</formula1>
    </dataValidation>
    <dataValidation type="custom" allowBlank="1" showErrorMessage="1" sqref="A52:A53 A194:A195 A197:A198 A201:A202 A211:A213 A216 A226:A227 A282:A283 A290:A291" xr:uid="{00000000-0002-0000-0000-000001000000}">
      <formula1>COUNTIF(A$4:A51,A54)=1</formula1>
    </dataValidation>
    <dataValidation type="list" allowBlank="1" showErrorMessage="1" sqref="D2:D299" xr:uid="{00000000-0002-0000-0000-000002000000}">
      <formula1>$A:$A</formula1>
    </dataValidation>
    <dataValidation type="custom" allowBlank="1" showErrorMessage="1" sqref="A1:A50 A54:A192 A199 A203:A209 A217:A224 A228:A280 A284:A288 A292:A1000" xr:uid="{00000000-0002-0000-0000-000003000000}">
      <formula1>COUNTIF(A$4:A1048576,A4)=1</formula1>
    </dataValidation>
  </dataValidations>
  <hyperlinks>
    <hyperlink ref="A26" r:id="rId1" xr:uid="{00000000-0004-0000-0000-000000000000}"/>
    <hyperlink ref="A65" r:id="rId2" xr:uid="{00000000-0004-0000-0000-000001000000}"/>
    <hyperlink ref="A277" r:id="rId3" xr:uid="{00000000-0004-0000-0000-000002000000}"/>
    <hyperlink ref="A289" r:id="rId4" xr:uid="{00000000-0004-0000-0000-000003000000}"/>
    <hyperlink ref="A549" r:id="rId5" xr:uid="{00000000-0004-0000-0000-000004000000}"/>
    <hyperlink ref="A550" r:id="rId6" xr:uid="{00000000-0004-0000-0000-000005000000}"/>
    <hyperlink ref="A551" r:id="rId7" xr:uid="{00000000-0004-0000-0000-000006000000}"/>
    <hyperlink ref="A704" r:id="rId8" xr:uid="{00000000-0004-0000-0000-000007000000}"/>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2.59765625" defaultRowHeight="15" customHeight="1" x14ac:dyDescent="0.25"/>
  <cols>
    <col min="1" max="26" width="8" customWidth="1"/>
  </cols>
  <sheetData>
    <row r="1" spans="1:26" ht="14.4" x14ac:dyDescent="0.3">
      <c r="A1" s="96"/>
      <c r="B1" s="96"/>
      <c r="C1" s="96"/>
      <c r="D1" s="96"/>
      <c r="E1" s="96"/>
      <c r="F1" s="96"/>
      <c r="G1" s="96"/>
      <c r="H1" s="96"/>
      <c r="I1" s="96"/>
      <c r="J1" s="96"/>
      <c r="K1" s="96"/>
      <c r="L1" s="96"/>
      <c r="M1" s="96"/>
      <c r="N1" s="96"/>
      <c r="O1" s="96"/>
      <c r="P1" s="96"/>
      <c r="Q1" s="96"/>
      <c r="R1" s="96"/>
      <c r="S1" s="96"/>
      <c r="T1" s="96"/>
      <c r="U1" s="96"/>
      <c r="V1" s="96"/>
      <c r="W1" s="96"/>
      <c r="X1" s="96"/>
      <c r="Y1" s="96"/>
      <c r="Z1" s="96"/>
    </row>
    <row r="2" spans="1:26" ht="14.4" x14ac:dyDescent="0.3">
      <c r="A2" s="96"/>
      <c r="B2" s="96"/>
      <c r="C2" s="96"/>
      <c r="D2" s="96"/>
      <c r="E2" s="96"/>
      <c r="F2" s="96"/>
      <c r="G2" s="96"/>
      <c r="H2" s="96"/>
      <c r="I2" s="96"/>
      <c r="J2" s="96"/>
      <c r="K2" s="96"/>
      <c r="L2" s="96"/>
      <c r="M2" s="96"/>
      <c r="N2" s="96"/>
      <c r="O2" s="96"/>
      <c r="P2" s="96"/>
      <c r="Q2" s="96"/>
      <c r="R2" s="96"/>
      <c r="S2" s="96"/>
      <c r="T2" s="96"/>
      <c r="U2" s="96"/>
      <c r="V2" s="96"/>
      <c r="W2" s="96"/>
      <c r="X2" s="96"/>
      <c r="Y2" s="96"/>
      <c r="Z2" s="96"/>
    </row>
    <row r="3" spans="1:26" ht="14.4" x14ac:dyDescent="0.3">
      <c r="A3" s="96"/>
      <c r="B3" s="96"/>
      <c r="C3" s="96"/>
      <c r="D3" s="96"/>
      <c r="E3" s="96"/>
      <c r="F3" s="96"/>
      <c r="G3" s="96"/>
      <c r="H3" s="96"/>
      <c r="I3" s="96"/>
      <c r="J3" s="96"/>
      <c r="K3" s="96"/>
      <c r="L3" s="96"/>
      <c r="M3" s="96"/>
      <c r="N3" s="96"/>
      <c r="O3" s="96"/>
      <c r="P3" s="96"/>
      <c r="Q3" s="96"/>
      <c r="R3" s="96"/>
      <c r="S3" s="96"/>
      <c r="T3" s="96"/>
      <c r="U3" s="96"/>
      <c r="V3" s="96"/>
      <c r="W3" s="96"/>
      <c r="X3" s="96"/>
      <c r="Y3" s="96"/>
      <c r="Z3" s="96"/>
    </row>
    <row r="4" spans="1:26" ht="14.4" x14ac:dyDescent="0.3">
      <c r="A4" s="96"/>
      <c r="B4" s="96"/>
      <c r="C4" s="96"/>
      <c r="D4" s="96"/>
      <c r="E4" s="96"/>
      <c r="F4" s="96"/>
      <c r="G4" s="96"/>
      <c r="H4" s="96"/>
      <c r="I4" s="96"/>
      <c r="J4" s="96"/>
      <c r="K4" s="96"/>
      <c r="L4" s="96"/>
      <c r="M4" s="96"/>
      <c r="N4" s="96"/>
      <c r="O4" s="96"/>
      <c r="P4" s="96"/>
      <c r="Q4" s="96"/>
      <c r="R4" s="96"/>
      <c r="S4" s="96"/>
      <c r="T4" s="96"/>
      <c r="U4" s="96"/>
      <c r="V4" s="96"/>
      <c r="W4" s="96"/>
      <c r="X4" s="96"/>
      <c r="Y4" s="96"/>
      <c r="Z4" s="96"/>
    </row>
    <row r="5" spans="1:26" ht="14.4" x14ac:dyDescent="0.3">
      <c r="A5" s="96"/>
      <c r="B5" s="96"/>
      <c r="C5" s="96"/>
      <c r="D5" s="96"/>
      <c r="E5" s="96"/>
      <c r="F5" s="96"/>
      <c r="G5" s="96"/>
      <c r="H5" s="96"/>
      <c r="I5" s="96"/>
      <c r="J5" s="96"/>
      <c r="K5" s="96"/>
      <c r="L5" s="96"/>
      <c r="M5" s="96"/>
      <c r="N5" s="96"/>
      <c r="O5" s="96"/>
      <c r="P5" s="96"/>
      <c r="Q5" s="96"/>
      <c r="R5" s="96"/>
      <c r="S5" s="96"/>
      <c r="T5" s="96"/>
      <c r="U5" s="96"/>
      <c r="V5" s="96"/>
      <c r="W5" s="96"/>
      <c r="X5" s="96"/>
      <c r="Y5" s="96"/>
      <c r="Z5" s="96"/>
    </row>
    <row r="6" spans="1:26" ht="14.4" x14ac:dyDescent="0.3">
      <c r="A6" s="96"/>
      <c r="B6" s="96"/>
      <c r="C6" s="96"/>
      <c r="D6" s="96"/>
      <c r="E6" s="96"/>
      <c r="F6" s="96"/>
      <c r="G6" s="96"/>
      <c r="H6" s="96"/>
      <c r="I6" s="96"/>
      <c r="J6" s="96"/>
      <c r="K6" s="96"/>
      <c r="L6" s="96"/>
      <c r="M6" s="96"/>
      <c r="N6" s="96"/>
      <c r="O6" s="96"/>
      <c r="P6" s="96"/>
      <c r="Q6" s="96"/>
      <c r="R6" s="96"/>
      <c r="S6" s="96"/>
      <c r="T6" s="96"/>
      <c r="U6" s="96"/>
      <c r="V6" s="96"/>
      <c r="W6" s="96"/>
      <c r="X6" s="96"/>
      <c r="Y6" s="96"/>
      <c r="Z6" s="96"/>
    </row>
    <row r="7" spans="1:26" ht="14.4" x14ac:dyDescent="0.3">
      <c r="A7" s="96"/>
      <c r="B7" s="96"/>
      <c r="C7" s="96"/>
      <c r="D7" s="96"/>
      <c r="E7" s="96"/>
      <c r="F7" s="96"/>
      <c r="G7" s="96"/>
      <c r="H7" s="96"/>
      <c r="I7" s="96"/>
      <c r="J7" s="96"/>
      <c r="K7" s="96"/>
      <c r="L7" s="96"/>
      <c r="M7" s="96"/>
      <c r="N7" s="96"/>
      <c r="O7" s="96"/>
      <c r="P7" s="96"/>
      <c r="Q7" s="96"/>
      <c r="R7" s="96"/>
      <c r="S7" s="96"/>
      <c r="T7" s="96"/>
      <c r="U7" s="96"/>
      <c r="V7" s="96"/>
      <c r="W7" s="96"/>
      <c r="X7" s="96"/>
      <c r="Y7" s="96"/>
      <c r="Z7" s="96"/>
    </row>
    <row r="8" spans="1:26" ht="14.4" x14ac:dyDescent="0.3">
      <c r="A8" s="96"/>
      <c r="B8" s="96"/>
      <c r="C8" s="96"/>
      <c r="D8" s="96"/>
      <c r="E8" s="96"/>
      <c r="F8" s="96"/>
      <c r="G8" s="96"/>
      <c r="H8" s="96"/>
      <c r="I8" s="96"/>
      <c r="J8" s="96"/>
      <c r="K8" s="96"/>
      <c r="L8" s="96"/>
      <c r="M8" s="96"/>
      <c r="N8" s="96"/>
      <c r="O8" s="96"/>
      <c r="P8" s="96"/>
      <c r="Q8" s="96"/>
      <c r="R8" s="96"/>
      <c r="S8" s="96"/>
      <c r="T8" s="96"/>
      <c r="U8" s="96"/>
      <c r="V8" s="96"/>
      <c r="W8" s="96"/>
      <c r="X8" s="96"/>
      <c r="Y8" s="96"/>
      <c r="Z8" s="96"/>
    </row>
    <row r="9" spans="1:26" ht="14.4" x14ac:dyDescent="0.3">
      <c r="A9" s="96"/>
      <c r="B9" s="96"/>
      <c r="C9" s="96"/>
      <c r="D9" s="96"/>
      <c r="E9" s="96"/>
      <c r="F9" s="96"/>
      <c r="G9" s="96"/>
      <c r="H9" s="96"/>
      <c r="I9" s="96"/>
      <c r="J9" s="96"/>
      <c r="K9" s="96"/>
      <c r="L9" s="96"/>
      <c r="M9" s="96"/>
      <c r="N9" s="96"/>
      <c r="O9" s="96"/>
      <c r="P9" s="96"/>
      <c r="Q9" s="96"/>
      <c r="R9" s="96"/>
      <c r="S9" s="96"/>
      <c r="T9" s="96"/>
      <c r="U9" s="96"/>
      <c r="V9" s="96"/>
      <c r="W9" s="96"/>
      <c r="X9" s="96"/>
      <c r="Y9" s="96"/>
      <c r="Z9" s="96"/>
    </row>
    <row r="10" spans="1:26" ht="14.4" x14ac:dyDescent="0.3">
      <c r="A10" s="96"/>
      <c r="B10" s="96"/>
      <c r="C10" s="96"/>
      <c r="D10" s="96"/>
      <c r="E10" s="96"/>
      <c r="F10" s="96"/>
      <c r="G10" s="96"/>
      <c r="H10" s="96"/>
      <c r="I10" s="96"/>
      <c r="J10" s="96"/>
      <c r="K10" s="96"/>
      <c r="L10" s="96"/>
      <c r="M10" s="96"/>
      <c r="N10" s="96"/>
      <c r="O10" s="96"/>
      <c r="P10" s="96"/>
      <c r="Q10" s="96"/>
      <c r="R10" s="96"/>
      <c r="S10" s="96"/>
      <c r="T10" s="96"/>
      <c r="U10" s="96"/>
      <c r="V10" s="96"/>
      <c r="W10" s="96"/>
      <c r="X10" s="96"/>
      <c r="Y10" s="96"/>
      <c r="Z10" s="96"/>
    </row>
    <row r="11" spans="1:26" ht="14.4" x14ac:dyDescent="0.3">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row>
    <row r="12" spans="1:26" ht="14.4" x14ac:dyDescent="0.3">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row>
    <row r="13" spans="1:26" ht="14.4" x14ac:dyDescent="0.3">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row>
    <row r="14" spans="1:26" ht="14.4" x14ac:dyDescent="0.3">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row>
    <row r="15" spans="1:26" ht="14.4" x14ac:dyDescent="0.3">
      <c r="A15" s="96"/>
      <c r="B15" s="96"/>
      <c r="C15" s="96"/>
      <c r="D15" s="96"/>
      <c r="E15" s="96"/>
      <c r="F15" s="96"/>
      <c r="G15" s="96"/>
      <c r="H15" s="96"/>
      <c r="I15" s="96"/>
      <c r="J15" s="96"/>
      <c r="K15" s="96"/>
      <c r="L15" s="96"/>
      <c r="M15" s="96"/>
      <c r="N15" s="96"/>
      <c r="O15" s="96"/>
      <c r="P15" s="96"/>
      <c r="Q15" s="96"/>
      <c r="R15" s="96"/>
      <c r="S15" s="96"/>
      <c r="T15" s="96"/>
      <c r="U15" s="96"/>
      <c r="V15" s="96"/>
      <c r="W15" s="96"/>
      <c r="X15" s="96"/>
      <c r="Y15" s="96"/>
      <c r="Z15" s="96"/>
    </row>
    <row r="16" spans="1:26" ht="14.4" x14ac:dyDescent="0.3">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row>
    <row r="17" spans="1:26" ht="14.4" x14ac:dyDescent="0.3">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row>
    <row r="18" spans="1:26" ht="14.4" x14ac:dyDescent="0.3">
      <c r="A18" s="96"/>
      <c r="B18" s="96"/>
      <c r="C18" s="96"/>
      <c r="D18" s="96"/>
      <c r="E18" s="96"/>
      <c r="F18" s="96"/>
      <c r="G18" s="96"/>
      <c r="H18" s="96"/>
      <c r="I18" s="96"/>
      <c r="J18" s="96"/>
      <c r="K18" s="96"/>
      <c r="L18" s="96"/>
      <c r="M18" s="96"/>
      <c r="N18" s="96"/>
      <c r="O18" s="96"/>
      <c r="P18" s="96"/>
      <c r="Q18" s="96"/>
      <c r="R18" s="96"/>
      <c r="S18" s="96"/>
      <c r="T18" s="96"/>
      <c r="U18" s="96"/>
      <c r="V18" s="96"/>
      <c r="W18" s="96"/>
      <c r="X18" s="96"/>
      <c r="Y18" s="96"/>
      <c r="Z18" s="96"/>
    </row>
    <row r="19" spans="1:26" ht="14.4" x14ac:dyDescent="0.3">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row>
    <row r="20" spans="1:26" ht="14.4" x14ac:dyDescent="0.3">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row>
    <row r="21" spans="1:26" ht="15.75" customHeight="1" x14ac:dyDescent="0.3">
      <c r="A21" s="96"/>
      <c r="B21" s="96"/>
      <c r="C21" s="96"/>
      <c r="D21" s="96"/>
      <c r="E21" s="96"/>
      <c r="F21" s="96"/>
      <c r="G21" s="96"/>
      <c r="H21" s="96"/>
      <c r="I21" s="96"/>
      <c r="J21" s="96"/>
      <c r="K21" s="96"/>
      <c r="L21" s="96"/>
      <c r="M21" s="96"/>
      <c r="N21" s="96"/>
      <c r="O21" s="96"/>
      <c r="P21" s="96"/>
      <c r="Q21" s="96"/>
      <c r="R21" s="96"/>
      <c r="S21" s="96"/>
      <c r="T21" s="96"/>
      <c r="U21" s="96"/>
      <c r="V21" s="96"/>
      <c r="W21" s="96"/>
      <c r="X21" s="96"/>
      <c r="Y21" s="96"/>
      <c r="Z21" s="96"/>
    </row>
    <row r="22" spans="1:26" ht="15.75" customHeight="1" x14ac:dyDescent="0.3">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row>
    <row r="23" spans="1:26" ht="15.75" customHeight="1" x14ac:dyDescent="0.3">
      <c r="A23" s="96"/>
      <c r="B23" s="96"/>
      <c r="C23" s="96"/>
      <c r="D23" s="96"/>
      <c r="E23" s="96"/>
      <c r="F23" s="96"/>
      <c r="G23" s="96"/>
      <c r="H23" s="96"/>
      <c r="I23" s="96"/>
      <c r="J23" s="96"/>
      <c r="K23" s="96"/>
      <c r="L23" s="96"/>
      <c r="M23" s="96"/>
      <c r="N23" s="96"/>
      <c r="O23" s="96"/>
      <c r="P23" s="96"/>
      <c r="Q23" s="96"/>
      <c r="R23" s="96"/>
      <c r="S23" s="96"/>
      <c r="T23" s="96"/>
      <c r="U23" s="96"/>
      <c r="V23" s="96"/>
      <c r="W23" s="96"/>
      <c r="X23" s="96"/>
      <c r="Y23" s="96"/>
      <c r="Z23" s="96"/>
    </row>
    <row r="24" spans="1:26" ht="15.75" customHeight="1" x14ac:dyDescent="0.3">
      <c r="A24" s="96"/>
      <c r="B24" s="96"/>
      <c r="C24" s="96"/>
      <c r="D24" s="96"/>
      <c r="E24" s="96"/>
      <c r="F24" s="96"/>
      <c r="G24" s="96"/>
      <c r="H24" s="96"/>
      <c r="I24" s="96"/>
      <c r="J24" s="96"/>
      <c r="K24" s="96"/>
      <c r="L24" s="96"/>
      <c r="M24" s="96"/>
      <c r="N24" s="96"/>
      <c r="O24" s="96"/>
      <c r="P24" s="96"/>
      <c r="Q24" s="96"/>
      <c r="R24" s="96"/>
      <c r="S24" s="96"/>
      <c r="T24" s="96"/>
      <c r="U24" s="96"/>
      <c r="V24" s="96"/>
      <c r="W24" s="96"/>
      <c r="X24" s="96"/>
      <c r="Y24" s="96"/>
      <c r="Z24" s="96"/>
    </row>
    <row r="25" spans="1:26" ht="15.75" customHeight="1" x14ac:dyDescent="0.3">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row>
    <row r="26" spans="1:26" ht="15.75" customHeight="1" x14ac:dyDescent="0.3">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row>
    <row r="27" spans="1:26" ht="15.75" customHeight="1" x14ac:dyDescent="0.3">
      <c r="A27" s="96"/>
      <c r="B27" s="96"/>
      <c r="C27" s="96"/>
      <c r="D27" s="96"/>
      <c r="E27" s="96"/>
      <c r="F27" s="96"/>
      <c r="G27" s="96"/>
      <c r="H27" s="96"/>
      <c r="I27" s="96"/>
      <c r="J27" s="96"/>
      <c r="K27" s="96"/>
      <c r="L27" s="96"/>
      <c r="M27" s="96"/>
      <c r="N27" s="96"/>
      <c r="O27" s="96"/>
      <c r="P27" s="96"/>
      <c r="Q27" s="96"/>
      <c r="R27" s="96"/>
      <c r="S27" s="96"/>
      <c r="T27" s="96"/>
      <c r="U27" s="96"/>
      <c r="V27" s="96"/>
      <c r="W27" s="96"/>
      <c r="X27" s="96"/>
      <c r="Y27" s="96"/>
      <c r="Z27" s="96"/>
    </row>
    <row r="28" spans="1:26" ht="15.75" customHeight="1" x14ac:dyDescent="0.3">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row>
    <row r="29" spans="1:26" ht="15.75" customHeight="1" x14ac:dyDescent="0.3">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row>
    <row r="30" spans="1:26" ht="15.75" customHeight="1" x14ac:dyDescent="0.3">
      <c r="A30" s="96"/>
      <c r="B30" s="96"/>
      <c r="C30" s="96"/>
      <c r="D30" s="96"/>
      <c r="E30" s="96"/>
      <c r="F30" s="96"/>
      <c r="G30" s="96"/>
      <c r="H30" s="96"/>
      <c r="I30" s="96"/>
      <c r="J30" s="96"/>
      <c r="K30" s="96"/>
      <c r="L30" s="96"/>
      <c r="M30" s="96"/>
      <c r="N30" s="96"/>
      <c r="O30" s="96"/>
      <c r="P30" s="96"/>
      <c r="Q30" s="96"/>
      <c r="R30" s="96"/>
      <c r="S30" s="96"/>
      <c r="T30" s="96"/>
      <c r="U30" s="96"/>
      <c r="V30" s="96"/>
      <c r="W30" s="96"/>
      <c r="X30" s="96"/>
      <c r="Y30" s="96"/>
      <c r="Z30" s="96"/>
    </row>
    <row r="31" spans="1:26" ht="15.75" customHeight="1" x14ac:dyDescent="0.3">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row>
    <row r="32" spans="1:26" ht="15.75" customHeight="1" x14ac:dyDescent="0.3">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row>
    <row r="33" spans="1:26" ht="15.75" customHeight="1" x14ac:dyDescent="0.3">
      <c r="A33" s="96"/>
      <c r="B33" s="96"/>
      <c r="C33" s="96"/>
      <c r="D33" s="96"/>
      <c r="E33" s="96"/>
      <c r="F33" s="96"/>
      <c r="G33" s="96"/>
      <c r="H33" s="96"/>
      <c r="I33" s="96"/>
      <c r="J33" s="96"/>
      <c r="K33" s="96"/>
      <c r="L33" s="96"/>
      <c r="M33" s="96"/>
      <c r="N33" s="96"/>
      <c r="O33" s="96"/>
      <c r="P33" s="96"/>
      <c r="Q33" s="96"/>
      <c r="R33" s="96"/>
      <c r="S33" s="96"/>
      <c r="T33" s="96"/>
      <c r="U33" s="96"/>
      <c r="V33" s="96"/>
      <c r="W33" s="96"/>
      <c r="X33" s="96"/>
      <c r="Y33" s="96"/>
      <c r="Z33" s="96"/>
    </row>
    <row r="34" spans="1:26" ht="15.75" customHeight="1" x14ac:dyDescent="0.3">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row>
    <row r="35" spans="1:26" ht="15.75" customHeight="1" x14ac:dyDescent="0.3">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row>
    <row r="36" spans="1:26" ht="15.75" customHeight="1" x14ac:dyDescent="0.3">
      <c r="A36" s="96"/>
      <c r="B36" s="96"/>
      <c r="C36" s="96"/>
      <c r="D36" s="96"/>
      <c r="E36" s="96"/>
      <c r="F36" s="96"/>
      <c r="G36" s="96"/>
      <c r="H36" s="96"/>
      <c r="I36" s="96"/>
      <c r="J36" s="96"/>
      <c r="K36" s="96"/>
      <c r="L36" s="96"/>
      <c r="M36" s="96"/>
      <c r="N36" s="96"/>
      <c r="O36" s="96"/>
      <c r="P36" s="96"/>
      <c r="Q36" s="96"/>
      <c r="R36" s="96"/>
      <c r="S36" s="96"/>
      <c r="T36" s="96"/>
      <c r="U36" s="96"/>
      <c r="V36" s="96"/>
      <c r="W36" s="96"/>
      <c r="X36" s="96"/>
      <c r="Y36" s="96"/>
      <c r="Z36" s="96"/>
    </row>
    <row r="37" spans="1:26" ht="15.75" customHeight="1" x14ac:dyDescent="0.3">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row>
    <row r="38" spans="1:26" ht="15.75" customHeight="1" x14ac:dyDescent="0.3">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row>
    <row r="39" spans="1:26" ht="15.75" customHeight="1" x14ac:dyDescent="0.3">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row>
    <row r="40" spans="1:26" ht="15.75" customHeight="1" x14ac:dyDescent="0.3">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row>
    <row r="41" spans="1:26" ht="15.75" customHeight="1" x14ac:dyDescent="0.3">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row>
    <row r="42" spans="1:26" ht="15.75" customHeight="1" x14ac:dyDescent="0.3">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row>
    <row r="43" spans="1:26" ht="15.75" customHeight="1" x14ac:dyDescent="0.3">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spans="1:26" ht="15.75" customHeight="1" x14ac:dyDescent="0.3">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row>
    <row r="45" spans="1:26" ht="15.75" customHeight="1" x14ac:dyDescent="0.3">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row>
    <row r="46" spans="1:26" ht="15.75" customHeight="1" x14ac:dyDescent="0.3">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row>
    <row r="47" spans="1:26" ht="15.75" customHeight="1" x14ac:dyDescent="0.3">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row>
    <row r="48" spans="1:26" ht="15.75" customHeight="1" x14ac:dyDescent="0.3">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49" spans="1:26" ht="15.75" customHeight="1" x14ac:dyDescent="0.3">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row>
    <row r="50" spans="1:26" ht="15.75" customHeight="1" x14ac:dyDescent="0.3">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row>
    <row r="51" spans="1:26" ht="15.75" customHeight="1" x14ac:dyDescent="0.3">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row>
    <row r="52" spans="1:26" ht="15.75" customHeight="1" x14ac:dyDescent="0.3">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53" spans="1:26" ht="15.75" customHeight="1" x14ac:dyDescent="0.3">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row>
    <row r="54" spans="1:26" ht="15.75" customHeight="1" x14ac:dyDescent="0.3">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row>
    <row r="55" spans="1:26" ht="15.75" customHeight="1" x14ac:dyDescent="0.3">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row>
    <row r="56" spans="1:26" ht="15.75" customHeight="1" x14ac:dyDescent="0.3">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row>
    <row r="57" spans="1:26" ht="15.75" customHeight="1" x14ac:dyDescent="0.3">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row>
    <row r="58" spans="1:26" ht="15.75" customHeight="1" x14ac:dyDescent="0.3">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row>
    <row r="59" spans="1:26" ht="15.75" customHeight="1" x14ac:dyDescent="0.3">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row>
    <row r="60" spans="1:26" ht="15.75" customHeight="1" x14ac:dyDescent="0.3">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row>
    <row r="61" spans="1:26" ht="15.75" customHeight="1" x14ac:dyDescent="0.3">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row>
    <row r="62" spans="1:26" ht="15.75" customHeight="1" x14ac:dyDescent="0.3">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row>
    <row r="63" spans="1:26" ht="15.75" customHeight="1" x14ac:dyDescent="0.3">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row>
    <row r="64" spans="1:26" ht="15.75" customHeight="1" x14ac:dyDescent="0.3">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row>
    <row r="65" spans="1:26" ht="15.75" customHeight="1" x14ac:dyDescent="0.3">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row>
    <row r="66" spans="1:26" ht="15.75" customHeight="1" x14ac:dyDescent="0.3">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row>
    <row r="67" spans="1:26" ht="15.75" customHeight="1" x14ac:dyDescent="0.3">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row>
    <row r="68" spans="1:26" ht="15.75" customHeight="1" x14ac:dyDescent="0.3">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row>
    <row r="69" spans="1:26" ht="15.75" customHeight="1" x14ac:dyDescent="0.3">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row>
    <row r="70" spans="1:26" ht="15.75" customHeight="1" x14ac:dyDescent="0.3">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row>
    <row r="71" spans="1:26" ht="15.75" customHeight="1" x14ac:dyDescent="0.3">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row>
    <row r="72" spans="1:26" ht="15.75" customHeight="1" x14ac:dyDescent="0.3">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row>
    <row r="73" spans="1:26" ht="15.75" customHeight="1" x14ac:dyDescent="0.3">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row>
    <row r="74" spans="1:26" ht="15.75" customHeight="1" x14ac:dyDescent="0.3">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row>
    <row r="75" spans="1:26" ht="15.75" customHeight="1" x14ac:dyDescent="0.3">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row>
    <row r="76" spans="1:26" ht="15.75" customHeight="1" x14ac:dyDescent="0.3">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row>
    <row r="77" spans="1:26" ht="15.75" customHeight="1" x14ac:dyDescent="0.3">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row>
    <row r="78" spans="1:26" ht="15.75" customHeight="1" x14ac:dyDescent="0.3">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row>
    <row r="79" spans="1:26" ht="15.75" customHeight="1" x14ac:dyDescent="0.3">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row>
    <row r="80" spans="1:26" ht="15.75" customHeight="1" x14ac:dyDescent="0.3">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row>
    <row r="81" spans="1:26" ht="15.75" customHeight="1" x14ac:dyDescent="0.3">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row>
    <row r="82" spans="1:26" ht="15.75" customHeight="1" x14ac:dyDescent="0.3">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row>
    <row r="83" spans="1:26" ht="15.75" customHeight="1" x14ac:dyDescent="0.3">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row>
    <row r="84" spans="1:26" ht="15.75" customHeight="1" x14ac:dyDescent="0.3">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row>
    <row r="85" spans="1:26" ht="15.75" customHeight="1" x14ac:dyDescent="0.3">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row>
    <row r="86" spans="1:26" ht="15.75" customHeight="1" x14ac:dyDescent="0.3">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row>
    <row r="87" spans="1:26" ht="15.75" customHeight="1" x14ac:dyDescent="0.3">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row>
    <row r="88" spans="1:26" ht="15.75" customHeight="1" x14ac:dyDescent="0.3">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row>
    <row r="89" spans="1:26" ht="15.75" customHeight="1" x14ac:dyDescent="0.3">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row>
    <row r="90" spans="1:26" ht="15.75" customHeight="1" x14ac:dyDescent="0.3">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row>
    <row r="91" spans="1:26" ht="15.75" customHeight="1" x14ac:dyDescent="0.3">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row>
    <row r="92" spans="1:26" ht="15.75" customHeight="1" x14ac:dyDescent="0.3">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row>
    <row r="93" spans="1:26" ht="15.75" customHeight="1" x14ac:dyDescent="0.3">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x14ac:dyDescent="0.3">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row>
    <row r="95" spans="1:26" ht="15.75" customHeight="1" x14ac:dyDescent="0.3">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row>
    <row r="96" spans="1:26" ht="15.75" customHeight="1" x14ac:dyDescent="0.3">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spans="1:26" ht="15.75" customHeight="1" x14ac:dyDescent="0.3">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row>
    <row r="98" spans="1:26" ht="15.75" customHeight="1" x14ac:dyDescent="0.3">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x14ac:dyDescent="0.3">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ht="15.75" customHeight="1" x14ac:dyDescent="0.3">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spans="1:26" ht="15.75" customHeight="1" x14ac:dyDescent="0.3">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x14ac:dyDescent="0.3">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x14ac:dyDescent="0.3">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x14ac:dyDescent="0.3">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x14ac:dyDescent="0.3">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x14ac:dyDescent="0.3">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x14ac:dyDescent="0.3">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x14ac:dyDescent="0.3">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x14ac:dyDescent="0.3">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spans="1:26" ht="15.75" customHeight="1" x14ac:dyDescent="0.3">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spans="1:26" ht="15.75" customHeight="1" x14ac:dyDescent="0.3">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x14ac:dyDescent="0.3">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x14ac:dyDescent="0.3">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x14ac:dyDescent="0.3">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x14ac:dyDescent="0.3">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x14ac:dyDescent="0.3">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x14ac:dyDescent="0.3">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x14ac:dyDescent="0.3">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x14ac:dyDescent="0.3">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x14ac:dyDescent="0.3">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x14ac:dyDescent="0.3">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x14ac:dyDescent="0.3">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x14ac:dyDescent="0.3">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x14ac:dyDescent="0.3">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x14ac:dyDescent="0.3">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x14ac:dyDescent="0.3">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spans="1:26" ht="15.75" customHeight="1" x14ac:dyDescent="0.3">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spans="1:26" ht="15.75" customHeight="1" x14ac:dyDescent="0.3">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spans="1:26" ht="15.75" customHeight="1" x14ac:dyDescent="0.3">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spans="1:26" ht="15.75" customHeight="1" x14ac:dyDescent="0.3">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spans="1:26" ht="15.75" customHeight="1" x14ac:dyDescent="0.3">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6" ht="15.75" customHeight="1" x14ac:dyDescent="0.3">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6" ht="15.75" customHeight="1" x14ac:dyDescent="0.3">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6" ht="15.75" customHeight="1" x14ac:dyDescent="0.3">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x14ac:dyDescent="0.3">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x14ac:dyDescent="0.3">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x14ac:dyDescent="0.3">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x14ac:dyDescent="0.3">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x14ac:dyDescent="0.3">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spans="1:26" ht="15.75" customHeight="1" x14ac:dyDescent="0.3">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6" ht="15.75" customHeight="1" x14ac:dyDescent="0.3">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6" ht="15.75" customHeight="1" x14ac:dyDescent="0.3">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6" ht="15.75" customHeight="1" x14ac:dyDescent="0.3">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x14ac:dyDescent="0.3">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6" ht="15.75" customHeight="1" x14ac:dyDescent="0.3">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6" ht="15.75" customHeight="1" x14ac:dyDescent="0.3">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6" ht="15.75" customHeight="1" x14ac:dyDescent="0.3">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6" ht="15.75" customHeight="1" x14ac:dyDescent="0.3">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spans="1:26" ht="15.75" customHeight="1" x14ac:dyDescent="0.3">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spans="1:26" ht="15.75" customHeight="1" x14ac:dyDescent="0.3">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spans="1:26" ht="15.75" customHeight="1" x14ac:dyDescent="0.3">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spans="1:26" ht="15.75" customHeight="1" x14ac:dyDescent="0.3">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spans="1:26" ht="15.75" customHeight="1" x14ac:dyDescent="0.3">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spans="1:26" ht="15.75" customHeight="1" x14ac:dyDescent="0.3">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spans="1:26" ht="15.75" customHeight="1" x14ac:dyDescent="0.3">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spans="1:26" ht="15.75" customHeight="1" x14ac:dyDescent="0.3">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spans="1:26" ht="15.75" customHeight="1" x14ac:dyDescent="0.3">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spans="1:26" ht="15.75" customHeight="1" x14ac:dyDescent="0.3">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spans="1:26" ht="15.75" customHeight="1" x14ac:dyDescent="0.3">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spans="1:26" ht="15.75" customHeight="1" x14ac:dyDescent="0.3">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spans="1:26" ht="15.75" customHeight="1" x14ac:dyDescent="0.3">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spans="1:26" ht="15.75" customHeight="1" x14ac:dyDescent="0.3">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spans="1:26" ht="15.75" customHeight="1" x14ac:dyDescent="0.3">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spans="1:26" ht="15.75" customHeight="1" x14ac:dyDescent="0.3">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spans="1:26" ht="15.75" customHeight="1" x14ac:dyDescent="0.3">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spans="1:26" ht="15.75" customHeight="1" x14ac:dyDescent="0.3">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spans="1:26" ht="15.75" customHeight="1" x14ac:dyDescent="0.3">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spans="1:26" ht="15.75" customHeight="1" x14ac:dyDescent="0.3">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spans="1:26" ht="15.75" customHeight="1" x14ac:dyDescent="0.3">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spans="1:26" ht="15.75" customHeight="1" x14ac:dyDescent="0.3">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spans="1:26" ht="15.75" customHeight="1" x14ac:dyDescent="0.3">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spans="1:26" ht="15.75" customHeight="1" x14ac:dyDescent="0.3">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spans="1:26" ht="15.75" customHeight="1" x14ac:dyDescent="0.3">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spans="1:26" ht="15.75" customHeight="1" x14ac:dyDescent="0.3">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spans="1:26" ht="15.75" customHeight="1" x14ac:dyDescent="0.3">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spans="1:26" ht="15.75" customHeight="1" x14ac:dyDescent="0.3">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spans="1:26" ht="15.75" customHeight="1" x14ac:dyDescent="0.3">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spans="1:26" ht="15.75" customHeight="1" x14ac:dyDescent="0.3">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spans="1:26" ht="15.75" customHeight="1" x14ac:dyDescent="0.3">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spans="1:26" ht="15.75" customHeight="1" x14ac:dyDescent="0.3">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spans="1:26" ht="15.75" customHeight="1" x14ac:dyDescent="0.3">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spans="1:26" ht="15.75" customHeight="1" x14ac:dyDescent="0.3">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spans="1:26" ht="15.75" customHeight="1" x14ac:dyDescent="0.3">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spans="1:26" ht="15.75" customHeight="1" x14ac:dyDescent="0.3">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spans="1:26" ht="15.75" customHeight="1" x14ac:dyDescent="0.3">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spans="1:26" ht="15.75" customHeight="1" x14ac:dyDescent="0.3">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spans="1:26" ht="15.75" customHeight="1" x14ac:dyDescent="0.3">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spans="1:26" ht="15.75" customHeight="1" x14ac:dyDescent="0.3">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spans="1:26" ht="15.75" customHeight="1" x14ac:dyDescent="0.3">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spans="1:26" ht="15.75" customHeight="1" x14ac:dyDescent="0.3">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spans="1:26" ht="15.75" customHeight="1" x14ac:dyDescent="0.3">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spans="1:26" ht="15.75" customHeight="1" x14ac:dyDescent="0.3">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spans="1:26" ht="15.75" customHeight="1" x14ac:dyDescent="0.3">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spans="1:26" ht="15.75" customHeight="1" x14ac:dyDescent="0.3">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spans="1:26" ht="15.75" customHeight="1" x14ac:dyDescent="0.3">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spans="1:26" ht="15.75" customHeight="1" x14ac:dyDescent="0.3">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spans="1:26" ht="15.75" customHeight="1" x14ac:dyDescent="0.3">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spans="1:26" ht="15.75" customHeight="1" x14ac:dyDescent="0.3">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spans="1:26" ht="15.75" customHeight="1" x14ac:dyDescent="0.3">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spans="1:26" ht="15.75" customHeight="1" x14ac:dyDescent="0.3">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spans="1:26" ht="15.75" customHeight="1" x14ac:dyDescent="0.3">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spans="1:26" ht="15.75" customHeight="1" x14ac:dyDescent="0.3">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spans="1:26" ht="15.75" customHeight="1" x14ac:dyDescent="0.3">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spans="1:26" ht="15.75" customHeight="1" x14ac:dyDescent="0.3">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spans="1:26" ht="15.75" customHeight="1" x14ac:dyDescent="0.3">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spans="1:26" ht="15.75" customHeight="1" x14ac:dyDescent="0.3">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spans="1:26" ht="15.75" customHeight="1" x14ac:dyDescent="0.3">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spans="1:26" ht="15.75" customHeight="1" x14ac:dyDescent="0.3">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spans="1:26" ht="15.75" customHeight="1" x14ac:dyDescent="0.3">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spans="1:26" ht="15.75" customHeight="1" x14ac:dyDescent="0.3">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spans="1:26" ht="15.75" customHeight="1" x14ac:dyDescent="0.3">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spans="1:26" ht="15.75" customHeight="1" x14ac:dyDescent="0.3">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spans="1:26" ht="15.75" customHeight="1" x14ac:dyDescent="0.3">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spans="1:26" ht="15.75" customHeight="1" x14ac:dyDescent="0.3">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spans="1:26" ht="15.75" customHeight="1" x14ac:dyDescent="0.3">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spans="1:26" ht="15.75" customHeight="1" x14ac:dyDescent="0.3">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spans="1:26" ht="15.75" customHeight="1" x14ac:dyDescent="0.3">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spans="1:26" ht="15.75" customHeight="1" x14ac:dyDescent="0.3">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spans="1:26" ht="15.75" customHeight="1" x14ac:dyDescent="0.3">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spans="1:26" ht="15.75" customHeight="1" x14ac:dyDescent="0.3">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spans="1:26" ht="15.75" customHeight="1" x14ac:dyDescent="0.3">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spans="1:26" ht="15.75" customHeight="1" x14ac:dyDescent="0.3">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spans="1:26" ht="15.75" customHeight="1" x14ac:dyDescent="0.3">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spans="1:26" ht="15.75" customHeight="1" x14ac:dyDescent="0.3">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spans="1:26" ht="15.75" customHeight="1" x14ac:dyDescent="0.3">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spans="1:26" ht="15.75" customHeight="1" x14ac:dyDescent="0.3">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spans="1:26" ht="15.75" customHeight="1" x14ac:dyDescent="0.3">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spans="1:26" ht="15.75" customHeight="1" x14ac:dyDescent="0.3">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spans="1:26" ht="15.75" customHeight="1" x14ac:dyDescent="0.3">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spans="1:26" ht="15.75" customHeight="1" x14ac:dyDescent="0.3">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spans="1:26" ht="15.75" customHeight="1" x14ac:dyDescent="0.3">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spans="1:26" ht="15.75" customHeight="1" x14ac:dyDescent="0.3">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spans="1:26" ht="15.75" customHeight="1" x14ac:dyDescent="0.3">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spans="1:26" ht="15.75" customHeight="1" x14ac:dyDescent="0.3">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spans="1:26" ht="15.75" customHeight="1" x14ac:dyDescent="0.3">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spans="1:26" ht="15.75" customHeight="1" x14ac:dyDescent="0.3">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spans="1:26" ht="15.75" customHeight="1" x14ac:dyDescent="0.3">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spans="1:26" ht="15.75" customHeight="1" x14ac:dyDescent="0.3">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spans="1:26" ht="15.75" customHeight="1" x14ac:dyDescent="0.3">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spans="1:26" ht="15.75" customHeight="1" x14ac:dyDescent="0.3">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spans="1:26" ht="15.75" customHeight="1" x14ac:dyDescent="0.3">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spans="1:26" ht="15.75" customHeight="1" x14ac:dyDescent="0.3">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spans="1:26" ht="15.75" customHeight="1" x14ac:dyDescent="0.3">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spans="1:26" ht="15.75" customHeight="1" x14ac:dyDescent="0.3">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spans="1:26" ht="15.75" customHeight="1" x14ac:dyDescent="0.3">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spans="1:26" ht="15.75" customHeight="1" x14ac:dyDescent="0.3">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spans="1:26" ht="15.75" customHeight="1" x14ac:dyDescent="0.3">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spans="1:26" ht="15.75" customHeight="1" x14ac:dyDescent="0.3">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spans="1:26" ht="15.75" customHeight="1" x14ac:dyDescent="0.3">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spans="1:26" ht="15.75" customHeight="1" x14ac:dyDescent="0.3">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spans="1:26" ht="15.75" customHeight="1" x14ac:dyDescent="0.3">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spans="1:26" ht="15.75" customHeight="1" x14ac:dyDescent="0.3">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spans="1:26" ht="15.75" customHeight="1" x14ac:dyDescent="0.3">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spans="1:26" ht="15.75" customHeight="1" x14ac:dyDescent="0.3">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spans="1:26" ht="15.75" customHeight="1" x14ac:dyDescent="0.3">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spans="1:26" ht="15.75" customHeight="1" x14ac:dyDescent="0.3">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spans="1:26" ht="15.75" customHeight="1" x14ac:dyDescent="0.3">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spans="1:26" ht="15.75" customHeight="1" x14ac:dyDescent="0.3">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spans="1:26" ht="15.75" customHeight="1" x14ac:dyDescent="0.3">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spans="1:26" ht="15.75" customHeight="1" x14ac:dyDescent="0.3">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spans="1:26" ht="15.75" customHeight="1" x14ac:dyDescent="0.3">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spans="1:26" ht="15.75" customHeight="1" x14ac:dyDescent="0.3">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spans="1:26" ht="15.75" customHeight="1" x14ac:dyDescent="0.3">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spans="1:26" ht="15.75" customHeight="1" x14ac:dyDescent="0.3">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spans="1:26" ht="15.75" customHeight="1" x14ac:dyDescent="0.3">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spans="1:26" ht="15.75" customHeight="1" x14ac:dyDescent="0.3">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spans="1:26" ht="15.75" customHeight="1" x14ac:dyDescent="0.3">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spans="1:26" ht="15.75" customHeight="1" x14ac:dyDescent="0.3">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spans="1:26" ht="15.75" customHeight="1" x14ac:dyDescent="0.3">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spans="1:26" ht="15.75" customHeight="1" x14ac:dyDescent="0.3">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spans="1:26" ht="15.75" customHeight="1" x14ac:dyDescent="0.3">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spans="1:26" ht="15.75" customHeight="1" x14ac:dyDescent="0.3">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spans="1:26" ht="15.75" customHeight="1" x14ac:dyDescent="0.3">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spans="1:26" ht="15.75" customHeight="1" x14ac:dyDescent="0.3">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5.75" customHeight="1" x14ac:dyDescent="0.3">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5.75" customHeight="1" x14ac:dyDescent="0.3">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5.75" customHeight="1" x14ac:dyDescent="0.3">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5.75" customHeight="1" x14ac:dyDescent="0.3">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5.75" customHeight="1" x14ac:dyDescent="0.3">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5.75" customHeight="1" x14ac:dyDescent="0.3">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5.75" customHeight="1" x14ac:dyDescent="0.3">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5.75" customHeight="1" x14ac:dyDescent="0.3">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5.75" customHeight="1" x14ac:dyDescent="0.3">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5.75" customHeight="1" x14ac:dyDescent="0.3">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5.75" customHeight="1" x14ac:dyDescent="0.3">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5.75" customHeight="1" x14ac:dyDescent="0.3">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5.75" customHeight="1" x14ac:dyDescent="0.3">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5.75" customHeight="1" x14ac:dyDescent="0.3">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5.75" customHeight="1" x14ac:dyDescent="0.3">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5.75" customHeight="1" x14ac:dyDescent="0.3">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5.75" customHeight="1" x14ac:dyDescent="0.3">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5.75" customHeight="1" x14ac:dyDescent="0.3">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5.75" customHeight="1" x14ac:dyDescent="0.3">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5.75" customHeight="1" x14ac:dyDescent="0.3">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5.75" customHeight="1" x14ac:dyDescent="0.3">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5.75" customHeight="1" x14ac:dyDescent="0.3">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5.75" customHeight="1" x14ac:dyDescent="0.3">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5.75" customHeight="1" x14ac:dyDescent="0.3">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5.75" customHeight="1" x14ac:dyDescent="0.3">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5.75" customHeight="1" x14ac:dyDescent="0.3">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5.75" customHeight="1" x14ac:dyDescent="0.3">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5.75" customHeight="1" x14ac:dyDescent="0.3">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5.75" customHeight="1" x14ac:dyDescent="0.3">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5.75" customHeight="1" x14ac:dyDescent="0.3">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5.75" customHeight="1" x14ac:dyDescent="0.3">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5.75" customHeight="1" x14ac:dyDescent="0.3">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5.75" customHeight="1" x14ac:dyDescent="0.3">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5.75" customHeight="1" x14ac:dyDescent="0.3">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5.75" customHeight="1" x14ac:dyDescent="0.3">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5.75" customHeight="1" x14ac:dyDescent="0.3">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5.75" customHeight="1" x14ac:dyDescent="0.3">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5.75" customHeight="1" x14ac:dyDescent="0.3">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5.75" customHeight="1" x14ac:dyDescent="0.3">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5.75" customHeight="1" x14ac:dyDescent="0.3">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5.75" customHeight="1" x14ac:dyDescent="0.3">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5.75" customHeight="1" x14ac:dyDescent="0.3">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5.75" customHeight="1" x14ac:dyDescent="0.3">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5.75" customHeight="1" x14ac:dyDescent="0.3">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5.75" customHeight="1" x14ac:dyDescent="0.3">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5.75" customHeight="1" x14ac:dyDescent="0.3">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5.75" customHeight="1" x14ac:dyDescent="0.3">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5.75" customHeight="1" x14ac:dyDescent="0.3">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5.75" customHeight="1" x14ac:dyDescent="0.3">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5.75" customHeight="1" x14ac:dyDescent="0.3">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5.75" customHeight="1" x14ac:dyDescent="0.3">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5.75" customHeight="1" x14ac:dyDescent="0.3">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5.75" customHeight="1" x14ac:dyDescent="0.3">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5.75" customHeight="1" x14ac:dyDescent="0.3">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5.75" customHeight="1" x14ac:dyDescent="0.3">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5.75" customHeight="1" x14ac:dyDescent="0.3">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5.75" customHeight="1" x14ac:dyDescent="0.3">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5.75" customHeight="1" x14ac:dyDescent="0.3">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5.75" customHeight="1" x14ac:dyDescent="0.3">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5.75" customHeight="1" x14ac:dyDescent="0.3">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5.75" customHeight="1" x14ac:dyDescent="0.3">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5.75" customHeight="1" x14ac:dyDescent="0.3">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5.75" customHeight="1" x14ac:dyDescent="0.3">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5.75" customHeight="1" x14ac:dyDescent="0.3">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5.75" customHeight="1" x14ac:dyDescent="0.3">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5.75" customHeight="1" x14ac:dyDescent="0.3">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5.75" customHeight="1" x14ac:dyDescent="0.3">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5.75" customHeight="1" x14ac:dyDescent="0.3">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5.75" customHeight="1" x14ac:dyDescent="0.3">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5.75" customHeight="1" x14ac:dyDescent="0.3">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5.75" customHeight="1" x14ac:dyDescent="0.3">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5.75" customHeight="1" x14ac:dyDescent="0.3">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5.75" customHeight="1" x14ac:dyDescent="0.3">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5.75" customHeight="1" x14ac:dyDescent="0.3">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5.75" customHeight="1" x14ac:dyDescent="0.3">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5.75" customHeight="1" x14ac:dyDescent="0.3">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5.75" customHeight="1" x14ac:dyDescent="0.3">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5.75" customHeight="1" x14ac:dyDescent="0.3">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5.75" customHeight="1" x14ac:dyDescent="0.3">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5.75" customHeight="1" x14ac:dyDescent="0.3">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5.75" customHeight="1" x14ac:dyDescent="0.3">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5.75" customHeight="1" x14ac:dyDescent="0.3">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5.75" customHeight="1" x14ac:dyDescent="0.3">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5.75" customHeight="1" x14ac:dyDescent="0.3">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5.75" customHeight="1" x14ac:dyDescent="0.3">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5.75" customHeight="1" x14ac:dyDescent="0.3">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5.75" customHeight="1" x14ac:dyDescent="0.3">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5.75" customHeight="1" x14ac:dyDescent="0.3">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5.75" customHeight="1" x14ac:dyDescent="0.3">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5.75" customHeight="1" x14ac:dyDescent="0.3">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5.75" customHeight="1" x14ac:dyDescent="0.3">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5.75" customHeight="1" x14ac:dyDescent="0.3">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5.75" customHeight="1" x14ac:dyDescent="0.3">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5.75" customHeight="1" x14ac:dyDescent="0.3">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5.75" customHeight="1" x14ac:dyDescent="0.3">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5.75" customHeight="1" x14ac:dyDescent="0.3">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5.75" customHeight="1" x14ac:dyDescent="0.3">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5.75" customHeight="1" x14ac:dyDescent="0.3">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5.75" customHeight="1" x14ac:dyDescent="0.3">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5.75" customHeight="1" x14ac:dyDescent="0.3">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5.75" customHeight="1" x14ac:dyDescent="0.3">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5.75" customHeight="1" x14ac:dyDescent="0.3">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5.75" customHeight="1" x14ac:dyDescent="0.3">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5.75" customHeight="1" x14ac:dyDescent="0.3">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5.75" customHeight="1" x14ac:dyDescent="0.3">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5.75" customHeight="1" x14ac:dyDescent="0.3">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5.75" customHeight="1" x14ac:dyDescent="0.3">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5.75" customHeight="1" x14ac:dyDescent="0.3">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5.75" customHeight="1" x14ac:dyDescent="0.3">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5.75" customHeight="1" x14ac:dyDescent="0.3">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5.75" customHeight="1" x14ac:dyDescent="0.3">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5.75" customHeight="1" x14ac:dyDescent="0.3">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5.75" customHeight="1" x14ac:dyDescent="0.3">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5.75" customHeight="1" x14ac:dyDescent="0.3">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5.75" customHeight="1" x14ac:dyDescent="0.3">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5.75" customHeight="1" x14ac:dyDescent="0.3">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5.75" customHeight="1" x14ac:dyDescent="0.3">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5.75" customHeight="1" x14ac:dyDescent="0.3">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5.75" customHeight="1" x14ac:dyDescent="0.3">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5.75" customHeight="1" x14ac:dyDescent="0.3">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5.75" customHeight="1" x14ac:dyDescent="0.3">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5.75" customHeight="1" x14ac:dyDescent="0.3">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5.75" customHeight="1" x14ac:dyDescent="0.3">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5.75" customHeight="1" x14ac:dyDescent="0.3">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5.75" customHeight="1" x14ac:dyDescent="0.3">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5.75" customHeight="1" x14ac:dyDescent="0.3">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5.75" customHeight="1" x14ac:dyDescent="0.3">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5.75" customHeight="1" x14ac:dyDescent="0.3">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5.75" customHeight="1" x14ac:dyDescent="0.3">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5.75" customHeight="1" x14ac:dyDescent="0.3">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5.75" customHeight="1" x14ac:dyDescent="0.3">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5.75" customHeight="1" x14ac:dyDescent="0.3">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5.75" customHeight="1" x14ac:dyDescent="0.3">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5.75" customHeight="1" x14ac:dyDescent="0.3">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5.75" customHeight="1" x14ac:dyDescent="0.3">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5.75" customHeight="1" x14ac:dyDescent="0.3">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5.75" customHeight="1" x14ac:dyDescent="0.3">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5.75" customHeight="1" x14ac:dyDescent="0.3">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5.75" customHeight="1" x14ac:dyDescent="0.3">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5.75" customHeight="1" x14ac:dyDescent="0.3">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5.75" customHeight="1" x14ac:dyDescent="0.3">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5.75" customHeight="1" x14ac:dyDescent="0.3">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5.75" customHeight="1" x14ac:dyDescent="0.3">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5.75" customHeight="1" x14ac:dyDescent="0.3">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5.75" customHeight="1" x14ac:dyDescent="0.3">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5.75" customHeight="1" x14ac:dyDescent="0.3">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5.75" customHeight="1" x14ac:dyDescent="0.3">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5.75" customHeight="1" x14ac:dyDescent="0.3">
      <c r="A422" s="96"/>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5.75" customHeight="1" x14ac:dyDescent="0.3">
      <c r="A423" s="96"/>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5.75" customHeight="1" x14ac:dyDescent="0.3">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5.75" customHeight="1" x14ac:dyDescent="0.3">
      <c r="A425" s="96"/>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5.75" customHeight="1" x14ac:dyDescent="0.3">
      <c r="A426" s="96"/>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5.75" customHeight="1" x14ac:dyDescent="0.3">
      <c r="A427" s="96"/>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5.75" customHeight="1" x14ac:dyDescent="0.3">
      <c r="A428" s="96"/>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5.75" customHeight="1" x14ac:dyDescent="0.3">
      <c r="A429" s="96"/>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5.75" customHeight="1" x14ac:dyDescent="0.3">
      <c r="A430" s="96"/>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5.75" customHeight="1" x14ac:dyDescent="0.3">
      <c r="A431" s="96"/>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5.75" customHeight="1" x14ac:dyDescent="0.3">
      <c r="A432" s="96"/>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5.75" customHeight="1" x14ac:dyDescent="0.3">
      <c r="A433" s="96"/>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5.75" customHeight="1" x14ac:dyDescent="0.3">
      <c r="A434" s="96"/>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5.75" customHeight="1" x14ac:dyDescent="0.3">
      <c r="A435" s="96"/>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5.75" customHeight="1" x14ac:dyDescent="0.3">
      <c r="A436" s="96"/>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5.75" customHeight="1" x14ac:dyDescent="0.3">
      <c r="A437" s="96"/>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5.75" customHeight="1" x14ac:dyDescent="0.3">
      <c r="A438" s="96"/>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5.75" customHeight="1" x14ac:dyDescent="0.3">
      <c r="A439" s="96"/>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5.75" customHeight="1" x14ac:dyDescent="0.3">
      <c r="A440" s="96"/>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5.75" customHeight="1" x14ac:dyDescent="0.3">
      <c r="A441" s="96"/>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5.75" customHeight="1" x14ac:dyDescent="0.3">
      <c r="A442" s="96"/>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5.75" customHeight="1" x14ac:dyDescent="0.3">
      <c r="A443" s="96"/>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5.75" customHeight="1" x14ac:dyDescent="0.3">
      <c r="A444" s="96"/>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5.75" customHeight="1" x14ac:dyDescent="0.3">
      <c r="A445" s="96"/>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5.75" customHeight="1" x14ac:dyDescent="0.3">
      <c r="A446" s="96"/>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5.75" customHeight="1" x14ac:dyDescent="0.3">
      <c r="A447" s="96"/>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5.75" customHeight="1" x14ac:dyDescent="0.3">
      <c r="A448" s="96"/>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5.75" customHeight="1" x14ac:dyDescent="0.3">
      <c r="A449" s="96"/>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5.75" customHeight="1" x14ac:dyDescent="0.3">
      <c r="A450" s="96"/>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5.75" customHeight="1" x14ac:dyDescent="0.3">
      <c r="A451" s="96"/>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5.75" customHeight="1" x14ac:dyDescent="0.3">
      <c r="A452" s="96"/>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5.75" customHeight="1" x14ac:dyDescent="0.3">
      <c r="A453" s="96"/>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5.75" customHeight="1" x14ac:dyDescent="0.3">
      <c r="A454" s="96"/>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5.75" customHeight="1" x14ac:dyDescent="0.3">
      <c r="A455" s="96"/>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5.75" customHeight="1" x14ac:dyDescent="0.3">
      <c r="A456" s="96"/>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5.75" customHeight="1" x14ac:dyDescent="0.3">
      <c r="A457" s="96"/>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5.75" customHeight="1" x14ac:dyDescent="0.3">
      <c r="A458" s="96"/>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5.75" customHeight="1" x14ac:dyDescent="0.3">
      <c r="A459" s="96"/>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5.75" customHeight="1" x14ac:dyDescent="0.3">
      <c r="A460" s="96"/>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5.75" customHeight="1" x14ac:dyDescent="0.3">
      <c r="A461" s="96"/>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5.75" customHeight="1" x14ac:dyDescent="0.3">
      <c r="A462" s="96"/>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5.75" customHeight="1" x14ac:dyDescent="0.3">
      <c r="A463" s="96"/>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5.75" customHeight="1" x14ac:dyDescent="0.3">
      <c r="A464" s="96"/>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5.75" customHeight="1" x14ac:dyDescent="0.3">
      <c r="A465" s="96"/>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5.75" customHeight="1" x14ac:dyDescent="0.3">
      <c r="A466" s="96"/>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5.75" customHeight="1" x14ac:dyDescent="0.3">
      <c r="A467" s="96"/>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5.75" customHeight="1" x14ac:dyDescent="0.3">
      <c r="A468" s="96"/>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5.75" customHeight="1" x14ac:dyDescent="0.3">
      <c r="A469" s="96"/>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5.75" customHeight="1" x14ac:dyDescent="0.3">
      <c r="A470" s="96"/>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5.75" customHeight="1" x14ac:dyDescent="0.3">
      <c r="A471" s="96"/>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5.75" customHeight="1" x14ac:dyDescent="0.3">
      <c r="A472" s="96"/>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5.75" customHeight="1" x14ac:dyDescent="0.3">
      <c r="A473" s="96"/>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5.75" customHeight="1" x14ac:dyDescent="0.3">
      <c r="A474" s="96"/>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5.75" customHeight="1" x14ac:dyDescent="0.3">
      <c r="A475" s="96"/>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5.75" customHeight="1" x14ac:dyDescent="0.3">
      <c r="A476" s="96"/>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5.75" customHeight="1" x14ac:dyDescent="0.3">
      <c r="A477" s="96"/>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5.75" customHeight="1" x14ac:dyDescent="0.3">
      <c r="A478" s="96"/>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5.75" customHeight="1" x14ac:dyDescent="0.3">
      <c r="A479" s="96"/>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5.75" customHeight="1" x14ac:dyDescent="0.3">
      <c r="A480" s="96"/>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5.75" customHeight="1" x14ac:dyDescent="0.3">
      <c r="A481" s="96"/>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5.75" customHeight="1" x14ac:dyDescent="0.3">
      <c r="A482" s="96"/>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5.75" customHeight="1" x14ac:dyDescent="0.3">
      <c r="A483" s="96"/>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5.75" customHeight="1" x14ac:dyDescent="0.3">
      <c r="A484" s="96"/>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5.75" customHeight="1" x14ac:dyDescent="0.3">
      <c r="A485" s="96"/>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5.75" customHeight="1" x14ac:dyDescent="0.3">
      <c r="A486" s="96"/>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5.75" customHeight="1" x14ac:dyDescent="0.3">
      <c r="A487" s="96"/>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5.75" customHeight="1" x14ac:dyDescent="0.3">
      <c r="A488" s="96"/>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5.75" customHeight="1" x14ac:dyDescent="0.3">
      <c r="A489" s="96"/>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5.75" customHeight="1" x14ac:dyDescent="0.3">
      <c r="A490" s="96"/>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5.75" customHeight="1" x14ac:dyDescent="0.3">
      <c r="A491" s="96"/>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5.75" customHeight="1" x14ac:dyDescent="0.3">
      <c r="A492" s="96"/>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5.75" customHeight="1" x14ac:dyDescent="0.3">
      <c r="A493" s="96"/>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5.75" customHeight="1" x14ac:dyDescent="0.3">
      <c r="A494" s="96"/>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5.75" customHeight="1" x14ac:dyDescent="0.3">
      <c r="A495" s="96"/>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5.75" customHeight="1" x14ac:dyDescent="0.3">
      <c r="A496" s="96"/>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5.75" customHeight="1" x14ac:dyDescent="0.3">
      <c r="A497" s="96"/>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5.75" customHeight="1" x14ac:dyDescent="0.3">
      <c r="A498" s="96"/>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5.75" customHeight="1" x14ac:dyDescent="0.3">
      <c r="A499" s="96"/>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5.75" customHeight="1" x14ac:dyDescent="0.3">
      <c r="A500" s="96"/>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5.75" customHeight="1" x14ac:dyDescent="0.3">
      <c r="A501" s="96"/>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5.75" customHeight="1" x14ac:dyDescent="0.3">
      <c r="A502" s="96"/>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5.75" customHeight="1" x14ac:dyDescent="0.3">
      <c r="A503" s="96"/>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5.75" customHeight="1" x14ac:dyDescent="0.3">
      <c r="A504" s="96"/>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5.75" customHeight="1" x14ac:dyDescent="0.3">
      <c r="A505" s="96"/>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5.75" customHeight="1" x14ac:dyDescent="0.3">
      <c r="A506" s="96"/>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5.75" customHeight="1" x14ac:dyDescent="0.3">
      <c r="A507" s="96"/>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5.75" customHeight="1" x14ac:dyDescent="0.3">
      <c r="A508" s="96"/>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5.75" customHeight="1" x14ac:dyDescent="0.3">
      <c r="A509" s="96"/>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5.75" customHeight="1" x14ac:dyDescent="0.3">
      <c r="A510" s="96"/>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5.75" customHeight="1" x14ac:dyDescent="0.3">
      <c r="A511" s="96"/>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5.75" customHeight="1" x14ac:dyDescent="0.3">
      <c r="A512" s="96"/>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5.75" customHeight="1" x14ac:dyDescent="0.3">
      <c r="A513" s="96"/>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5.75" customHeight="1" x14ac:dyDescent="0.3">
      <c r="A514" s="96"/>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5.75" customHeight="1" x14ac:dyDescent="0.3">
      <c r="A515" s="96"/>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5.75" customHeight="1" x14ac:dyDescent="0.3">
      <c r="A516" s="96"/>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5.75" customHeight="1" x14ac:dyDescent="0.3">
      <c r="A517" s="96"/>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5.75" customHeight="1" x14ac:dyDescent="0.3">
      <c r="A518" s="96"/>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5.75" customHeight="1" x14ac:dyDescent="0.3">
      <c r="A519" s="96"/>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5.75" customHeight="1" x14ac:dyDescent="0.3">
      <c r="A520" s="96"/>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5.75" customHeight="1" x14ac:dyDescent="0.3">
      <c r="A521" s="96"/>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5.75" customHeight="1" x14ac:dyDescent="0.3">
      <c r="A522" s="96"/>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5.75" customHeight="1" x14ac:dyDescent="0.3">
      <c r="A523" s="96"/>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5.75" customHeight="1" x14ac:dyDescent="0.3">
      <c r="A524" s="96"/>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5.75" customHeight="1" x14ac:dyDescent="0.3">
      <c r="A525" s="96"/>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5.75" customHeight="1" x14ac:dyDescent="0.3">
      <c r="A526" s="96"/>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5.75" customHeight="1" x14ac:dyDescent="0.3">
      <c r="A527" s="96"/>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5.75" customHeight="1" x14ac:dyDescent="0.3">
      <c r="A528" s="96"/>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5.75" customHeight="1" x14ac:dyDescent="0.3">
      <c r="A529" s="96"/>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5.75" customHeight="1" x14ac:dyDescent="0.3">
      <c r="A530" s="96"/>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5.75" customHeight="1" x14ac:dyDescent="0.3">
      <c r="A531" s="96"/>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5.75" customHeight="1" x14ac:dyDescent="0.3">
      <c r="A532" s="96"/>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5.75" customHeight="1" x14ac:dyDescent="0.3">
      <c r="A533" s="96"/>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5.75" customHeight="1" x14ac:dyDescent="0.3">
      <c r="A534" s="96"/>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5.75" customHeight="1" x14ac:dyDescent="0.3">
      <c r="A535" s="96"/>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5.75" customHeight="1" x14ac:dyDescent="0.3">
      <c r="A536" s="96"/>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5.75" customHeight="1" x14ac:dyDescent="0.3">
      <c r="A537" s="96"/>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5.75" customHeight="1" x14ac:dyDescent="0.3">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5.75" customHeight="1" x14ac:dyDescent="0.3">
      <c r="A539" s="96"/>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5.75" customHeight="1" x14ac:dyDescent="0.3">
      <c r="A540" s="96"/>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5.75" customHeight="1" x14ac:dyDescent="0.3">
      <c r="A541" s="96"/>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5.75" customHeight="1" x14ac:dyDescent="0.3">
      <c r="A542" s="96"/>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5.75" customHeight="1" x14ac:dyDescent="0.3">
      <c r="A543" s="96"/>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5.75" customHeight="1" x14ac:dyDescent="0.3">
      <c r="A544" s="96"/>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5.75" customHeight="1" x14ac:dyDescent="0.3">
      <c r="A545" s="96"/>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5.75" customHeight="1" x14ac:dyDescent="0.3">
      <c r="A546" s="96"/>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5.75" customHeight="1" x14ac:dyDescent="0.3">
      <c r="A547" s="96"/>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5.75" customHeight="1" x14ac:dyDescent="0.3">
      <c r="A548" s="96"/>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5.75" customHeight="1" x14ac:dyDescent="0.3">
      <c r="A549" s="96"/>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5.75" customHeight="1" x14ac:dyDescent="0.3">
      <c r="A550" s="96"/>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5.75" customHeight="1" x14ac:dyDescent="0.3">
      <c r="A551" s="96"/>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5.75" customHeight="1" x14ac:dyDescent="0.3">
      <c r="A552" s="96"/>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5.75" customHeight="1" x14ac:dyDescent="0.3">
      <c r="A553" s="96"/>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5.75" customHeight="1" x14ac:dyDescent="0.3">
      <c r="A554" s="96"/>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5.75" customHeight="1" x14ac:dyDescent="0.3">
      <c r="A555" s="96"/>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5.75" customHeight="1" x14ac:dyDescent="0.3">
      <c r="A556" s="96"/>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5.75" customHeight="1" x14ac:dyDescent="0.3">
      <c r="A557" s="96"/>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5.75" customHeight="1" x14ac:dyDescent="0.3">
      <c r="A558" s="96"/>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5.75" customHeight="1" x14ac:dyDescent="0.3">
      <c r="A559" s="96"/>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5.75" customHeight="1" x14ac:dyDescent="0.3">
      <c r="A560" s="96"/>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5.75" customHeight="1" x14ac:dyDescent="0.3">
      <c r="A561" s="96"/>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5.75" customHeight="1" x14ac:dyDescent="0.3">
      <c r="A562" s="96"/>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5.75" customHeight="1" x14ac:dyDescent="0.3">
      <c r="A563" s="96"/>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5.75" customHeight="1" x14ac:dyDescent="0.3">
      <c r="A564" s="96"/>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5.75" customHeight="1" x14ac:dyDescent="0.3">
      <c r="A565" s="96"/>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5.75" customHeight="1" x14ac:dyDescent="0.3">
      <c r="A566" s="96"/>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5.75" customHeight="1" x14ac:dyDescent="0.3">
      <c r="A567" s="96"/>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5.75" customHeight="1" x14ac:dyDescent="0.3">
      <c r="A568" s="96"/>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5.75" customHeight="1" x14ac:dyDescent="0.3">
      <c r="A569" s="96"/>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5.75" customHeight="1" x14ac:dyDescent="0.3">
      <c r="A570" s="96"/>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5.75" customHeight="1" x14ac:dyDescent="0.3">
      <c r="A571" s="96"/>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5.75" customHeight="1" x14ac:dyDescent="0.3">
      <c r="A572" s="96"/>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5.75" customHeight="1" x14ac:dyDescent="0.3">
      <c r="A573" s="96"/>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5.75" customHeight="1" x14ac:dyDescent="0.3">
      <c r="A574" s="96"/>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5.75" customHeight="1" x14ac:dyDescent="0.3">
      <c r="A575" s="96"/>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5.75" customHeight="1" x14ac:dyDescent="0.3">
      <c r="A576" s="96"/>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5.75" customHeight="1" x14ac:dyDescent="0.3">
      <c r="A577" s="96"/>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5.75" customHeight="1" x14ac:dyDescent="0.3">
      <c r="A578" s="96"/>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5.75" customHeight="1" x14ac:dyDescent="0.3">
      <c r="A579" s="96"/>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5.75" customHeight="1" x14ac:dyDescent="0.3">
      <c r="A580" s="96"/>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5.75" customHeight="1" x14ac:dyDescent="0.3">
      <c r="A581" s="96"/>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5.75" customHeight="1" x14ac:dyDescent="0.3">
      <c r="A582" s="96"/>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5.75" customHeight="1" x14ac:dyDescent="0.3">
      <c r="A583" s="96"/>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5.75" customHeight="1" x14ac:dyDescent="0.3">
      <c r="A584" s="96"/>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5.75" customHeight="1" x14ac:dyDescent="0.3">
      <c r="A585" s="96"/>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5.75" customHeight="1" x14ac:dyDescent="0.3">
      <c r="A586" s="96"/>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5.75" customHeight="1" x14ac:dyDescent="0.3">
      <c r="A587" s="96"/>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5.75" customHeight="1" x14ac:dyDescent="0.3">
      <c r="A588" s="96"/>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5.75" customHeight="1" x14ac:dyDescent="0.3">
      <c r="A589" s="96"/>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5.75" customHeight="1" x14ac:dyDescent="0.3">
      <c r="A590" s="96"/>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5.75" customHeight="1" x14ac:dyDescent="0.3">
      <c r="A591" s="96"/>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5.75" customHeight="1" x14ac:dyDescent="0.3">
      <c r="A592" s="96"/>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5.75" customHeight="1" x14ac:dyDescent="0.3">
      <c r="A593" s="96"/>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5.75" customHeight="1" x14ac:dyDescent="0.3">
      <c r="A594" s="96"/>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5.75" customHeight="1" x14ac:dyDescent="0.3">
      <c r="A595" s="96"/>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5.75" customHeight="1" x14ac:dyDescent="0.3">
      <c r="A596" s="96"/>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5.75" customHeight="1" x14ac:dyDescent="0.3">
      <c r="A597" s="96"/>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5.75" customHeight="1" x14ac:dyDescent="0.3">
      <c r="A598" s="96"/>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5.75" customHeight="1" x14ac:dyDescent="0.3">
      <c r="A599" s="96"/>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5.75" customHeight="1" x14ac:dyDescent="0.3">
      <c r="A600" s="96"/>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5.75" customHeight="1" x14ac:dyDescent="0.3">
      <c r="A601" s="96"/>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5.75" customHeight="1" x14ac:dyDescent="0.3">
      <c r="A602" s="96"/>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5.75" customHeight="1" x14ac:dyDescent="0.3">
      <c r="A603" s="96"/>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5.75" customHeight="1" x14ac:dyDescent="0.3">
      <c r="A604" s="96"/>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5.75" customHeight="1" x14ac:dyDescent="0.3">
      <c r="A605" s="96"/>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5.75" customHeight="1" x14ac:dyDescent="0.3">
      <c r="A606" s="96"/>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5.75" customHeight="1" x14ac:dyDescent="0.3">
      <c r="A607" s="96"/>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5.75" customHeight="1" x14ac:dyDescent="0.3">
      <c r="A608" s="96"/>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5.75" customHeight="1" x14ac:dyDescent="0.3">
      <c r="A609" s="96"/>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5.75" customHeight="1" x14ac:dyDescent="0.3">
      <c r="A610" s="96"/>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5.75" customHeight="1" x14ac:dyDescent="0.3">
      <c r="A611" s="96"/>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5.75" customHeight="1" x14ac:dyDescent="0.3">
      <c r="A612" s="96"/>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5.75" customHeight="1" x14ac:dyDescent="0.3">
      <c r="A613" s="96"/>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5.75" customHeight="1" x14ac:dyDescent="0.3">
      <c r="A614" s="96"/>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5.75" customHeight="1" x14ac:dyDescent="0.3">
      <c r="A615" s="96"/>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5.75" customHeight="1" x14ac:dyDescent="0.3">
      <c r="A616" s="96"/>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5.75" customHeight="1" x14ac:dyDescent="0.3">
      <c r="A617" s="96"/>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5.75" customHeight="1" x14ac:dyDescent="0.3">
      <c r="A618" s="96"/>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5.75" customHeight="1" x14ac:dyDescent="0.3">
      <c r="A619" s="96"/>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5.75" customHeight="1" x14ac:dyDescent="0.3">
      <c r="A620" s="96"/>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5.75" customHeight="1" x14ac:dyDescent="0.3">
      <c r="A621" s="96"/>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5.75" customHeight="1" x14ac:dyDescent="0.3">
      <c r="A622" s="96"/>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5.75" customHeight="1" x14ac:dyDescent="0.3">
      <c r="A623" s="96"/>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5.75" customHeight="1" x14ac:dyDescent="0.3">
      <c r="A624" s="96"/>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5.75" customHeight="1" x14ac:dyDescent="0.3">
      <c r="A625" s="96"/>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5.75" customHeight="1" x14ac:dyDescent="0.3">
      <c r="A626" s="96"/>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5.75" customHeight="1" x14ac:dyDescent="0.3">
      <c r="A627" s="96"/>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5.75" customHeight="1" x14ac:dyDescent="0.3">
      <c r="A628" s="96"/>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5.75" customHeight="1" x14ac:dyDescent="0.3">
      <c r="A629" s="96"/>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5.75" customHeight="1" x14ac:dyDescent="0.3">
      <c r="A630" s="96"/>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5.75" customHeight="1" x14ac:dyDescent="0.3">
      <c r="A631" s="96"/>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5.75" customHeight="1" x14ac:dyDescent="0.3">
      <c r="A632" s="96"/>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5.75" customHeight="1" x14ac:dyDescent="0.3">
      <c r="A633" s="96"/>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5.75" customHeight="1" x14ac:dyDescent="0.3">
      <c r="A634" s="96"/>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5.75" customHeight="1" x14ac:dyDescent="0.3">
      <c r="A635" s="96"/>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5.75" customHeight="1" x14ac:dyDescent="0.3">
      <c r="A636" s="96"/>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5.75" customHeight="1" x14ac:dyDescent="0.3">
      <c r="A637" s="96"/>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5.75" customHeight="1" x14ac:dyDescent="0.3">
      <c r="A638" s="96"/>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5.75" customHeight="1" x14ac:dyDescent="0.3">
      <c r="A639" s="96"/>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5.75" customHeight="1" x14ac:dyDescent="0.3">
      <c r="A640" s="96"/>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5.75" customHeight="1" x14ac:dyDescent="0.3">
      <c r="A641" s="96"/>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5.75" customHeight="1" x14ac:dyDescent="0.3">
      <c r="A642" s="96"/>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5.75" customHeight="1" x14ac:dyDescent="0.3">
      <c r="A643" s="96"/>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5.75" customHeight="1" x14ac:dyDescent="0.3">
      <c r="A644" s="96"/>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5.75" customHeight="1" x14ac:dyDescent="0.3">
      <c r="A645" s="96"/>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5.75" customHeight="1" x14ac:dyDescent="0.3">
      <c r="A646" s="96"/>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5.75" customHeight="1" x14ac:dyDescent="0.3">
      <c r="A647" s="96"/>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5.75" customHeight="1" x14ac:dyDescent="0.3">
      <c r="A648" s="96"/>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5.75" customHeight="1" x14ac:dyDescent="0.3">
      <c r="A649" s="96"/>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5.75" customHeight="1" x14ac:dyDescent="0.3">
      <c r="A650" s="96"/>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5.75" customHeight="1" x14ac:dyDescent="0.3">
      <c r="A651" s="96"/>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5.75" customHeight="1" x14ac:dyDescent="0.3">
      <c r="A652" s="96"/>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5.75" customHeight="1" x14ac:dyDescent="0.3">
      <c r="A653" s="96"/>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5.75" customHeight="1" x14ac:dyDescent="0.3">
      <c r="A654" s="96"/>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5.75" customHeight="1" x14ac:dyDescent="0.3">
      <c r="A655" s="96"/>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5.75" customHeight="1" x14ac:dyDescent="0.3">
      <c r="A656" s="96"/>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5.75" customHeight="1" x14ac:dyDescent="0.3">
      <c r="A657" s="96"/>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5.75" customHeight="1" x14ac:dyDescent="0.3">
      <c r="A658" s="96"/>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5.75" customHeight="1" x14ac:dyDescent="0.3">
      <c r="A659" s="96"/>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5.75" customHeight="1" x14ac:dyDescent="0.3">
      <c r="A660" s="96"/>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5.75" customHeight="1" x14ac:dyDescent="0.3">
      <c r="A661" s="96"/>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5.75" customHeight="1" x14ac:dyDescent="0.3">
      <c r="A662" s="96"/>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5.75" customHeight="1" x14ac:dyDescent="0.3">
      <c r="A663" s="96"/>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5.75" customHeight="1" x14ac:dyDescent="0.3">
      <c r="A664" s="96"/>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5.75" customHeight="1" x14ac:dyDescent="0.3">
      <c r="A665" s="96"/>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5.75" customHeight="1" x14ac:dyDescent="0.3">
      <c r="A666" s="96"/>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5.75" customHeight="1" x14ac:dyDescent="0.3">
      <c r="A667" s="96"/>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5.75" customHeight="1" x14ac:dyDescent="0.3">
      <c r="A668" s="96"/>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5.75" customHeight="1" x14ac:dyDescent="0.3">
      <c r="A669" s="96"/>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5.75" customHeight="1" x14ac:dyDescent="0.3">
      <c r="A670" s="96"/>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5.75" customHeight="1" x14ac:dyDescent="0.3">
      <c r="A671" s="96"/>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5.75" customHeight="1" x14ac:dyDescent="0.3">
      <c r="A672" s="96"/>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5.75" customHeight="1" x14ac:dyDescent="0.3">
      <c r="A673" s="96"/>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5.75" customHeight="1" x14ac:dyDescent="0.3">
      <c r="A674" s="96"/>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5.75" customHeight="1" x14ac:dyDescent="0.3">
      <c r="A675" s="96"/>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5.75" customHeight="1" x14ac:dyDescent="0.3">
      <c r="A676" s="96"/>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5.75" customHeight="1" x14ac:dyDescent="0.3">
      <c r="A677" s="96"/>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5.75" customHeight="1" x14ac:dyDescent="0.3">
      <c r="A678" s="96"/>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5.75" customHeight="1" x14ac:dyDescent="0.3">
      <c r="A679" s="96"/>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5.75" customHeight="1" x14ac:dyDescent="0.3">
      <c r="A680" s="96"/>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5.75" customHeight="1" x14ac:dyDescent="0.3">
      <c r="A681" s="96"/>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5.75" customHeight="1" x14ac:dyDescent="0.3">
      <c r="A682" s="96"/>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5.75" customHeight="1" x14ac:dyDescent="0.3">
      <c r="A683" s="96"/>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5.75" customHeight="1" x14ac:dyDescent="0.3">
      <c r="A684" s="96"/>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5.75" customHeight="1" x14ac:dyDescent="0.3">
      <c r="A685" s="96"/>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5.75" customHeight="1" x14ac:dyDescent="0.3">
      <c r="A686" s="96"/>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5.75" customHeight="1" x14ac:dyDescent="0.3">
      <c r="A687" s="96"/>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5.75" customHeight="1" x14ac:dyDescent="0.3">
      <c r="A688" s="96"/>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5.75" customHeight="1" x14ac:dyDescent="0.3">
      <c r="A689" s="96"/>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5.75" customHeight="1" x14ac:dyDescent="0.3">
      <c r="A690" s="96"/>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5.75" customHeight="1" x14ac:dyDescent="0.3">
      <c r="A691" s="96"/>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5.75" customHeight="1" x14ac:dyDescent="0.3">
      <c r="A692" s="96"/>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5.75" customHeight="1" x14ac:dyDescent="0.3">
      <c r="A693" s="96"/>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5.75" customHeight="1" x14ac:dyDescent="0.3">
      <c r="A694" s="96"/>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5.75" customHeight="1" x14ac:dyDescent="0.3">
      <c r="A695" s="96"/>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5.75" customHeight="1" x14ac:dyDescent="0.3">
      <c r="A696" s="96"/>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5.75" customHeight="1" x14ac:dyDescent="0.3">
      <c r="A697" s="96"/>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5.75" customHeight="1" x14ac:dyDescent="0.3">
      <c r="A698" s="96"/>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5.75" customHeight="1" x14ac:dyDescent="0.3">
      <c r="A699" s="96"/>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5.75" customHeight="1" x14ac:dyDescent="0.3">
      <c r="A700" s="96"/>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5.75" customHeight="1" x14ac:dyDescent="0.3">
      <c r="A701" s="96"/>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5.75" customHeight="1" x14ac:dyDescent="0.3">
      <c r="A702" s="96"/>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5.75" customHeight="1" x14ac:dyDescent="0.3">
      <c r="A703" s="96"/>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5.75" customHeight="1" x14ac:dyDescent="0.3">
      <c r="A704" s="96"/>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5.75" customHeight="1" x14ac:dyDescent="0.3">
      <c r="A705" s="96"/>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5.75" customHeight="1" x14ac:dyDescent="0.3">
      <c r="A706" s="96"/>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5.75" customHeight="1" x14ac:dyDescent="0.3">
      <c r="A707" s="96"/>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5.75" customHeight="1" x14ac:dyDescent="0.3">
      <c r="A708" s="96"/>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5.75" customHeight="1" x14ac:dyDescent="0.3">
      <c r="A709" s="96"/>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5.75" customHeight="1" x14ac:dyDescent="0.3">
      <c r="A710" s="96"/>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5.75" customHeight="1" x14ac:dyDescent="0.3">
      <c r="A711" s="96"/>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5.75" customHeight="1" x14ac:dyDescent="0.3">
      <c r="A712" s="96"/>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5.75" customHeight="1" x14ac:dyDescent="0.3">
      <c r="A713" s="96"/>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5.75" customHeight="1" x14ac:dyDescent="0.3">
      <c r="A714" s="96"/>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5.75" customHeight="1" x14ac:dyDescent="0.3">
      <c r="A715" s="96"/>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5.75" customHeight="1" x14ac:dyDescent="0.3">
      <c r="A716" s="96"/>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5.75" customHeight="1" x14ac:dyDescent="0.3">
      <c r="A717" s="96"/>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5.75" customHeight="1" x14ac:dyDescent="0.3">
      <c r="A718" s="96"/>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5.75" customHeight="1" x14ac:dyDescent="0.3">
      <c r="A719" s="96"/>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5.75" customHeight="1" x14ac:dyDescent="0.3">
      <c r="A720" s="96"/>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5.75" customHeight="1" x14ac:dyDescent="0.3">
      <c r="A721" s="96"/>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5.75" customHeight="1" x14ac:dyDescent="0.3">
      <c r="A722" s="96"/>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5.75" customHeight="1" x14ac:dyDescent="0.3">
      <c r="A723" s="96"/>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5.75" customHeight="1" x14ac:dyDescent="0.3">
      <c r="A724" s="96"/>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5.75" customHeight="1" x14ac:dyDescent="0.3">
      <c r="A725" s="96"/>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5.75" customHeight="1" x14ac:dyDescent="0.3">
      <c r="A726" s="96"/>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5.75" customHeight="1" x14ac:dyDescent="0.3">
      <c r="A727" s="96"/>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5.75" customHeight="1" x14ac:dyDescent="0.3">
      <c r="A728" s="96"/>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5.75" customHeight="1" x14ac:dyDescent="0.3">
      <c r="A729" s="96"/>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5.75" customHeight="1" x14ac:dyDescent="0.3">
      <c r="A730" s="96"/>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5.75" customHeight="1" x14ac:dyDescent="0.3">
      <c r="A731" s="96"/>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5.75" customHeight="1" x14ac:dyDescent="0.3">
      <c r="A732" s="96"/>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5.75" customHeight="1" x14ac:dyDescent="0.3">
      <c r="A733" s="96"/>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5.75" customHeight="1" x14ac:dyDescent="0.3">
      <c r="A734" s="96"/>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5.75" customHeight="1" x14ac:dyDescent="0.3">
      <c r="A735" s="96"/>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5.75" customHeight="1" x14ac:dyDescent="0.3">
      <c r="A736" s="96"/>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5.75" customHeight="1" x14ac:dyDescent="0.3">
      <c r="A737" s="96"/>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5.75" customHeight="1" x14ac:dyDescent="0.3">
      <c r="A738" s="96"/>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5.75" customHeight="1" x14ac:dyDescent="0.3">
      <c r="A739" s="96"/>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5.75" customHeight="1" x14ac:dyDescent="0.3">
      <c r="A740" s="96"/>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5.75" customHeight="1" x14ac:dyDescent="0.3">
      <c r="A741" s="96"/>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5.75" customHeight="1" x14ac:dyDescent="0.3">
      <c r="A742" s="96"/>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5.75" customHeight="1" x14ac:dyDescent="0.3">
      <c r="A743" s="96"/>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5.75" customHeight="1" x14ac:dyDescent="0.3">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5.75" customHeight="1" x14ac:dyDescent="0.3">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5.75" customHeight="1" x14ac:dyDescent="0.3">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5.75" customHeight="1" x14ac:dyDescent="0.3">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5.75" customHeight="1" x14ac:dyDescent="0.3">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5.75" customHeight="1" x14ac:dyDescent="0.3">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5.75" customHeight="1" x14ac:dyDescent="0.3">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5.75" customHeight="1" x14ac:dyDescent="0.3">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5.75" customHeight="1" x14ac:dyDescent="0.3">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5.75" customHeight="1" x14ac:dyDescent="0.3">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5.75" customHeight="1" x14ac:dyDescent="0.3">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5.75" customHeight="1" x14ac:dyDescent="0.3">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5.75" customHeight="1" x14ac:dyDescent="0.3">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5.75" customHeight="1" x14ac:dyDescent="0.3">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5.75" customHeight="1" x14ac:dyDescent="0.3">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5.75" customHeight="1" x14ac:dyDescent="0.3">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5.75" customHeight="1" x14ac:dyDescent="0.3">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5.75" customHeight="1" x14ac:dyDescent="0.3">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5.75" customHeight="1" x14ac:dyDescent="0.3">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5.75" customHeight="1" x14ac:dyDescent="0.3">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5.75" customHeight="1" x14ac:dyDescent="0.3">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5.75" customHeight="1" x14ac:dyDescent="0.3">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5.75" customHeight="1" x14ac:dyDescent="0.3">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5.75" customHeight="1" x14ac:dyDescent="0.3">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5.75" customHeight="1" x14ac:dyDescent="0.3">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5.75" customHeight="1" x14ac:dyDescent="0.3">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5.75" customHeight="1" x14ac:dyDescent="0.3">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5.75" customHeight="1" x14ac:dyDescent="0.3">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5.75" customHeight="1" x14ac:dyDescent="0.3">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5.75" customHeight="1" x14ac:dyDescent="0.3">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5.75" customHeight="1" x14ac:dyDescent="0.3">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5.75" customHeight="1" x14ac:dyDescent="0.3">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5.75" customHeight="1" x14ac:dyDescent="0.3">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5.75" customHeight="1" x14ac:dyDescent="0.3">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5.75" customHeight="1" x14ac:dyDescent="0.3">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5.75" customHeight="1" x14ac:dyDescent="0.3">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5.75" customHeight="1" x14ac:dyDescent="0.3">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5.75" customHeight="1" x14ac:dyDescent="0.3">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5.75" customHeight="1" x14ac:dyDescent="0.3">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5.75" customHeight="1" x14ac:dyDescent="0.3">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5.75" customHeight="1" x14ac:dyDescent="0.3">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5.75" customHeight="1" x14ac:dyDescent="0.3">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5.75" customHeight="1" x14ac:dyDescent="0.3">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5.75" customHeight="1" x14ac:dyDescent="0.3">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5.75" customHeight="1" x14ac:dyDescent="0.3">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5.75" customHeight="1" x14ac:dyDescent="0.3">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5.75" customHeight="1" x14ac:dyDescent="0.3">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5.75" customHeight="1" x14ac:dyDescent="0.3">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5.75" customHeight="1" x14ac:dyDescent="0.3">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5.75" customHeight="1" x14ac:dyDescent="0.3">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5.75" customHeight="1" x14ac:dyDescent="0.3">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5.75" customHeight="1" x14ac:dyDescent="0.3">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5.75" customHeight="1" x14ac:dyDescent="0.3">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5.75" customHeight="1" x14ac:dyDescent="0.3">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5.75" customHeight="1" x14ac:dyDescent="0.3">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5.75" customHeight="1" x14ac:dyDescent="0.3">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5.75" customHeight="1" x14ac:dyDescent="0.3">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5.75" customHeight="1" x14ac:dyDescent="0.3">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5.75" customHeight="1" x14ac:dyDescent="0.3">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5.75" customHeight="1" x14ac:dyDescent="0.3">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5.75" customHeight="1" x14ac:dyDescent="0.3">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5.75" customHeight="1" x14ac:dyDescent="0.3">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5.75" customHeight="1" x14ac:dyDescent="0.3">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5.75" customHeight="1" x14ac:dyDescent="0.3">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5.75" customHeight="1" x14ac:dyDescent="0.3">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5.75" customHeight="1" x14ac:dyDescent="0.3">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5.75" customHeight="1" x14ac:dyDescent="0.3">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5.75" customHeight="1" x14ac:dyDescent="0.3">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5.75" customHeight="1" x14ac:dyDescent="0.3">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5.75" customHeight="1" x14ac:dyDescent="0.3">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5.75" customHeight="1" x14ac:dyDescent="0.3">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5.75" customHeight="1" x14ac:dyDescent="0.3">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5.75" customHeight="1" x14ac:dyDescent="0.3">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5.75" customHeight="1" x14ac:dyDescent="0.3">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5.75" customHeight="1" x14ac:dyDescent="0.3">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5.75" customHeight="1" x14ac:dyDescent="0.3">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5.75" customHeight="1" x14ac:dyDescent="0.3">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5.75" customHeight="1" x14ac:dyDescent="0.3">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5.75" customHeight="1" x14ac:dyDescent="0.3">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5.75" customHeight="1" x14ac:dyDescent="0.3">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5.75" customHeight="1" x14ac:dyDescent="0.3">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5.75" customHeight="1" x14ac:dyDescent="0.3">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5.75" customHeight="1" x14ac:dyDescent="0.3">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5.75" customHeight="1" x14ac:dyDescent="0.3">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5.75" customHeight="1" x14ac:dyDescent="0.3">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5.75" customHeight="1" x14ac:dyDescent="0.3">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5.75" customHeight="1" x14ac:dyDescent="0.3">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5.75" customHeight="1" x14ac:dyDescent="0.3">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5.75" customHeight="1" x14ac:dyDescent="0.3">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5.75" customHeight="1" x14ac:dyDescent="0.3">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5.75" customHeight="1" x14ac:dyDescent="0.3">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5.75" customHeight="1" x14ac:dyDescent="0.3">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5.75" customHeight="1" x14ac:dyDescent="0.3">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5.75" customHeight="1" x14ac:dyDescent="0.3">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5.75" customHeight="1" x14ac:dyDescent="0.3">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5.75" customHeight="1" x14ac:dyDescent="0.3">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5.75" customHeight="1" x14ac:dyDescent="0.3">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5.75" customHeight="1" x14ac:dyDescent="0.3">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5.75" customHeight="1" x14ac:dyDescent="0.3">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5.75" customHeight="1" x14ac:dyDescent="0.3">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5.75" customHeight="1" x14ac:dyDescent="0.3">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5.75" customHeight="1" x14ac:dyDescent="0.3">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5.75" customHeight="1" x14ac:dyDescent="0.3">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5.75" customHeight="1" x14ac:dyDescent="0.3">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5.75" customHeight="1" x14ac:dyDescent="0.3">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5.75" customHeight="1" x14ac:dyDescent="0.3">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5.75" customHeight="1" x14ac:dyDescent="0.3">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5.75" customHeight="1" x14ac:dyDescent="0.3">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5.75" customHeight="1" x14ac:dyDescent="0.3">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5.75" customHeight="1" x14ac:dyDescent="0.3">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5.75" customHeight="1" x14ac:dyDescent="0.3">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5.75" customHeight="1" x14ac:dyDescent="0.3">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5.75" customHeight="1" x14ac:dyDescent="0.3">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5.75" customHeight="1" x14ac:dyDescent="0.3">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5.75" customHeight="1" x14ac:dyDescent="0.3">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5.75" customHeight="1" x14ac:dyDescent="0.3">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5.75" customHeight="1" x14ac:dyDescent="0.3">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5.75" customHeight="1" x14ac:dyDescent="0.3">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5.75" customHeight="1" x14ac:dyDescent="0.3">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5.75" customHeight="1" x14ac:dyDescent="0.3">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5.75" customHeight="1" x14ac:dyDescent="0.3">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5.75" customHeight="1" x14ac:dyDescent="0.3">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5.75" customHeight="1" x14ac:dyDescent="0.3">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5.75" customHeight="1" x14ac:dyDescent="0.3">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5.75" customHeight="1" x14ac:dyDescent="0.3">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5.75" customHeight="1" x14ac:dyDescent="0.3">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5.75" customHeight="1" x14ac:dyDescent="0.3">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5.75" customHeight="1" x14ac:dyDescent="0.3">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5.75" customHeight="1" x14ac:dyDescent="0.3">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5.75" customHeight="1" x14ac:dyDescent="0.3">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5.75" customHeight="1" x14ac:dyDescent="0.3">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5.75" customHeight="1" x14ac:dyDescent="0.3">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5.75" customHeight="1" x14ac:dyDescent="0.3">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5.75" customHeight="1" x14ac:dyDescent="0.3">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5.75" customHeight="1" x14ac:dyDescent="0.3">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5.75" customHeight="1" x14ac:dyDescent="0.3">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5.75" customHeight="1" x14ac:dyDescent="0.3">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5.75" customHeight="1" x14ac:dyDescent="0.3">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5.75" customHeight="1" x14ac:dyDescent="0.3">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5.75" customHeight="1" x14ac:dyDescent="0.3">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5.75" customHeight="1" x14ac:dyDescent="0.3">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5.75" customHeight="1" x14ac:dyDescent="0.3">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5.75" customHeight="1" x14ac:dyDescent="0.3">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5.75" customHeight="1" x14ac:dyDescent="0.3">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5.75" customHeight="1" x14ac:dyDescent="0.3">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5.75" customHeight="1" x14ac:dyDescent="0.3">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5.75" customHeight="1" x14ac:dyDescent="0.3">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5.75" customHeight="1" x14ac:dyDescent="0.3">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5.75" customHeight="1" x14ac:dyDescent="0.3">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5.75" customHeight="1" x14ac:dyDescent="0.3">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5.75" customHeight="1" x14ac:dyDescent="0.3">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5.75" customHeight="1" x14ac:dyDescent="0.3">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5.75" customHeight="1" x14ac:dyDescent="0.3">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5.75" customHeight="1" x14ac:dyDescent="0.3">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5.75" customHeight="1" x14ac:dyDescent="0.3">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5.75" customHeight="1" x14ac:dyDescent="0.3">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5.75" customHeight="1" x14ac:dyDescent="0.3">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5.75" customHeight="1" x14ac:dyDescent="0.3">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5.75" customHeight="1" x14ac:dyDescent="0.3">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5.75" customHeight="1" x14ac:dyDescent="0.3">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5.75" customHeight="1" x14ac:dyDescent="0.3">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5.75" customHeight="1" x14ac:dyDescent="0.3">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5.75" customHeight="1" x14ac:dyDescent="0.3">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5.75" customHeight="1" x14ac:dyDescent="0.3">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5.75" customHeight="1" x14ac:dyDescent="0.3">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5.75" customHeight="1" x14ac:dyDescent="0.3">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5.75" customHeight="1" x14ac:dyDescent="0.3">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5.75" customHeight="1" x14ac:dyDescent="0.3">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5.75" customHeight="1" x14ac:dyDescent="0.3">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5.75" customHeight="1" x14ac:dyDescent="0.3">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5.75" customHeight="1" x14ac:dyDescent="0.3">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5.75" customHeight="1" x14ac:dyDescent="0.3">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5.75" customHeight="1" x14ac:dyDescent="0.3">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5.75" customHeight="1" x14ac:dyDescent="0.3">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5.75" customHeight="1" x14ac:dyDescent="0.3">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5.75" customHeight="1" x14ac:dyDescent="0.3">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5.75" customHeight="1" x14ac:dyDescent="0.3">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5.75" customHeight="1" x14ac:dyDescent="0.3">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5.75" customHeight="1" x14ac:dyDescent="0.3">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5.75" customHeight="1" x14ac:dyDescent="0.3">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5.75" customHeight="1" x14ac:dyDescent="0.3">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5.75" customHeight="1" x14ac:dyDescent="0.3">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5.75" customHeight="1" x14ac:dyDescent="0.3">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5.75" customHeight="1" x14ac:dyDescent="0.3">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5.75" customHeight="1" x14ac:dyDescent="0.3">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5.75" customHeight="1" x14ac:dyDescent="0.3">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5.75" customHeight="1" x14ac:dyDescent="0.3">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5.75" customHeight="1" x14ac:dyDescent="0.3">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5.75" customHeight="1" x14ac:dyDescent="0.3">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5.75" customHeight="1" x14ac:dyDescent="0.3">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5.75" customHeight="1" x14ac:dyDescent="0.3">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5.75" customHeight="1" x14ac:dyDescent="0.3">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5.75" customHeight="1" x14ac:dyDescent="0.3">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5.75" customHeight="1" x14ac:dyDescent="0.3">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5.75" customHeight="1" x14ac:dyDescent="0.3">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5.75" customHeight="1" x14ac:dyDescent="0.3">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5.75" customHeight="1" x14ac:dyDescent="0.3">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5.75" customHeight="1" x14ac:dyDescent="0.3">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5.75" customHeight="1" x14ac:dyDescent="0.3">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5.75" customHeight="1" x14ac:dyDescent="0.3">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5.75" customHeight="1" x14ac:dyDescent="0.3">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5.75" customHeight="1" x14ac:dyDescent="0.3">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5.75" customHeight="1" x14ac:dyDescent="0.3">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5.75" customHeight="1" x14ac:dyDescent="0.3">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5.75" customHeight="1" x14ac:dyDescent="0.3">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5.75" customHeight="1" x14ac:dyDescent="0.3">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5.75" customHeight="1" x14ac:dyDescent="0.3">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5.75" customHeight="1" x14ac:dyDescent="0.3">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5.75" customHeight="1" x14ac:dyDescent="0.3">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5.75" customHeight="1" x14ac:dyDescent="0.3">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5.75" customHeight="1" x14ac:dyDescent="0.3">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5.75" customHeight="1" x14ac:dyDescent="0.3">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5.75" customHeight="1" x14ac:dyDescent="0.3">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5.75" customHeight="1" x14ac:dyDescent="0.3">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5.75" customHeight="1" x14ac:dyDescent="0.3">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5.75" customHeight="1" x14ac:dyDescent="0.3">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5.75" customHeight="1" x14ac:dyDescent="0.3">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5.75" customHeight="1" x14ac:dyDescent="0.3">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5.75" customHeight="1" x14ac:dyDescent="0.3">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5.75" customHeight="1" x14ac:dyDescent="0.3">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5.75" customHeight="1" x14ac:dyDescent="0.3">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5.75" customHeight="1" x14ac:dyDescent="0.3">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5.75" customHeight="1" x14ac:dyDescent="0.3">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5.75" customHeight="1" x14ac:dyDescent="0.3">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5.75" customHeight="1" x14ac:dyDescent="0.3">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5.75" customHeight="1" x14ac:dyDescent="0.3">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5.75" customHeight="1" x14ac:dyDescent="0.3">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5.75" customHeight="1" x14ac:dyDescent="0.3">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5.75" customHeight="1" x14ac:dyDescent="0.3">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5.75" customHeight="1" x14ac:dyDescent="0.3">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5.75" customHeight="1" x14ac:dyDescent="0.3">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5.75" customHeight="1" x14ac:dyDescent="0.3">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5.75" customHeight="1" x14ac:dyDescent="0.3">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5.75" customHeight="1" x14ac:dyDescent="0.3">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5.75" customHeight="1" x14ac:dyDescent="0.3">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5.75" customHeight="1" x14ac:dyDescent="0.3">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5.75" customHeight="1" x14ac:dyDescent="0.3">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5.75" customHeight="1" x14ac:dyDescent="0.3">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5.75" customHeight="1" x14ac:dyDescent="0.3">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5.75" customHeight="1" x14ac:dyDescent="0.3">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5.75" customHeight="1" x14ac:dyDescent="0.3">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5.75" customHeight="1" x14ac:dyDescent="0.3">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5.75" customHeight="1" x14ac:dyDescent="0.3">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5.75" customHeight="1" x14ac:dyDescent="0.3">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5.75" customHeight="1" x14ac:dyDescent="0.3">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5.75" customHeight="1" x14ac:dyDescent="0.3">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5.75" customHeight="1" x14ac:dyDescent="0.3">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5.75" customHeight="1" x14ac:dyDescent="0.3">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5.75" customHeight="1" x14ac:dyDescent="0.3">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5.75" customHeight="1" x14ac:dyDescent="0.3">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5.75" customHeight="1" x14ac:dyDescent="0.3">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spans="1:26" ht="15.75" customHeight="1" x14ac:dyDescent="0.3">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spans="1:26" ht="15.75" customHeight="1" x14ac:dyDescent="0.3">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spans="1:26" ht="15.75" customHeight="1" x14ac:dyDescent="0.3">
      <c r="A997" s="96"/>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spans="1:26" ht="15.75" customHeight="1" x14ac:dyDescent="0.3">
      <c r="A998" s="96"/>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spans="1:26" ht="15.75" customHeight="1" x14ac:dyDescent="0.3">
      <c r="A999" s="96"/>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spans="1:26" ht="15.75" customHeight="1" x14ac:dyDescent="0.3">
      <c r="A1000" s="96"/>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sheetData>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L242"/>
  <sheetViews>
    <sheetView zoomScale="60" zoomScaleNormal="60" workbookViewId="0">
      <selection activeCell="H5" sqref="H5"/>
    </sheetView>
  </sheetViews>
  <sheetFormatPr defaultColWidth="12.59765625" defaultRowHeight="15" customHeight="1" x14ac:dyDescent="0.25"/>
  <cols>
    <col min="1" max="1" width="18.296875" style="566" customWidth="1"/>
    <col min="2" max="2" width="20.59765625" style="328" hidden="1" customWidth="1"/>
    <col min="3" max="3" width="19.59765625" style="328" hidden="1" customWidth="1"/>
    <col min="4" max="4" width="19.796875" style="328" customWidth="1"/>
    <col min="5" max="5" width="5.09765625" style="328" hidden="1" customWidth="1"/>
    <col min="6" max="6" width="12.59765625" style="328" hidden="1" customWidth="1"/>
    <col min="7" max="7" width="20.69921875" style="328" hidden="1" customWidth="1"/>
    <col min="8" max="8" width="39.3984375" style="579" customWidth="1"/>
    <col min="9" max="9" width="61.59765625" style="586" customWidth="1"/>
    <col min="10" max="10" width="42" style="586" customWidth="1"/>
    <col min="11" max="11" width="25.69921875" style="579" customWidth="1"/>
    <col min="12" max="12" width="36.5" style="579" customWidth="1"/>
    <col min="13" max="13" width="22.296875" style="328" customWidth="1"/>
    <col min="14" max="14" width="22.8984375" style="328" customWidth="1"/>
    <col min="15" max="15" width="22.09765625" style="328" customWidth="1"/>
    <col min="16" max="16" width="22.296875" style="328" customWidth="1"/>
    <col min="17" max="17" width="26.796875" style="328" customWidth="1"/>
    <col min="18" max="18" width="23.09765625" style="328" customWidth="1"/>
    <col min="19" max="19" width="21.796875" style="328" customWidth="1"/>
    <col min="20" max="20" width="29.59765625" style="328" customWidth="1"/>
    <col min="21" max="21" width="34.796875" style="328" customWidth="1"/>
    <col min="22" max="22" width="33.59765625" style="328" customWidth="1"/>
    <col min="23" max="23" width="23.5" style="328" customWidth="1"/>
    <col min="24" max="24" width="7.5" style="328" customWidth="1"/>
    <col min="25" max="25" width="30.296875" style="328" customWidth="1"/>
    <col min="26" max="29" width="26.19921875" style="328" customWidth="1"/>
    <col min="30" max="30" width="31.09765625" style="328" customWidth="1"/>
    <col min="31" max="31" width="26.19921875" style="328" customWidth="1"/>
    <col min="32" max="32" width="28.59765625" style="328" customWidth="1"/>
    <col min="33" max="45" width="26.19921875" style="328" customWidth="1"/>
    <col min="46" max="46" width="16.69921875" style="328" customWidth="1"/>
    <col min="47" max="47" width="19" style="328" customWidth="1"/>
    <col min="48" max="48" width="18.5" style="328" customWidth="1"/>
    <col min="49" max="49" width="19.69921875" style="328" customWidth="1"/>
    <col min="50" max="50" width="23.09765625" style="328" customWidth="1"/>
    <col min="51" max="51" width="14.59765625" style="328" customWidth="1"/>
    <col min="52" max="62" width="8" style="328" customWidth="1"/>
    <col min="63" max="63" width="38" style="328" customWidth="1"/>
    <col min="64" max="64" width="33.19921875" style="328" customWidth="1"/>
    <col min="65" max="65" width="25.69921875" style="328" customWidth="1"/>
    <col min="66" max="66" width="86.69921875" style="328" customWidth="1"/>
    <col min="67" max="67" width="24.09765625" style="328" customWidth="1"/>
    <col min="68" max="68" width="33.09765625" style="328" customWidth="1"/>
    <col min="69" max="69" width="10.59765625" style="328" customWidth="1"/>
    <col min="70" max="70" width="21.69921875" style="328" customWidth="1"/>
    <col min="71" max="90" width="8" style="328" customWidth="1"/>
    <col min="91" max="16384" width="12.59765625" style="328"/>
  </cols>
  <sheetData>
    <row r="1" spans="1:90" ht="92.25" customHeight="1" x14ac:dyDescent="0.25">
      <c r="A1" s="632" t="s">
        <v>2087</v>
      </c>
      <c r="B1" s="633"/>
      <c r="C1" s="633"/>
      <c r="D1" s="633"/>
      <c r="E1" s="633"/>
      <c r="F1" s="633"/>
      <c r="G1" s="633"/>
      <c r="H1" s="633"/>
      <c r="I1" s="633"/>
      <c r="J1" s="633"/>
      <c r="K1" s="633"/>
      <c r="L1" s="633"/>
      <c r="M1" s="633"/>
      <c r="N1" s="633"/>
      <c r="O1" s="633"/>
      <c r="P1" s="633"/>
      <c r="Q1" s="633"/>
      <c r="R1" s="633"/>
      <c r="S1" s="633"/>
      <c r="T1" s="633"/>
      <c r="U1" s="633"/>
      <c r="V1" s="633"/>
      <c r="W1" s="633"/>
      <c r="X1" s="633"/>
      <c r="Y1" s="634"/>
      <c r="Z1" s="635" t="s">
        <v>988</v>
      </c>
      <c r="AA1" s="636"/>
      <c r="AB1" s="636"/>
      <c r="AC1" s="636"/>
      <c r="AD1" s="636"/>
      <c r="AE1" s="636"/>
      <c r="AF1" s="636"/>
      <c r="AG1" s="636"/>
      <c r="AH1" s="637"/>
      <c r="AI1" s="325"/>
      <c r="AJ1" s="325"/>
      <c r="AK1" s="325"/>
      <c r="AL1" s="325"/>
      <c r="AM1" s="325"/>
      <c r="AN1" s="325"/>
      <c r="AO1" s="325"/>
      <c r="AP1" s="325"/>
      <c r="AQ1" s="325"/>
      <c r="AR1" s="325"/>
      <c r="AS1" s="638" t="s">
        <v>905</v>
      </c>
      <c r="AT1" s="639"/>
      <c r="AU1" s="640"/>
      <c r="AV1" s="326"/>
      <c r="AW1" s="326"/>
      <c r="AX1" s="326"/>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327"/>
      <c r="CC1" s="327"/>
      <c r="CD1" s="327"/>
      <c r="CE1" s="327"/>
      <c r="CF1" s="327"/>
      <c r="CG1" s="327"/>
      <c r="CH1" s="327"/>
      <c r="CI1" s="327"/>
      <c r="CJ1" s="327"/>
      <c r="CK1" s="327"/>
      <c r="CL1" s="327"/>
    </row>
    <row r="2" spans="1:90" s="567" customFormat="1" ht="102" customHeight="1" x14ac:dyDescent="0.25">
      <c r="A2" s="568" t="s">
        <v>788</v>
      </c>
      <c r="B2" s="329" t="s">
        <v>906</v>
      </c>
      <c r="C2" s="329" t="s">
        <v>2191</v>
      </c>
      <c r="D2" s="330" t="s">
        <v>907</v>
      </c>
      <c r="E2" s="330" t="s">
        <v>908</v>
      </c>
      <c r="F2" s="330" t="s">
        <v>2192</v>
      </c>
      <c r="G2" s="329" t="s">
        <v>909</v>
      </c>
      <c r="H2" s="569" t="s">
        <v>2125</v>
      </c>
      <c r="I2" s="580" t="s">
        <v>910</v>
      </c>
      <c r="J2" s="569" t="s">
        <v>911</v>
      </c>
      <c r="K2" s="569" t="s">
        <v>2193</v>
      </c>
      <c r="L2" s="580" t="s">
        <v>2194</v>
      </c>
      <c r="M2" s="329" t="s">
        <v>989</v>
      </c>
      <c r="N2" s="331" t="s">
        <v>990</v>
      </c>
      <c r="O2" s="329" t="s">
        <v>991</v>
      </c>
      <c r="P2" s="329" t="s">
        <v>2195</v>
      </c>
      <c r="Q2" s="329" t="s">
        <v>992</v>
      </c>
      <c r="R2" s="330" t="s">
        <v>912</v>
      </c>
      <c r="S2" s="332" t="s">
        <v>913</v>
      </c>
      <c r="T2" s="330" t="s">
        <v>2196</v>
      </c>
      <c r="U2" s="330" t="s">
        <v>993</v>
      </c>
      <c r="V2" s="329" t="s">
        <v>914</v>
      </c>
      <c r="W2" s="333" t="s">
        <v>915</v>
      </c>
      <c r="X2" s="334"/>
      <c r="Y2" s="335" t="s">
        <v>994</v>
      </c>
      <c r="Z2" s="336" t="s">
        <v>995</v>
      </c>
      <c r="AA2" s="337" t="s">
        <v>996</v>
      </c>
      <c r="AB2" s="338" t="s">
        <v>997</v>
      </c>
      <c r="AC2" s="339" t="s">
        <v>998</v>
      </c>
      <c r="AD2" s="339" t="s">
        <v>914</v>
      </c>
      <c r="AE2" s="339" t="s">
        <v>999</v>
      </c>
      <c r="AF2" s="339" t="s">
        <v>1000</v>
      </c>
      <c r="AG2" s="339" t="s">
        <v>1001</v>
      </c>
      <c r="AH2" s="340" t="s">
        <v>914</v>
      </c>
      <c r="AI2" s="325"/>
      <c r="AJ2" s="325"/>
      <c r="AK2" s="325"/>
      <c r="AL2" s="325"/>
      <c r="AM2" s="325"/>
      <c r="AN2" s="325"/>
      <c r="AO2" s="325"/>
      <c r="AP2" s="325"/>
      <c r="AQ2" s="325"/>
      <c r="AR2" s="325"/>
      <c r="AS2" s="325" t="s">
        <v>1002</v>
      </c>
      <c r="AT2" s="325" t="s">
        <v>915</v>
      </c>
      <c r="AU2" s="325" t="s">
        <v>1003</v>
      </c>
      <c r="AV2" s="341" t="s">
        <v>917</v>
      </c>
      <c r="AW2" s="341" t="s">
        <v>918</v>
      </c>
      <c r="AX2" s="341" t="s">
        <v>919</v>
      </c>
      <c r="AY2" s="325"/>
      <c r="AZ2" s="325"/>
      <c r="BA2" s="325"/>
      <c r="BB2" s="325"/>
      <c r="BC2" s="325"/>
      <c r="BD2" s="325"/>
      <c r="BE2" s="342"/>
      <c r="BF2" s="342"/>
      <c r="BG2" s="342"/>
      <c r="BH2" s="641" t="s">
        <v>920</v>
      </c>
      <c r="BI2" s="642"/>
      <c r="BJ2" s="642"/>
      <c r="BK2" s="643"/>
      <c r="BL2" s="342"/>
      <c r="BM2" s="342"/>
      <c r="BN2" s="342"/>
      <c r="BO2" s="342"/>
      <c r="BP2" s="325"/>
      <c r="BQ2" s="325"/>
      <c r="BR2" s="325"/>
      <c r="BS2" s="325"/>
      <c r="BT2" s="325"/>
      <c r="BU2" s="325"/>
      <c r="BV2" s="325"/>
      <c r="BW2" s="325"/>
      <c r="BX2" s="325"/>
      <c r="BY2" s="325"/>
      <c r="BZ2" s="325"/>
      <c r="CA2" s="325"/>
      <c r="CB2" s="325"/>
      <c r="CC2" s="325"/>
      <c r="CD2" s="325"/>
      <c r="CE2" s="325"/>
      <c r="CF2" s="325"/>
      <c r="CG2" s="325"/>
      <c r="CH2" s="325"/>
      <c r="CI2" s="325"/>
      <c r="CJ2" s="325"/>
      <c r="CK2" s="325"/>
      <c r="CL2" s="325"/>
    </row>
    <row r="3" spans="1:90" s="361" customFormat="1" ht="55.5" customHeight="1" x14ac:dyDescent="0.25">
      <c r="A3" s="343">
        <v>1</v>
      </c>
      <c r="B3" s="344" t="s">
        <v>921</v>
      </c>
      <c r="C3" s="345" t="s">
        <v>922</v>
      </c>
      <c r="D3" s="346">
        <v>44179</v>
      </c>
      <c r="E3" s="346">
        <v>44179</v>
      </c>
      <c r="F3" s="345" t="s">
        <v>953</v>
      </c>
      <c r="G3" s="345" t="s">
        <v>1851</v>
      </c>
      <c r="H3" s="570" t="s">
        <v>8</v>
      </c>
      <c r="I3" s="570" t="s">
        <v>1892</v>
      </c>
      <c r="J3" s="570" t="s">
        <v>88</v>
      </c>
      <c r="K3" s="570" t="s">
        <v>1863</v>
      </c>
      <c r="L3" s="570" t="s">
        <v>968</v>
      </c>
      <c r="M3" s="587" t="s">
        <v>926</v>
      </c>
      <c r="N3" s="587" t="s">
        <v>926</v>
      </c>
      <c r="O3" s="587" t="s">
        <v>926</v>
      </c>
      <c r="P3" s="347" t="s">
        <v>793</v>
      </c>
      <c r="Q3" s="348">
        <v>44179</v>
      </c>
      <c r="R3" s="348">
        <v>44256</v>
      </c>
      <c r="S3" s="348">
        <v>45350</v>
      </c>
      <c r="T3" s="347" t="s">
        <v>819</v>
      </c>
      <c r="U3" s="348">
        <v>44196</v>
      </c>
      <c r="V3" s="349"/>
      <c r="W3" s="350"/>
      <c r="X3" s="351"/>
      <c r="Y3" s="350"/>
      <c r="Z3" s="348"/>
      <c r="AA3" s="352"/>
      <c r="AB3" s="353"/>
      <c r="AC3" s="352"/>
      <c r="AD3" s="354"/>
      <c r="AE3" s="353"/>
      <c r="AF3" s="352"/>
      <c r="AG3" s="353"/>
      <c r="AH3" s="355"/>
      <c r="AI3" s="356"/>
      <c r="AJ3" s="356"/>
      <c r="AK3" s="356"/>
      <c r="AL3" s="356"/>
      <c r="AM3" s="356"/>
      <c r="AN3" s="356"/>
      <c r="AO3" s="356"/>
      <c r="AP3" s="356"/>
      <c r="AQ3" s="356"/>
      <c r="AR3" s="356"/>
      <c r="AS3" s="357"/>
      <c r="AT3" s="357"/>
      <c r="AU3" s="357"/>
      <c r="AV3" s="357"/>
      <c r="AW3" s="357"/>
      <c r="AX3" s="357"/>
      <c r="AY3" s="358"/>
      <c r="AZ3" s="358"/>
      <c r="BA3" s="358"/>
      <c r="BB3" s="358"/>
      <c r="BC3" s="358"/>
      <c r="BD3" s="358"/>
      <c r="BE3" s="359"/>
      <c r="BF3" s="359"/>
      <c r="BG3" s="359"/>
      <c r="BH3" s="359"/>
      <c r="BI3" s="359"/>
      <c r="BJ3" s="359"/>
      <c r="BK3" s="360"/>
      <c r="BL3" s="360"/>
      <c r="BM3" s="359"/>
      <c r="BN3" s="359"/>
      <c r="BO3" s="359"/>
      <c r="BP3" s="359"/>
      <c r="BQ3" s="359"/>
      <c r="BR3" s="359"/>
      <c r="BS3" s="358"/>
      <c r="BT3" s="358"/>
      <c r="BU3" s="358"/>
      <c r="BV3" s="358"/>
      <c r="BW3" s="358"/>
      <c r="BX3" s="358"/>
      <c r="BY3" s="358"/>
      <c r="BZ3" s="358"/>
      <c r="CA3" s="358"/>
      <c r="CB3" s="358"/>
      <c r="CC3" s="358"/>
      <c r="CD3" s="358"/>
      <c r="CE3" s="358"/>
      <c r="CF3" s="358"/>
      <c r="CG3" s="358"/>
      <c r="CH3" s="358"/>
      <c r="CI3" s="358"/>
      <c r="CJ3" s="358"/>
      <c r="CK3" s="358"/>
      <c r="CL3" s="358"/>
    </row>
    <row r="4" spans="1:90" s="361" customFormat="1" ht="55.5" customHeight="1" x14ac:dyDescent="0.25">
      <c r="A4" s="343">
        <f>A3+1</f>
        <v>2</v>
      </c>
      <c r="B4" s="344" t="s">
        <v>921</v>
      </c>
      <c r="C4" s="345" t="s">
        <v>922</v>
      </c>
      <c r="D4" s="346">
        <v>44133</v>
      </c>
      <c r="E4" s="353">
        <v>44133</v>
      </c>
      <c r="F4" s="345" t="s">
        <v>923</v>
      </c>
      <c r="G4" s="345" t="s">
        <v>834</v>
      </c>
      <c r="H4" s="570" t="s">
        <v>13</v>
      </c>
      <c r="I4" s="570" t="s">
        <v>1010</v>
      </c>
      <c r="J4" s="570" t="s">
        <v>1011</v>
      </c>
      <c r="K4" s="570" t="s">
        <v>1012</v>
      </c>
      <c r="L4" s="570" t="s">
        <v>936</v>
      </c>
      <c r="M4" s="587">
        <f>(497556*15.01)</f>
        <v>7468315.5599999996</v>
      </c>
      <c r="N4" s="587">
        <v>11425284</v>
      </c>
      <c r="O4" s="587">
        <v>0</v>
      </c>
      <c r="P4" s="347" t="s">
        <v>790</v>
      </c>
      <c r="Q4" s="348">
        <v>44133</v>
      </c>
      <c r="R4" s="348">
        <v>44151</v>
      </c>
      <c r="S4" s="348">
        <v>44880</v>
      </c>
      <c r="T4" s="347" t="s">
        <v>819</v>
      </c>
      <c r="U4" s="348">
        <v>44146</v>
      </c>
      <c r="V4" s="362"/>
      <c r="W4" s="350" t="str">
        <f>CONCATENATE(IF(T4="Finalised",SUM(U4-D4),""),IF(T4="Not Finalised",SUM(U4-D4),""), IF(T4="Closed",SUM(U4-D4),""),IF(T4="Withdrawn",SUM(U4-D4),""))</f>
        <v>13</v>
      </c>
      <c r="X4" s="351"/>
      <c r="Y4" s="350" t="str">
        <f>CONCATENATE(IF(T4="Finalised","Finalised",""),IF(T4="Not Finalised",W4,""), IF(T4="Closed","Closed",""),IF(T4="Withdrawn","Withdrawn",""))</f>
        <v>Finalised</v>
      </c>
      <c r="Z4" s="353"/>
      <c r="AA4" s="352">
        <f>Z4-E4</f>
        <v>-44133</v>
      </c>
      <c r="AB4" s="353"/>
      <c r="AC4" s="352"/>
      <c r="AD4" s="354"/>
      <c r="AE4" s="353"/>
      <c r="AF4" s="352"/>
      <c r="AG4" s="353"/>
      <c r="AH4" s="355"/>
      <c r="AI4" s="356"/>
      <c r="AJ4" s="356"/>
      <c r="AK4" s="356"/>
      <c r="AL4" s="356"/>
      <c r="AM4" s="356"/>
      <c r="AN4" s="356"/>
      <c r="AO4" s="356"/>
      <c r="AP4" s="356"/>
      <c r="AQ4" s="356"/>
      <c r="AR4" s="356"/>
      <c r="AS4" s="357"/>
      <c r="AT4" s="357"/>
      <c r="AU4" s="357"/>
      <c r="AV4" s="357"/>
      <c r="AW4" s="357"/>
      <c r="AX4" s="357"/>
      <c r="AY4" s="358"/>
      <c r="AZ4" s="358"/>
      <c r="BA4" s="358"/>
      <c r="BB4" s="358"/>
      <c r="BC4" s="358"/>
      <c r="BD4" s="358"/>
      <c r="BE4" s="359"/>
      <c r="BF4" s="359"/>
      <c r="BG4" s="359"/>
      <c r="BH4" s="359"/>
      <c r="BI4" s="359"/>
      <c r="BJ4" s="359"/>
      <c r="BK4" s="360"/>
      <c r="BL4" s="360"/>
      <c r="BM4" s="359"/>
      <c r="BN4" s="359"/>
      <c r="BO4" s="359"/>
      <c r="BP4" s="359"/>
      <c r="BQ4" s="359"/>
      <c r="BR4" s="359"/>
      <c r="BS4" s="358"/>
      <c r="BT4" s="358"/>
      <c r="BU4" s="358"/>
      <c r="BV4" s="358"/>
      <c r="BW4" s="358"/>
      <c r="BX4" s="358"/>
      <c r="BY4" s="358"/>
      <c r="BZ4" s="358"/>
      <c r="CA4" s="358"/>
      <c r="CB4" s="358"/>
      <c r="CC4" s="358"/>
      <c r="CD4" s="358"/>
      <c r="CE4" s="358"/>
      <c r="CF4" s="358"/>
      <c r="CG4" s="358"/>
      <c r="CH4" s="358"/>
      <c r="CI4" s="358"/>
      <c r="CJ4" s="358"/>
      <c r="CK4" s="358"/>
      <c r="CL4" s="358"/>
    </row>
    <row r="5" spans="1:90" s="361" customFormat="1" ht="55.5" customHeight="1" x14ac:dyDescent="0.25">
      <c r="A5" s="343">
        <f t="shared" ref="A5:A68" si="0">A4+1</f>
        <v>3</v>
      </c>
      <c r="B5" s="344" t="s">
        <v>921</v>
      </c>
      <c r="C5" s="345" t="s">
        <v>922</v>
      </c>
      <c r="D5" s="346">
        <v>44158</v>
      </c>
      <c r="E5" s="353">
        <v>44158</v>
      </c>
      <c r="F5" s="345" t="s">
        <v>923</v>
      </c>
      <c r="G5" s="345" t="s">
        <v>834</v>
      </c>
      <c r="H5" s="570" t="s">
        <v>13</v>
      </c>
      <c r="I5" s="570" t="s">
        <v>1026</v>
      </c>
      <c r="J5" s="570" t="s">
        <v>1027</v>
      </c>
      <c r="K5" s="570" t="s">
        <v>1019</v>
      </c>
      <c r="L5" s="570" t="s">
        <v>947</v>
      </c>
      <c r="M5" s="587">
        <v>1189905</v>
      </c>
      <c r="N5" s="587">
        <v>2379810</v>
      </c>
      <c r="O5" s="587">
        <v>0</v>
      </c>
      <c r="P5" s="347" t="s">
        <v>790</v>
      </c>
      <c r="Q5" s="348">
        <v>44158</v>
      </c>
      <c r="R5" s="348">
        <v>44168</v>
      </c>
      <c r="S5" s="348">
        <v>44318</v>
      </c>
      <c r="T5" s="347" t="s">
        <v>819</v>
      </c>
      <c r="U5" s="348">
        <v>44165</v>
      </c>
      <c r="V5" s="362"/>
      <c r="W5" s="350" t="str">
        <f>CONCATENATE(IF(T5="Finalised",SUM(U5-D5),""),IF(T5="Not Finalised",SUM(U5-D5),""), IF(T5="Closed",SUM(U5-D5),""),IF(T5="Withdrawn",SUM(U5-D5),""))</f>
        <v>7</v>
      </c>
      <c r="X5" s="351"/>
      <c r="Y5" s="350" t="str">
        <f>CONCATENATE(IF(T5="Finalised","Finalised",""),IF(T5="Not Finalised",W5,""), IF(T5="Closed","Closed",""),IF(T5="Withdrawn","Withdrawn",""))</f>
        <v>Finalised</v>
      </c>
      <c r="Z5" s="353"/>
      <c r="AA5" s="352">
        <f>Z5-E5</f>
        <v>-44158</v>
      </c>
      <c r="AB5" s="353"/>
      <c r="AC5" s="352"/>
      <c r="AD5" s="354"/>
      <c r="AE5" s="353"/>
      <c r="AF5" s="352"/>
      <c r="AG5" s="353"/>
      <c r="AH5" s="355"/>
      <c r="AI5" s="356"/>
      <c r="AJ5" s="356"/>
      <c r="AK5" s="356"/>
      <c r="AL5" s="356"/>
      <c r="AM5" s="356"/>
      <c r="AN5" s="356"/>
      <c r="AO5" s="356"/>
      <c r="AP5" s="356"/>
      <c r="AQ5" s="356"/>
      <c r="AR5" s="356"/>
      <c r="AS5" s="357"/>
      <c r="AT5" s="357"/>
      <c r="AU5" s="357"/>
      <c r="AV5" s="357"/>
      <c r="AW5" s="357"/>
      <c r="AX5" s="357"/>
      <c r="AY5" s="358"/>
      <c r="AZ5" s="358"/>
      <c r="BA5" s="358"/>
      <c r="BB5" s="358"/>
      <c r="BC5" s="358"/>
      <c r="BD5" s="358"/>
      <c r="BE5" s="359"/>
      <c r="BF5" s="359"/>
      <c r="BG5" s="359"/>
      <c r="BH5" s="359"/>
      <c r="BI5" s="359"/>
      <c r="BJ5" s="359"/>
      <c r="BK5" s="360"/>
      <c r="BL5" s="360"/>
      <c r="BM5" s="359"/>
      <c r="BN5" s="359"/>
      <c r="BO5" s="359"/>
      <c r="BP5" s="359"/>
      <c r="BQ5" s="359"/>
      <c r="BR5" s="359"/>
      <c r="BS5" s="358"/>
      <c r="BT5" s="358"/>
      <c r="BU5" s="358"/>
      <c r="BV5" s="358"/>
      <c r="BW5" s="358"/>
      <c r="BX5" s="358"/>
      <c r="BY5" s="358"/>
      <c r="BZ5" s="358"/>
      <c r="CA5" s="358"/>
      <c r="CB5" s="358"/>
      <c r="CC5" s="358"/>
      <c r="CD5" s="358"/>
      <c r="CE5" s="358"/>
      <c r="CF5" s="358"/>
      <c r="CG5" s="358"/>
      <c r="CH5" s="358"/>
      <c r="CI5" s="358"/>
      <c r="CJ5" s="358"/>
      <c r="CK5" s="358"/>
      <c r="CL5" s="358"/>
    </row>
    <row r="6" spans="1:90" s="361" customFormat="1" ht="55.5" customHeight="1" x14ac:dyDescent="0.25">
      <c r="A6" s="343">
        <f t="shared" si="0"/>
        <v>4</v>
      </c>
      <c r="B6" s="344" t="s">
        <v>921</v>
      </c>
      <c r="C6" s="345" t="s">
        <v>922</v>
      </c>
      <c r="D6" s="346">
        <v>44095</v>
      </c>
      <c r="E6" s="353">
        <v>44095</v>
      </c>
      <c r="F6" s="345" t="s">
        <v>923</v>
      </c>
      <c r="G6" s="345" t="s">
        <v>836</v>
      </c>
      <c r="H6" s="570" t="s">
        <v>14</v>
      </c>
      <c r="I6" s="570" t="s">
        <v>1044</v>
      </c>
      <c r="J6" s="570" t="s">
        <v>1045</v>
      </c>
      <c r="K6" s="570" t="s">
        <v>1046</v>
      </c>
      <c r="L6" s="570" t="s">
        <v>958</v>
      </c>
      <c r="M6" s="587">
        <v>2703293</v>
      </c>
      <c r="N6" s="587">
        <v>6468854</v>
      </c>
      <c r="O6" s="587">
        <v>720824</v>
      </c>
      <c r="P6" s="347" t="s">
        <v>793</v>
      </c>
      <c r="Q6" s="348">
        <v>44095</v>
      </c>
      <c r="R6" s="348">
        <v>44287</v>
      </c>
      <c r="S6" s="348">
        <v>45382</v>
      </c>
      <c r="T6" s="347" t="s">
        <v>819</v>
      </c>
      <c r="U6" s="348">
        <v>44119</v>
      </c>
      <c r="V6" s="363"/>
      <c r="W6" s="350" t="str">
        <f>CONCATENATE(IF(T6="Finalised",SUM(U6-D6),""),IF(T6="Not Finalised",SUM(U6-D6),""), IF(T6="Closed",SUM(U6-D6),""),IF(T6="Withdrawn",SUM(U6-D6),""))</f>
        <v>24</v>
      </c>
      <c r="X6" s="351"/>
      <c r="Y6" s="350" t="str">
        <f>CONCATENATE(IF(T6="Finalised","Finalised",""),IF(T6="Not Finalised",W6,""), IF(T6="Closed","Closed",""),IF(T6="Withdrawn","Withdrawn",""))</f>
        <v>Finalised</v>
      </c>
      <c r="Z6" s="353">
        <v>44113</v>
      </c>
      <c r="AA6" s="352">
        <f>Z6-E6</f>
        <v>18</v>
      </c>
      <c r="AB6" s="353"/>
      <c r="AC6" s="352"/>
      <c r="AD6" s="354"/>
      <c r="AE6" s="353"/>
      <c r="AF6" s="352"/>
      <c r="AG6" s="353"/>
      <c r="AH6" s="355"/>
      <c r="AI6" s="356"/>
      <c r="AJ6" s="356"/>
      <c r="AK6" s="356"/>
      <c r="AL6" s="356"/>
      <c r="AM6" s="356"/>
      <c r="AN6" s="356"/>
      <c r="AO6" s="356"/>
      <c r="AP6" s="356"/>
      <c r="AQ6" s="356"/>
      <c r="AR6" s="356"/>
      <c r="AS6" s="357"/>
      <c r="AT6" s="357"/>
      <c r="AU6" s="357"/>
      <c r="AV6" s="357"/>
      <c r="AW6" s="357"/>
      <c r="AX6" s="357"/>
      <c r="AY6" s="358"/>
      <c r="AZ6" s="358"/>
      <c r="BA6" s="358"/>
      <c r="BB6" s="358"/>
      <c r="BC6" s="358"/>
      <c r="BD6" s="358"/>
      <c r="BE6" s="359"/>
      <c r="BF6" s="359"/>
      <c r="BG6" s="359"/>
      <c r="BH6" s="359"/>
      <c r="BI6" s="359"/>
      <c r="BJ6" s="359"/>
      <c r="BK6" s="360"/>
      <c r="BL6" s="360"/>
      <c r="BM6" s="359"/>
      <c r="BN6" s="359"/>
      <c r="BO6" s="359"/>
      <c r="BP6" s="359"/>
      <c r="BQ6" s="359"/>
      <c r="BR6" s="359"/>
      <c r="BS6" s="358"/>
      <c r="BT6" s="358"/>
      <c r="BU6" s="358"/>
      <c r="BV6" s="358"/>
      <c r="BW6" s="358"/>
      <c r="BX6" s="358"/>
      <c r="BY6" s="358"/>
      <c r="BZ6" s="358"/>
      <c r="CA6" s="358"/>
      <c r="CB6" s="358"/>
      <c r="CC6" s="358"/>
      <c r="CD6" s="358"/>
      <c r="CE6" s="358"/>
      <c r="CF6" s="358"/>
      <c r="CG6" s="358"/>
      <c r="CH6" s="358"/>
      <c r="CI6" s="358"/>
      <c r="CJ6" s="358"/>
      <c r="CK6" s="358"/>
      <c r="CL6" s="358"/>
    </row>
    <row r="7" spans="1:90" s="361" customFormat="1" ht="87" customHeight="1" x14ac:dyDescent="0.25">
      <c r="A7" s="343">
        <f t="shared" si="0"/>
        <v>5</v>
      </c>
      <c r="B7" s="344" t="s">
        <v>921</v>
      </c>
      <c r="C7" s="345" t="s">
        <v>922</v>
      </c>
      <c r="D7" s="346">
        <v>44103</v>
      </c>
      <c r="E7" s="364">
        <v>44103</v>
      </c>
      <c r="F7" s="347" t="s">
        <v>923</v>
      </c>
      <c r="G7" s="347" t="s">
        <v>836</v>
      </c>
      <c r="H7" s="570" t="s">
        <v>22</v>
      </c>
      <c r="I7" s="570" t="s">
        <v>2082</v>
      </c>
      <c r="J7" s="570" t="s">
        <v>1085</v>
      </c>
      <c r="K7" s="570" t="s">
        <v>1086</v>
      </c>
      <c r="L7" s="570" t="s">
        <v>947</v>
      </c>
      <c r="M7" s="587">
        <v>90092303.739999995</v>
      </c>
      <c r="N7" s="587">
        <v>61877515.079999998</v>
      </c>
      <c r="O7" s="587">
        <v>329787116.17000002</v>
      </c>
      <c r="P7" s="347" t="s">
        <v>930</v>
      </c>
      <c r="Q7" s="348">
        <v>44035</v>
      </c>
      <c r="R7" s="348" t="s">
        <v>976</v>
      </c>
      <c r="S7" s="348" t="s">
        <v>976</v>
      </c>
      <c r="T7" s="347" t="s">
        <v>819</v>
      </c>
      <c r="U7" s="348">
        <v>44124</v>
      </c>
      <c r="V7" s="363"/>
      <c r="W7" s="350" t="str">
        <f>CONCATENATE(IF(T7="Finalised",SUM(U7-D7),""),IF(T7="Not Finalised",SUM(U7-D7),""), IF(T7="Closed",SUM(U7-D7),""),IF(T7="Withdrawn",SUM(U7-D7),""))</f>
        <v>21</v>
      </c>
      <c r="X7" s="351"/>
      <c r="Y7" s="350" t="str">
        <f>CONCATENATE(IF(T7="Finalised","Finalised",""),IF(T7="Not Finalised",W7,""), IF(T7="Closed","Closed",""),IF(T7="Withdrawn","Withdrawn",""))</f>
        <v>Finalised</v>
      </c>
      <c r="Z7" s="353">
        <v>44113</v>
      </c>
      <c r="AA7" s="352">
        <f>Z7-E7</f>
        <v>10</v>
      </c>
      <c r="AB7" s="353"/>
      <c r="AC7" s="352"/>
      <c r="AD7" s="354"/>
      <c r="AE7" s="353"/>
      <c r="AF7" s="352"/>
      <c r="AG7" s="353"/>
      <c r="AH7" s="355"/>
      <c r="AI7" s="356"/>
      <c r="AJ7" s="356"/>
      <c r="AK7" s="356"/>
      <c r="AL7" s="356"/>
      <c r="AM7" s="356"/>
      <c r="AN7" s="356"/>
      <c r="AO7" s="356"/>
      <c r="AP7" s="356"/>
      <c r="AQ7" s="356"/>
      <c r="AR7" s="356"/>
      <c r="AS7" s="357"/>
      <c r="AT7" s="357"/>
      <c r="AU7" s="357"/>
      <c r="AV7" s="357"/>
      <c r="AW7" s="357"/>
      <c r="AX7" s="357"/>
      <c r="AY7" s="358"/>
      <c r="AZ7" s="358"/>
      <c r="BA7" s="358"/>
      <c r="BB7" s="358"/>
      <c r="BC7" s="358"/>
      <c r="BD7" s="358"/>
      <c r="BE7" s="359"/>
      <c r="BF7" s="359"/>
      <c r="BG7" s="359"/>
      <c r="BH7" s="359"/>
      <c r="BI7" s="359"/>
      <c r="BJ7" s="359"/>
      <c r="BK7" s="360"/>
      <c r="BL7" s="360"/>
      <c r="BM7" s="359"/>
      <c r="BN7" s="359"/>
      <c r="BO7" s="359"/>
      <c r="BP7" s="359"/>
      <c r="BQ7" s="359"/>
      <c r="BR7" s="359"/>
      <c r="BS7" s="358"/>
      <c r="BT7" s="358"/>
      <c r="BU7" s="358"/>
      <c r="BV7" s="358"/>
      <c r="BW7" s="358"/>
      <c r="BX7" s="358"/>
      <c r="BY7" s="358"/>
      <c r="BZ7" s="358"/>
      <c r="CA7" s="358"/>
      <c r="CB7" s="358"/>
      <c r="CC7" s="358"/>
      <c r="CD7" s="358"/>
      <c r="CE7" s="358"/>
      <c r="CF7" s="358"/>
      <c r="CG7" s="358"/>
      <c r="CH7" s="358"/>
      <c r="CI7" s="358"/>
      <c r="CJ7" s="358"/>
      <c r="CK7" s="358"/>
      <c r="CL7" s="358"/>
    </row>
    <row r="8" spans="1:90" s="361" customFormat="1" ht="55.5" customHeight="1" x14ac:dyDescent="0.25">
      <c r="A8" s="343">
        <f t="shared" si="0"/>
        <v>6</v>
      </c>
      <c r="B8" s="344" t="s">
        <v>921</v>
      </c>
      <c r="C8" s="345" t="s">
        <v>944</v>
      </c>
      <c r="D8" s="346">
        <v>44130</v>
      </c>
      <c r="E8" s="365">
        <v>44144</v>
      </c>
      <c r="F8" s="347" t="s">
        <v>928</v>
      </c>
      <c r="G8" s="347" t="s">
        <v>1268</v>
      </c>
      <c r="H8" s="570" t="s">
        <v>24</v>
      </c>
      <c r="I8" s="570" t="s">
        <v>2140</v>
      </c>
      <c r="J8" s="570" t="s">
        <v>2116</v>
      </c>
      <c r="K8" s="570" t="s">
        <v>2115</v>
      </c>
      <c r="L8" s="570" t="s">
        <v>929</v>
      </c>
      <c r="M8" s="587">
        <v>485599.98</v>
      </c>
      <c r="N8" s="587">
        <v>4868329.9000000004</v>
      </c>
      <c r="O8" s="587">
        <v>971199.97</v>
      </c>
      <c r="P8" s="347" t="s">
        <v>930</v>
      </c>
      <c r="Q8" s="348">
        <v>44130</v>
      </c>
      <c r="R8" s="348">
        <v>44105</v>
      </c>
      <c r="S8" s="348">
        <v>44286</v>
      </c>
      <c r="T8" s="347" t="s">
        <v>819</v>
      </c>
      <c r="U8" s="348">
        <v>44208</v>
      </c>
      <c r="V8" s="363"/>
      <c r="W8" s="366"/>
      <c r="X8" s="367"/>
      <c r="Y8" s="366"/>
      <c r="Z8" s="364"/>
      <c r="AA8" s="368"/>
      <c r="AB8" s="364"/>
      <c r="AC8" s="368"/>
      <c r="AD8" s="369"/>
      <c r="AE8" s="364"/>
      <c r="AF8" s="368"/>
      <c r="AG8" s="364"/>
      <c r="AH8" s="370"/>
      <c r="AI8" s="371"/>
      <c r="AJ8" s="371"/>
      <c r="AK8" s="371"/>
      <c r="AL8" s="371"/>
      <c r="AM8" s="371"/>
      <c r="AN8" s="371"/>
      <c r="AO8" s="371"/>
      <c r="AP8" s="371"/>
      <c r="AQ8" s="371"/>
      <c r="AR8" s="371"/>
      <c r="AS8" s="372"/>
      <c r="AT8" s="372"/>
      <c r="AU8" s="372"/>
      <c r="AV8" s="372"/>
      <c r="AW8" s="372"/>
      <c r="AX8" s="372"/>
      <c r="AY8" s="373"/>
      <c r="AZ8" s="373"/>
      <c r="BA8" s="373"/>
      <c r="BB8" s="373"/>
      <c r="BC8" s="373"/>
      <c r="BD8" s="373"/>
      <c r="BE8" s="374"/>
      <c r="BF8" s="374"/>
      <c r="BG8" s="374"/>
      <c r="BH8" s="374"/>
      <c r="BI8" s="374"/>
      <c r="BJ8" s="374"/>
      <c r="BK8" s="375"/>
      <c r="BL8" s="375"/>
      <c r="BM8" s="374"/>
      <c r="BN8" s="374"/>
      <c r="BO8" s="374"/>
      <c r="BP8" s="374"/>
      <c r="BQ8" s="374"/>
      <c r="BR8" s="374"/>
      <c r="BS8" s="373"/>
      <c r="BT8" s="373"/>
      <c r="BU8" s="373"/>
      <c r="BV8" s="373"/>
      <c r="BW8" s="373"/>
      <c r="BX8" s="373"/>
      <c r="BY8" s="373"/>
      <c r="BZ8" s="373"/>
      <c r="CA8" s="373"/>
      <c r="CB8" s="373"/>
      <c r="CC8" s="373"/>
      <c r="CD8" s="373"/>
      <c r="CE8" s="373"/>
      <c r="CF8" s="373"/>
      <c r="CG8" s="373"/>
      <c r="CH8" s="373"/>
      <c r="CI8" s="373"/>
      <c r="CJ8" s="373"/>
      <c r="CK8" s="373"/>
      <c r="CL8" s="373"/>
    </row>
    <row r="9" spans="1:90" s="361" customFormat="1" ht="55.5" customHeight="1" x14ac:dyDescent="0.25">
      <c r="A9" s="343">
        <f t="shared" si="0"/>
        <v>7</v>
      </c>
      <c r="B9" s="376" t="s">
        <v>921</v>
      </c>
      <c r="C9" s="377" t="s">
        <v>922</v>
      </c>
      <c r="D9" s="346">
        <v>44175</v>
      </c>
      <c r="E9" s="378">
        <v>44176</v>
      </c>
      <c r="F9" s="377" t="s">
        <v>945</v>
      </c>
      <c r="G9" s="377" t="s">
        <v>837</v>
      </c>
      <c r="H9" s="570" t="s">
        <v>41</v>
      </c>
      <c r="I9" s="570" t="s">
        <v>2120</v>
      </c>
      <c r="J9" s="570" t="s">
        <v>924</v>
      </c>
      <c r="K9" s="570" t="s">
        <v>1970</v>
      </c>
      <c r="L9" s="570" t="s">
        <v>947</v>
      </c>
      <c r="M9" s="587">
        <v>15861000</v>
      </c>
      <c r="N9" s="587">
        <v>159816990</v>
      </c>
      <c r="O9" s="587">
        <v>46810000</v>
      </c>
      <c r="P9" s="347" t="s">
        <v>793</v>
      </c>
      <c r="Q9" s="348">
        <v>44173</v>
      </c>
      <c r="R9" s="348">
        <v>44197</v>
      </c>
      <c r="S9" s="348">
        <v>44286</v>
      </c>
      <c r="T9" s="347" t="s">
        <v>819</v>
      </c>
      <c r="U9" s="348">
        <v>44183</v>
      </c>
      <c r="V9" s="379"/>
      <c r="W9" s="377" t="str">
        <f t="shared" ref="W9:W18" si="1">CONCATENATE(IF(T9="Finalised",SUM(U9-D9),""),IF(T9="Not Finalised",SUM(U9-D9),""), IF(T9="Closed",SUM(U9-D9),""),IF(T9="Withdrawn",SUM(U9-D9),""))</f>
        <v>8</v>
      </c>
      <c r="X9" s="351"/>
      <c r="Y9" s="350" t="str">
        <f t="shared" ref="Y9:Y18" si="2">CONCATENATE(IF(T9="Finalised","Finalised",""),IF(T9="Not Finalised",W9,""), IF(T9="Closed","Closed",""),IF(T9="Withdrawn","Withdrawn",""))</f>
        <v>Finalised</v>
      </c>
      <c r="Z9" s="353"/>
      <c r="AA9" s="352"/>
      <c r="AB9" s="353"/>
      <c r="AC9" s="352"/>
      <c r="AD9" s="354"/>
      <c r="AE9" s="353"/>
      <c r="AF9" s="352"/>
      <c r="AG9" s="353"/>
      <c r="AH9" s="355"/>
      <c r="AI9" s="356"/>
      <c r="AJ9" s="356"/>
      <c r="AK9" s="356"/>
      <c r="AL9" s="356"/>
      <c r="AM9" s="356"/>
      <c r="AN9" s="356"/>
      <c r="AO9" s="356"/>
      <c r="AP9" s="356"/>
      <c r="AQ9" s="356"/>
      <c r="AR9" s="356"/>
      <c r="AS9" s="357"/>
      <c r="AT9" s="357"/>
      <c r="AU9" s="357"/>
      <c r="AV9" s="357"/>
      <c r="AW9" s="357"/>
      <c r="AX9" s="357"/>
      <c r="AY9" s="358"/>
      <c r="AZ9" s="358"/>
      <c r="BA9" s="358"/>
      <c r="BB9" s="358"/>
      <c r="BC9" s="358"/>
      <c r="BD9" s="358"/>
      <c r="BE9" s="359"/>
      <c r="BF9" s="359"/>
      <c r="BG9" s="359"/>
      <c r="BH9" s="359"/>
      <c r="BI9" s="359"/>
      <c r="BJ9" s="359"/>
      <c r="BK9" s="360"/>
      <c r="BL9" s="360"/>
      <c r="BM9" s="359"/>
      <c r="BN9" s="359"/>
      <c r="BO9" s="359"/>
      <c r="BP9" s="359"/>
      <c r="BQ9" s="359"/>
      <c r="BR9" s="359"/>
      <c r="BS9" s="358"/>
      <c r="BT9" s="358"/>
      <c r="BU9" s="358"/>
      <c r="BV9" s="358"/>
      <c r="BW9" s="358"/>
      <c r="BX9" s="358"/>
      <c r="BY9" s="358"/>
      <c r="BZ9" s="358"/>
      <c r="CA9" s="358"/>
      <c r="CB9" s="358"/>
      <c r="CC9" s="358"/>
      <c r="CD9" s="358"/>
      <c r="CE9" s="358"/>
      <c r="CF9" s="358"/>
      <c r="CG9" s="358"/>
      <c r="CH9" s="358"/>
      <c r="CI9" s="358"/>
      <c r="CJ9" s="358"/>
      <c r="CK9" s="358"/>
      <c r="CL9" s="358"/>
    </row>
    <row r="10" spans="1:90" s="361" customFormat="1" ht="55.5" customHeight="1" x14ac:dyDescent="0.25">
      <c r="A10" s="343">
        <f t="shared" si="0"/>
        <v>8</v>
      </c>
      <c r="B10" s="344" t="s">
        <v>921</v>
      </c>
      <c r="C10" s="345" t="s">
        <v>922</v>
      </c>
      <c r="D10" s="346">
        <v>44180</v>
      </c>
      <c r="E10" s="353">
        <v>44180</v>
      </c>
      <c r="F10" s="345" t="s">
        <v>923</v>
      </c>
      <c r="G10" s="345" t="s">
        <v>830</v>
      </c>
      <c r="H10" s="570" t="s">
        <v>54</v>
      </c>
      <c r="I10" s="570" t="s">
        <v>1125</v>
      </c>
      <c r="J10" s="570" t="s">
        <v>1025</v>
      </c>
      <c r="K10" s="570" t="s">
        <v>1126</v>
      </c>
      <c r="L10" s="570" t="s">
        <v>946</v>
      </c>
      <c r="M10" s="587">
        <v>334500</v>
      </c>
      <c r="N10" s="587">
        <v>144900</v>
      </c>
      <c r="O10" s="587">
        <v>240350</v>
      </c>
      <c r="P10" s="347" t="s">
        <v>930</v>
      </c>
      <c r="Q10" s="348">
        <v>44151</v>
      </c>
      <c r="R10" s="348" t="s">
        <v>976</v>
      </c>
      <c r="S10" s="348" t="s">
        <v>976</v>
      </c>
      <c r="T10" s="347" t="s">
        <v>819</v>
      </c>
      <c r="U10" s="348">
        <v>44196</v>
      </c>
      <c r="V10" s="363"/>
      <c r="W10" s="350" t="str">
        <f t="shared" si="1"/>
        <v>16</v>
      </c>
      <c r="X10" s="351"/>
      <c r="Y10" s="350" t="str">
        <f t="shared" si="2"/>
        <v>Finalised</v>
      </c>
      <c r="Z10" s="353"/>
      <c r="AA10" s="352">
        <f>Z10-E10</f>
        <v>-44180</v>
      </c>
      <c r="AB10" s="353"/>
      <c r="AC10" s="352"/>
      <c r="AD10" s="354"/>
      <c r="AE10" s="353"/>
      <c r="AF10" s="352"/>
      <c r="AG10" s="353"/>
      <c r="AH10" s="355"/>
      <c r="AI10" s="356"/>
      <c r="AJ10" s="356"/>
      <c r="AK10" s="356"/>
      <c r="AL10" s="356"/>
      <c r="AM10" s="356"/>
      <c r="AN10" s="356"/>
      <c r="AO10" s="356"/>
      <c r="AP10" s="356"/>
      <c r="AQ10" s="356"/>
      <c r="AR10" s="356"/>
      <c r="AS10" s="357"/>
      <c r="AT10" s="357"/>
      <c r="AU10" s="357"/>
      <c r="AV10" s="357"/>
      <c r="AW10" s="357"/>
      <c r="AX10" s="357"/>
      <c r="AY10" s="358"/>
      <c r="AZ10" s="358"/>
      <c r="BA10" s="358"/>
      <c r="BB10" s="358"/>
      <c r="BC10" s="358"/>
      <c r="BD10" s="358"/>
      <c r="BE10" s="359"/>
      <c r="BF10" s="359"/>
      <c r="BG10" s="359"/>
      <c r="BH10" s="359"/>
      <c r="BI10" s="359"/>
      <c r="BJ10" s="359"/>
      <c r="BK10" s="360"/>
      <c r="BL10" s="360"/>
      <c r="BM10" s="359"/>
      <c r="BN10" s="359"/>
      <c r="BO10" s="359"/>
      <c r="BP10" s="359"/>
      <c r="BQ10" s="359"/>
      <c r="BR10" s="359"/>
      <c r="BS10" s="358"/>
      <c r="BT10" s="358"/>
      <c r="BU10" s="358"/>
      <c r="BV10" s="358"/>
      <c r="BW10" s="358"/>
      <c r="BX10" s="358"/>
      <c r="BY10" s="358"/>
      <c r="BZ10" s="358"/>
      <c r="CA10" s="358"/>
      <c r="CB10" s="358"/>
      <c r="CC10" s="358"/>
      <c r="CD10" s="358"/>
      <c r="CE10" s="358"/>
      <c r="CF10" s="358"/>
      <c r="CG10" s="358"/>
      <c r="CH10" s="358"/>
      <c r="CI10" s="358"/>
      <c r="CJ10" s="358"/>
      <c r="CK10" s="358"/>
      <c r="CL10" s="358"/>
    </row>
    <row r="11" spans="1:90" s="361" customFormat="1" ht="55.5" customHeight="1" x14ac:dyDescent="0.25">
      <c r="A11" s="343">
        <f t="shared" si="0"/>
        <v>9</v>
      </c>
      <c r="B11" s="376" t="s">
        <v>921</v>
      </c>
      <c r="C11" s="377" t="s">
        <v>922</v>
      </c>
      <c r="D11" s="346">
        <v>44180</v>
      </c>
      <c r="E11" s="378">
        <v>44180</v>
      </c>
      <c r="F11" s="377" t="s">
        <v>945</v>
      </c>
      <c r="G11" s="377" t="s">
        <v>837</v>
      </c>
      <c r="H11" s="570" t="s">
        <v>71</v>
      </c>
      <c r="I11" s="570" t="s">
        <v>1920</v>
      </c>
      <c r="J11" s="570" t="s">
        <v>1921</v>
      </c>
      <c r="K11" s="570" t="s">
        <v>1946</v>
      </c>
      <c r="L11" s="570" t="s">
        <v>968</v>
      </c>
      <c r="M11" s="587">
        <v>1608408.36</v>
      </c>
      <c r="N11" s="587">
        <v>4377307.62</v>
      </c>
      <c r="O11" s="587">
        <v>2141607.36</v>
      </c>
      <c r="P11" s="347" t="s">
        <v>793</v>
      </c>
      <c r="Q11" s="348">
        <v>44180</v>
      </c>
      <c r="R11" s="348">
        <v>44287</v>
      </c>
      <c r="S11" s="348">
        <v>44651</v>
      </c>
      <c r="T11" s="347" t="s">
        <v>819</v>
      </c>
      <c r="U11" s="348">
        <v>44195</v>
      </c>
      <c r="V11" s="380"/>
      <c r="W11" s="377" t="str">
        <f t="shared" si="1"/>
        <v>15</v>
      </c>
      <c r="X11" s="351"/>
      <c r="Y11" s="350" t="str">
        <f t="shared" si="2"/>
        <v>Finalised</v>
      </c>
      <c r="Z11" s="353"/>
      <c r="AA11" s="352"/>
      <c r="AB11" s="353"/>
      <c r="AC11" s="352"/>
      <c r="AD11" s="354"/>
      <c r="AE11" s="353"/>
      <c r="AF11" s="352"/>
      <c r="AG11" s="353"/>
      <c r="AH11" s="355"/>
      <c r="AI11" s="356"/>
      <c r="AJ11" s="356"/>
      <c r="AK11" s="356"/>
      <c r="AL11" s="356"/>
      <c r="AM11" s="356"/>
      <c r="AN11" s="356"/>
      <c r="AO11" s="356"/>
      <c r="AP11" s="356"/>
      <c r="AQ11" s="356"/>
      <c r="AR11" s="356"/>
      <c r="AS11" s="357"/>
      <c r="AT11" s="357"/>
      <c r="AU11" s="357"/>
      <c r="AV11" s="357"/>
      <c r="AW11" s="357"/>
      <c r="AX11" s="357"/>
      <c r="AY11" s="358"/>
      <c r="AZ11" s="358"/>
      <c r="BA11" s="358"/>
      <c r="BB11" s="358"/>
      <c r="BC11" s="358"/>
      <c r="BD11" s="358"/>
      <c r="BE11" s="359"/>
      <c r="BF11" s="359"/>
      <c r="BG11" s="359"/>
      <c r="BH11" s="359"/>
      <c r="BI11" s="359"/>
      <c r="BJ11" s="359"/>
      <c r="BK11" s="360"/>
      <c r="BL11" s="360"/>
      <c r="BM11" s="359"/>
      <c r="BN11" s="359"/>
      <c r="BO11" s="359"/>
      <c r="BP11" s="359"/>
      <c r="BQ11" s="359"/>
      <c r="BR11" s="359"/>
      <c r="BS11" s="358"/>
      <c r="BT11" s="358"/>
      <c r="BU11" s="358"/>
      <c r="BV11" s="358"/>
      <c r="BW11" s="358"/>
      <c r="BX11" s="358"/>
      <c r="BY11" s="358"/>
      <c r="BZ11" s="358"/>
      <c r="CA11" s="358"/>
      <c r="CB11" s="358"/>
      <c r="CC11" s="358"/>
      <c r="CD11" s="358"/>
      <c r="CE11" s="358"/>
      <c r="CF11" s="358"/>
      <c r="CG11" s="358"/>
      <c r="CH11" s="358"/>
      <c r="CI11" s="358"/>
      <c r="CJ11" s="358"/>
      <c r="CK11" s="358"/>
      <c r="CL11" s="358"/>
    </row>
    <row r="12" spans="1:90" s="361" customFormat="1" ht="55.5" customHeight="1" x14ac:dyDescent="0.25">
      <c r="A12" s="343">
        <f t="shared" si="0"/>
        <v>10</v>
      </c>
      <c r="B12" s="376" t="s">
        <v>921</v>
      </c>
      <c r="C12" s="377" t="s">
        <v>922</v>
      </c>
      <c r="D12" s="346">
        <v>44180</v>
      </c>
      <c r="E12" s="378">
        <v>44180</v>
      </c>
      <c r="F12" s="377" t="s">
        <v>945</v>
      </c>
      <c r="G12" s="377" t="s">
        <v>837</v>
      </c>
      <c r="H12" s="570" t="s">
        <v>71</v>
      </c>
      <c r="I12" s="570" t="s">
        <v>1922</v>
      </c>
      <c r="J12" s="570" t="s">
        <v>1923</v>
      </c>
      <c r="K12" s="570" t="s">
        <v>1946</v>
      </c>
      <c r="L12" s="570" t="s">
        <v>968</v>
      </c>
      <c r="M12" s="587">
        <v>4948233.24</v>
      </c>
      <c r="N12" s="587">
        <v>20917007.890000001</v>
      </c>
      <c r="O12" s="587">
        <v>5184082.2</v>
      </c>
      <c r="P12" s="347" t="s">
        <v>793</v>
      </c>
      <c r="Q12" s="348">
        <v>44180</v>
      </c>
      <c r="R12" s="348">
        <v>44287</v>
      </c>
      <c r="S12" s="348">
        <v>44651</v>
      </c>
      <c r="T12" s="347" t="s">
        <v>819</v>
      </c>
      <c r="U12" s="348">
        <v>44195</v>
      </c>
      <c r="V12" s="380"/>
      <c r="W12" s="377" t="str">
        <f t="shared" si="1"/>
        <v>15</v>
      </c>
      <c r="X12" s="351"/>
      <c r="Y12" s="350" t="str">
        <f t="shared" si="2"/>
        <v>Finalised</v>
      </c>
      <c r="Z12" s="353"/>
      <c r="AA12" s="352"/>
      <c r="AB12" s="353"/>
      <c r="AC12" s="352"/>
      <c r="AD12" s="354"/>
      <c r="AE12" s="353"/>
      <c r="AF12" s="352"/>
      <c r="AG12" s="353"/>
      <c r="AH12" s="355"/>
      <c r="AI12" s="356"/>
      <c r="AJ12" s="356"/>
      <c r="AK12" s="356"/>
      <c r="AL12" s="356"/>
      <c r="AM12" s="356"/>
      <c r="AN12" s="356"/>
      <c r="AO12" s="356"/>
      <c r="AP12" s="356"/>
      <c r="AQ12" s="356"/>
      <c r="AR12" s="356"/>
      <c r="AS12" s="357"/>
      <c r="AT12" s="357"/>
      <c r="AU12" s="357"/>
      <c r="AV12" s="357"/>
      <c r="AW12" s="357"/>
      <c r="AX12" s="357"/>
      <c r="AY12" s="358"/>
      <c r="AZ12" s="358"/>
      <c r="BA12" s="358"/>
      <c r="BB12" s="358"/>
      <c r="BC12" s="358"/>
      <c r="BD12" s="358"/>
      <c r="BE12" s="359"/>
      <c r="BF12" s="359"/>
      <c r="BG12" s="359"/>
      <c r="BH12" s="359"/>
      <c r="BI12" s="359"/>
      <c r="BJ12" s="359"/>
      <c r="BK12" s="360"/>
      <c r="BL12" s="360"/>
      <c r="BM12" s="359"/>
      <c r="BN12" s="359"/>
      <c r="BO12" s="359"/>
      <c r="BP12" s="359"/>
      <c r="BQ12" s="359"/>
      <c r="BR12" s="359"/>
      <c r="BS12" s="358"/>
      <c r="BT12" s="358"/>
      <c r="BU12" s="358"/>
      <c r="BV12" s="358"/>
      <c r="BW12" s="358"/>
      <c r="BX12" s="358"/>
      <c r="BY12" s="358"/>
      <c r="BZ12" s="358"/>
      <c r="CA12" s="358"/>
      <c r="CB12" s="358"/>
      <c r="CC12" s="358"/>
      <c r="CD12" s="358"/>
      <c r="CE12" s="358"/>
      <c r="CF12" s="358"/>
      <c r="CG12" s="358"/>
      <c r="CH12" s="358"/>
      <c r="CI12" s="358"/>
      <c r="CJ12" s="358"/>
      <c r="CK12" s="358"/>
      <c r="CL12" s="358"/>
    </row>
    <row r="13" spans="1:90" s="361" customFormat="1" ht="55.5" customHeight="1" x14ac:dyDescent="0.25">
      <c r="A13" s="343">
        <f t="shared" si="0"/>
        <v>11</v>
      </c>
      <c r="B13" s="381" t="s">
        <v>921</v>
      </c>
      <c r="C13" s="382" t="s">
        <v>922</v>
      </c>
      <c r="D13" s="346">
        <v>44180</v>
      </c>
      <c r="E13" s="364">
        <v>44180</v>
      </c>
      <c r="F13" s="382" t="s">
        <v>945</v>
      </c>
      <c r="G13" s="382" t="s">
        <v>1913</v>
      </c>
      <c r="H13" s="570" t="s">
        <v>71</v>
      </c>
      <c r="I13" s="570" t="s">
        <v>2089</v>
      </c>
      <c r="J13" s="570" t="s">
        <v>2090</v>
      </c>
      <c r="K13" s="570" t="s">
        <v>1946</v>
      </c>
      <c r="L13" s="570" t="s">
        <v>968</v>
      </c>
      <c r="M13" s="587">
        <v>694711.18</v>
      </c>
      <c r="N13" s="587">
        <v>213344.5</v>
      </c>
      <c r="O13" s="587">
        <v>1686224.67</v>
      </c>
      <c r="P13" s="347" t="s">
        <v>793</v>
      </c>
      <c r="Q13" s="348">
        <v>44180</v>
      </c>
      <c r="R13" s="348">
        <v>44317</v>
      </c>
      <c r="S13" s="348">
        <v>44681</v>
      </c>
      <c r="T13" s="347" t="s">
        <v>819</v>
      </c>
      <c r="U13" s="348">
        <v>44195</v>
      </c>
      <c r="V13" s="383"/>
      <c r="W13" s="366" t="str">
        <f t="shared" si="1"/>
        <v>15</v>
      </c>
      <c r="X13" s="367"/>
      <c r="Y13" s="366" t="str">
        <f t="shared" si="2"/>
        <v>Finalised</v>
      </c>
      <c r="Z13" s="364">
        <v>44189</v>
      </c>
      <c r="AA13" s="368"/>
      <c r="AB13" s="364">
        <v>44189</v>
      </c>
      <c r="AC13" s="368"/>
      <c r="AD13" s="369"/>
      <c r="AE13" s="364">
        <v>44195</v>
      </c>
      <c r="AF13" s="368"/>
      <c r="AG13" s="364"/>
      <c r="AH13" s="370"/>
      <c r="AI13" s="371"/>
      <c r="AJ13" s="371"/>
      <c r="AK13" s="371"/>
      <c r="AL13" s="371"/>
      <c r="AM13" s="371"/>
      <c r="AN13" s="371"/>
      <c r="AO13" s="371"/>
      <c r="AP13" s="371"/>
      <c r="AQ13" s="371"/>
      <c r="AR13" s="371"/>
      <c r="AS13" s="372"/>
      <c r="AT13" s="372"/>
      <c r="AU13" s="372"/>
      <c r="AV13" s="372"/>
      <c r="AW13" s="372"/>
      <c r="AX13" s="372"/>
      <c r="AY13" s="373"/>
      <c r="AZ13" s="373"/>
      <c r="BA13" s="373"/>
      <c r="BB13" s="373"/>
      <c r="BC13" s="373"/>
      <c r="BD13" s="373"/>
      <c r="BE13" s="374"/>
      <c r="BF13" s="374"/>
      <c r="BG13" s="374"/>
      <c r="BH13" s="374"/>
      <c r="BI13" s="374"/>
      <c r="BJ13" s="374"/>
      <c r="BK13" s="375"/>
      <c r="BL13" s="375"/>
      <c r="BM13" s="374"/>
      <c r="BN13" s="374"/>
      <c r="BO13" s="374"/>
      <c r="BP13" s="374"/>
      <c r="BQ13" s="374"/>
      <c r="BR13" s="374"/>
      <c r="BS13" s="373"/>
      <c r="BT13" s="373"/>
      <c r="BU13" s="373"/>
      <c r="BV13" s="373"/>
      <c r="BW13" s="373"/>
      <c r="BX13" s="373"/>
      <c r="BY13" s="373"/>
      <c r="BZ13" s="373"/>
      <c r="CA13" s="373"/>
      <c r="CB13" s="373"/>
      <c r="CC13" s="373"/>
      <c r="CD13" s="373"/>
      <c r="CE13" s="373"/>
      <c r="CF13" s="373"/>
      <c r="CG13" s="373"/>
      <c r="CH13" s="373"/>
      <c r="CI13" s="373"/>
      <c r="CJ13" s="373"/>
      <c r="CK13" s="373"/>
      <c r="CL13" s="373"/>
    </row>
    <row r="14" spans="1:90" s="361" customFormat="1" ht="55.5" customHeight="1" x14ac:dyDescent="0.25">
      <c r="A14" s="343">
        <f t="shared" si="0"/>
        <v>12</v>
      </c>
      <c r="B14" s="381" t="s">
        <v>921</v>
      </c>
      <c r="C14" s="382" t="s">
        <v>922</v>
      </c>
      <c r="D14" s="346">
        <v>44180</v>
      </c>
      <c r="E14" s="364">
        <v>44180</v>
      </c>
      <c r="F14" s="382" t="s">
        <v>945</v>
      </c>
      <c r="G14" s="382" t="s">
        <v>1913</v>
      </c>
      <c r="H14" s="570" t="s">
        <v>71</v>
      </c>
      <c r="I14" s="570" t="s">
        <v>2091</v>
      </c>
      <c r="J14" s="570" t="s">
        <v>2092</v>
      </c>
      <c r="K14" s="570" t="s">
        <v>1946</v>
      </c>
      <c r="L14" s="570" t="s">
        <v>968</v>
      </c>
      <c r="M14" s="587">
        <v>3846701.56</v>
      </c>
      <c r="N14" s="587">
        <v>23086465.309999999</v>
      </c>
      <c r="O14" s="587">
        <v>8638587.5399999991</v>
      </c>
      <c r="P14" s="347" t="s">
        <v>793</v>
      </c>
      <c r="Q14" s="348">
        <v>44180</v>
      </c>
      <c r="R14" s="348">
        <v>44348</v>
      </c>
      <c r="S14" s="348">
        <v>44712</v>
      </c>
      <c r="T14" s="347" t="s">
        <v>819</v>
      </c>
      <c r="U14" s="348">
        <v>44195</v>
      </c>
      <c r="V14" s="384"/>
      <c r="W14" s="366" t="str">
        <f t="shared" si="1"/>
        <v>15</v>
      </c>
      <c r="X14" s="367"/>
      <c r="Y14" s="366" t="str">
        <f t="shared" si="2"/>
        <v>Finalised</v>
      </c>
      <c r="Z14" s="364">
        <v>44189</v>
      </c>
      <c r="AA14" s="368"/>
      <c r="AB14" s="364">
        <v>44189</v>
      </c>
      <c r="AC14" s="368"/>
      <c r="AD14" s="369"/>
      <c r="AE14" s="364">
        <v>44195</v>
      </c>
      <c r="AF14" s="368"/>
      <c r="AG14" s="364"/>
      <c r="AH14" s="370"/>
      <c r="AI14" s="371"/>
      <c r="AJ14" s="371"/>
      <c r="AK14" s="371"/>
      <c r="AL14" s="371"/>
      <c r="AM14" s="371"/>
      <c r="AN14" s="371"/>
      <c r="AO14" s="371"/>
      <c r="AP14" s="371"/>
      <c r="AQ14" s="371"/>
      <c r="AR14" s="371"/>
      <c r="AS14" s="372"/>
      <c r="AT14" s="372"/>
      <c r="AU14" s="372"/>
      <c r="AV14" s="372"/>
      <c r="AW14" s="372"/>
      <c r="AX14" s="372"/>
      <c r="AY14" s="373"/>
      <c r="AZ14" s="373"/>
      <c r="BA14" s="373"/>
      <c r="BB14" s="373"/>
      <c r="BC14" s="373"/>
      <c r="BD14" s="373"/>
      <c r="BE14" s="374"/>
      <c r="BF14" s="374"/>
      <c r="BG14" s="374"/>
      <c r="BH14" s="374"/>
      <c r="BI14" s="374"/>
      <c r="BJ14" s="374"/>
      <c r="BK14" s="375"/>
      <c r="BL14" s="375"/>
      <c r="BM14" s="374"/>
      <c r="BN14" s="374"/>
      <c r="BO14" s="374"/>
      <c r="BP14" s="374"/>
      <c r="BQ14" s="374"/>
      <c r="BR14" s="374"/>
      <c r="BS14" s="373"/>
      <c r="BT14" s="373"/>
      <c r="BU14" s="373"/>
      <c r="BV14" s="373"/>
      <c r="BW14" s="373"/>
      <c r="BX14" s="373"/>
      <c r="BY14" s="373"/>
      <c r="BZ14" s="373"/>
      <c r="CA14" s="373"/>
      <c r="CB14" s="373"/>
      <c r="CC14" s="373"/>
      <c r="CD14" s="373"/>
      <c r="CE14" s="373"/>
      <c r="CF14" s="373"/>
      <c r="CG14" s="373"/>
      <c r="CH14" s="373"/>
      <c r="CI14" s="373"/>
      <c r="CJ14" s="373"/>
      <c r="CK14" s="373"/>
      <c r="CL14" s="373"/>
    </row>
    <row r="15" spans="1:90" s="361" customFormat="1" ht="55.5" customHeight="1" x14ac:dyDescent="0.25">
      <c r="A15" s="343">
        <f t="shared" si="0"/>
        <v>13</v>
      </c>
      <c r="B15" s="381" t="s">
        <v>921</v>
      </c>
      <c r="C15" s="382" t="s">
        <v>922</v>
      </c>
      <c r="D15" s="346">
        <v>44180</v>
      </c>
      <c r="E15" s="364">
        <v>44180</v>
      </c>
      <c r="F15" s="382" t="s">
        <v>945</v>
      </c>
      <c r="G15" s="382" t="s">
        <v>1930</v>
      </c>
      <c r="H15" s="570" t="s">
        <v>71</v>
      </c>
      <c r="I15" s="570" t="s">
        <v>2093</v>
      </c>
      <c r="J15" s="570" t="s">
        <v>2094</v>
      </c>
      <c r="K15" s="570" t="s">
        <v>1946</v>
      </c>
      <c r="L15" s="570" t="s">
        <v>968</v>
      </c>
      <c r="M15" s="587">
        <v>1656000</v>
      </c>
      <c r="N15" s="587">
        <v>11327921.810000001</v>
      </c>
      <c r="O15" s="587">
        <v>2216997.6</v>
      </c>
      <c r="P15" s="347" t="s">
        <v>793</v>
      </c>
      <c r="Q15" s="348">
        <v>44180</v>
      </c>
      <c r="R15" s="348">
        <v>44228</v>
      </c>
      <c r="S15" s="348">
        <v>44592</v>
      </c>
      <c r="T15" s="347" t="s">
        <v>819</v>
      </c>
      <c r="U15" s="348">
        <v>44195</v>
      </c>
      <c r="V15" s="383"/>
      <c r="W15" s="366" t="str">
        <f t="shared" si="1"/>
        <v>15</v>
      </c>
      <c r="X15" s="367"/>
      <c r="Y15" s="366" t="str">
        <f t="shared" si="2"/>
        <v>Finalised</v>
      </c>
      <c r="Z15" s="364">
        <v>44189</v>
      </c>
      <c r="AA15" s="368"/>
      <c r="AB15" s="364">
        <v>44189</v>
      </c>
      <c r="AC15" s="368"/>
      <c r="AD15" s="369"/>
      <c r="AE15" s="364">
        <v>44195</v>
      </c>
      <c r="AF15" s="368"/>
      <c r="AG15" s="364"/>
      <c r="AH15" s="370"/>
      <c r="AI15" s="371"/>
      <c r="AJ15" s="371"/>
      <c r="AK15" s="371"/>
      <c r="AL15" s="371"/>
      <c r="AM15" s="371"/>
      <c r="AN15" s="371"/>
      <c r="AO15" s="371"/>
      <c r="AP15" s="371"/>
      <c r="AQ15" s="371"/>
      <c r="AR15" s="371"/>
      <c r="AS15" s="372"/>
      <c r="AT15" s="372"/>
      <c r="AU15" s="372"/>
      <c r="AV15" s="372"/>
      <c r="AW15" s="372"/>
      <c r="AX15" s="372"/>
      <c r="AY15" s="373"/>
      <c r="AZ15" s="373"/>
      <c r="BA15" s="373"/>
      <c r="BB15" s="373"/>
      <c r="BC15" s="373"/>
      <c r="BD15" s="373"/>
      <c r="BE15" s="374"/>
      <c r="BF15" s="374"/>
      <c r="BG15" s="374"/>
      <c r="BH15" s="374"/>
      <c r="BI15" s="374"/>
      <c r="BJ15" s="374"/>
      <c r="BK15" s="375"/>
      <c r="BL15" s="375"/>
      <c r="BM15" s="374"/>
      <c r="BN15" s="374"/>
      <c r="BO15" s="374"/>
      <c r="BP15" s="374"/>
      <c r="BQ15" s="374"/>
      <c r="BR15" s="374"/>
      <c r="BS15" s="373"/>
      <c r="BT15" s="373"/>
      <c r="BU15" s="373"/>
      <c r="BV15" s="373"/>
      <c r="BW15" s="373"/>
      <c r="BX15" s="373"/>
      <c r="BY15" s="373"/>
      <c r="BZ15" s="373"/>
      <c r="CA15" s="373"/>
      <c r="CB15" s="373"/>
      <c r="CC15" s="373"/>
      <c r="CD15" s="373"/>
      <c r="CE15" s="373"/>
      <c r="CF15" s="373"/>
      <c r="CG15" s="373"/>
      <c r="CH15" s="373"/>
      <c r="CI15" s="373"/>
      <c r="CJ15" s="373"/>
      <c r="CK15" s="373"/>
      <c r="CL15" s="373"/>
    </row>
    <row r="16" spans="1:90" s="361" customFormat="1" ht="55.5" customHeight="1" x14ac:dyDescent="0.25">
      <c r="A16" s="343">
        <f t="shared" si="0"/>
        <v>14</v>
      </c>
      <c r="B16" s="381" t="s">
        <v>921</v>
      </c>
      <c r="C16" s="382" t="s">
        <v>922</v>
      </c>
      <c r="D16" s="346">
        <v>44180</v>
      </c>
      <c r="E16" s="364">
        <v>44180</v>
      </c>
      <c r="F16" s="382" t="s">
        <v>945</v>
      </c>
      <c r="G16" s="382" t="s">
        <v>1930</v>
      </c>
      <c r="H16" s="570" t="s">
        <v>71</v>
      </c>
      <c r="I16" s="570" t="s">
        <v>2095</v>
      </c>
      <c r="J16" s="570" t="s">
        <v>2096</v>
      </c>
      <c r="K16" s="570" t="s">
        <v>1946</v>
      </c>
      <c r="L16" s="570" t="s">
        <v>968</v>
      </c>
      <c r="M16" s="587">
        <v>2436115.56</v>
      </c>
      <c r="N16" s="587">
        <v>15059111.810000001</v>
      </c>
      <c r="O16" s="587">
        <v>4383646.2</v>
      </c>
      <c r="P16" s="347" t="s">
        <v>793</v>
      </c>
      <c r="Q16" s="348">
        <v>44180</v>
      </c>
      <c r="R16" s="348">
        <v>44501</v>
      </c>
      <c r="S16" s="348">
        <v>44865</v>
      </c>
      <c r="T16" s="347" t="s">
        <v>819</v>
      </c>
      <c r="U16" s="348">
        <v>44195</v>
      </c>
      <c r="V16" s="383"/>
      <c r="W16" s="366" t="str">
        <f t="shared" si="1"/>
        <v>15</v>
      </c>
      <c r="X16" s="367"/>
      <c r="Y16" s="366" t="str">
        <f t="shared" si="2"/>
        <v>Finalised</v>
      </c>
      <c r="Z16" s="364">
        <v>44189</v>
      </c>
      <c r="AA16" s="368"/>
      <c r="AB16" s="364">
        <v>44189</v>
      </c>
      <c r="AC16" s="368"/>
      <c r="AD16" s="369"/>
      <c r="AE16" s="364">
        <v>44195</v>
      </c>
      <c r="AF16" s="368"/>
      <c r="AG16" s="364"/>
      <c r="AH16" s="370"/>
      <c r="AI16" s="371"/>
      <c r="AJ16" s="371"/>
      <c r="AK16" s="371"/>
      <c r="AL16" s="371"/>
      <c r="AM16" s="371"/>
      <c r="AN16" s="371"/>
      <c r="AO16" s="371"/>
      <c r="AP16" s="371"/>
      <c r="AQ16" s="371"/>
      <c r="AR16" s="371"/>
      <c r="AS16" s="372"/>
      <c r="AT16" s="372"/>
      <c r="AU16" s="372"/>
      <c r="AV16" s="372"/>
      <c r="AW16" s="372"/>
      <c r="AX16" s="372"/>
      <c r="AY16" s="373"/>
      <c r="AZ16" s="373"/>
      <c r="BA16" s="373"/>
      <c r="BB16" s="373"/>
      <c r="BC16" s="373"/>
      <c r="BD16" s="373"/>
      <c r="BE16" s="374"/>
      <c r="BF16" s="374"/>
      <c r="BG16" s="374"/>
      <c r="BH16" s="374"/>
      <c r="BI16" s="374"/>
      <c r="BJ16" s="374"/>
      <c r="BK16" s="375"/>
      <c r="BL16" s="375"/>
      <c r="BM16" s="374"/>
      <c r="BN16" s="374"/>
      <c r="BO16" s="374"/>
      <c r="BP16" s="374"/>
      <c r="BQ16" s="374"/>
      <c r="BR16" s="374"/>
      <c r="BS16" s="373"/>
      <c r="BT16" s="373"/>
      <c r="BU16" s="373"/>
      <c r="BV16" s="373"/>
      <c r="BW16" s="373"/>
      <c r="BX16" s="373"/>
      <c r="BY16" s="373"/>
      <c r="BZ16" s="373"/>
      <c r="CA16" s="373"/>
      <c r="CB16" s="373"/>
      <c r="CC16" s="373"/>
      <c r="CD16" s="373"/>
      <c r="CE16" s="373"/>
      <c r="CF16" s="373"/>
      <c r="CG16" s="373"/>
      <c r="CH16" s="373"/>
      <c r="CI16" s="373"/>
      <c r="CJ16" s="373"/>
      <c r="CK16" s="373"/>
      <c r="CL16" s="373"/>
    </row>
    <row r="17" spans="1:90" s="361" customFormat="1" ht="55.5" customHeight="1" x14ac:dyDescent="0.25">
      <c r="A17" s="343">
        <f t="shared" si="0"/>
        <v>15</v>
      </c>
      <c r="B17" s="381" t="s">
        <v>921</v>
      </c>
      <c r="C17" s="382" t="s">
        <v>922</v>
      </c>
      <c r="D17" s="346">
        <v>44180</v>
      </c>
      <c r="E17" s="364">
        <v>44180</v>
      </c>
      <c r="F17" s="382" t="s">
        <v>945</v>
      </c>
      <c r="G17" s="382" t="s">
        <v>1930</v>
      </c>
      <c r="H17" s="570" t="s">
        <v>71</v>
      </c>
      <c r="I17" s="570" t="s">
        <v>2097</v>
      </c>
      <c r="J17" s="570" t="s">
        <v>2098</v>
      </c>
      <c r="K17" s="570" t="s">
        <v>1946</v>
      </c>
      <c r="L17" s="570" t="s">
        <v>968</v>
      </c>
      <c r="M17" s="587">
        <v>254860.77</v>
      </c>
      <c r="N17" s="587">
        <v>129779.1</v>
      </c>
      <c r="O17" s="587">
        <v>668835.25</v>
      </c>
      <c r="P17" s="347" t="s">
        <v>793</v>
      </c>
      <c r="Q17" s="348">
        <v>44180</v>
      </c>
      <c r="R17" s="348">
        <v>44531</v>
      </c>
      <c r="S17" s="348">
        <v>44895</v>
      </c>
      <c r="T17" s="347" t="s">
        <v>819</v>
      </c>
      <c r="U17" s="348">
        <v>44195</v>
      </c>
      <c r="V17" s="383"/>
      <c r="W17" s="366" t="str">
        <f t="shared" si="1"/>
        <v>15</v>
      </c>
      <c r="X17" s="367"/>
      <c r="Y17" s="366" t="str">
        <f t="shared" si="2"/>
        <v>Finalised</v>
      </c>
      <c r="Z17" s="364">
        <v>44189</v>
      </c>
      <c r="AA17" s="368"/>
      <c r="AB17" s="364">
        <v>44189</v>
      </c>
      <c r="AC17" s="368"/>
      <c r="AD17" s="369"/>
      <c r="AE17" s="364">
        <v>44195</v>
      </c>
      <c r="AF17" s="368"/>
      <c r="AG17" s="364"/>
      <c r="AH17" s="370"/>
      <c r="AI17" s="371"/>
      <c r="AJ17" s="371"/>
      <c r="AK17" s="371"/>
      <c r="AL17" s="371"/>
      <c r="AM17" s="371"/>
      <c r="AN17" s="371"/>
      <c r="AO17" s="371"/>
      <c r="AP17" s="371"/>
      <c r="AQ17" s="371"/>
      <c r="AR17" s="371"/>
      <c r="AS17" s="372"/>
      <c r="AT17" s="372"/>
      <c r="AU17" s="372"/>
      <c r="AV17" s="372"/>
      <c r="AW17" s="372"/>
      <c r="AX17" s="372"/>
      <c r="AY17" s="373"/>
      <c r="AZ17" s="373"/>
      <c r="BA17" s="373"/>
      <c r="BB17" s="373"/>
      <c r="BC17" s="373"/>
      <c r="BD17" s="373"/>
      <c r="BE17" s="374"/>
      <c r="BF17" s="374"/>
      <c r="BG17" s="374"/>
      <c r="BH17" s="374"/>
      <c r="BI17" s="374"/>
      <c r="BJ17" s="374"/>
      <c r="BK17" s="375"/>
      <c r="BL17" s="375"/>
      <c r="BM17" s="374"/>
      <c r="BN17" s="374"/>
      <c r="BO17" s="374"/>
      <c r="BP17" s="374"/>
      <c r="BQ17" s="374"/>
      <c r="BR17" s="374"/>
      <c r="BS17" s="373"/>
      <c r="BT17" s="373"/>
      <c r="BU17" s="373"/>
      <c r="BV17" s="373"/>
      <c r="BW17" s="373"/>
      <c r="BX17" s="373"/>
      <c r="BY17" s="373"/>
      <c r="BZ17" s="373"/>
      <c r="CA17" s="373"/>
      <c r="CB17" s="373"/>
      <c r="CC17" s="373"/>
      <c r="CD17" s="373"/>
      <c r="CE17" s="373"/>
      <c r="CF17" s="373"/>
      <c r="CG17" s="373"/>
      <c r="CH17" s="373"/>
      <c r="CI17" s="373"/>
      <c r="CJ17" s="373"/>
      <c r="CK17" s="373"/>
      <c r="CL17" s="373"/>
    </row>
    <row r="18" spans="1:90" s="361" customFormat="1" ht="55.5" customHeight="1" x14ac:dyDescent="0.25">
      <c r="A18" s="343">
        <f t="shared" si="0"/>
        <v>16</v>
      </c>
      <c r="B18" s="344" t="s">
        <v>921</v>
      </c>
      <c r="C18" s="345" t="s">
        <v>922</v>
      </c>
      <c r="D18" s="346">
        <v>44144</v>
      </c>
      <c r="E18" s="365">
        <v>44144</v>
      </c>
      <c r="F18" s="345" t="s">
        <v>928</v>
      </c>
      <c r="G18" s="345" t="s">
        <v>1448</v>
      </c>
      <c r="H18" s="570" t="s">
        <v>76</v>
      </c>
      <c r="I18" s="570" t="s">
        <v>2008</v>
      </c>
      <c r="J18" s="570" t="s">
        <v>2009</v>
      </c>
      <c r="K18" s="570" t="s">
        <v>2010</v>
      </c>
      <c r="L18" s="570" t="s">
        <v>975</v>
      </c>
      <c r="M18" s="587">
        <v>3950359</v>
      </c>
      <c r="N18" s="587">
        <v>39503591</v>
      </c>
      <c r="O18" s="587">
        <v>48063837</v>
      </c>
      <c r="P18" s="347" t="s">
        <v>793</v>
      </c>
      <c r="Q18" s="348">
        <v>44085</v>
      </c>
      <c r="R18" s="348" t="s">
        <v>2011</v>
      </c>
      <c r="S18" s="348">
        <v>44429</v>
      </c>
      <c r="T18" s="347" t="s">
        <v>819</v>
      </c>
      <c r="U18" s="348">
        <v>44158</v>
      </c>
      <c r="V18" s="363"/>
      <c r="W18" s="350" t="str">
        <f t="shared" si="1"/>
        <v>14</v>
      </c>
      <c r="X18" s="351"/>
      <c r="Y18" s="350" t="str">
        <f t="shared" si="2"/>
        <v>Finalised</v>
      </c>
      <c r="Z18" s="353"/>
      <c r="AA18" s="352"/>
      <c r="AB18" s="353"/>
      <c r="AC18" s="352"/>
      <c r="AD18" s="354"/>
      <c r="AE18" s="353"/>
      <c r="AF18" s="352"/>
      <c r="AG18" s="353"/>
      <c r="AH18" s="355"/>
      <c r="AI18" s="356"/>
      <c r="AJ18" s="356"/>
      <c r="AK18" s="356"/>
      <c r="AL18" s="356"/>
      <c r="AM18" s="356"/>
      <c r="AN18" s="356"/>
      <c r="AO18" s="356"/>
      <c r="AP18" s="356"/>
      <c r="AQ18" s="356"/>
      <c r="AR18" s="356"/>
      <c r="AS18" s="357"/>
      <c r="AT18" s="357"/>
      <c r="AU18" s="357"/>
      <c r="AV18" s="357"/>
      <c r="AW18" s="357"/>
      <c r="AX18" s="357"/>
      <c r="AY18" s="358"/>
      <c r="AZ18" s="358"/>
      <c r="BA18" s="358"/>
      <c r="BB18" s="358"/>
      <c r="BC18" s="358"/>
      <c r="BD18" s="358"/>
      <c r="BE18" s="359"/>
      <c r="BF18" s="359"/>
      <c r="BG18" s="359"/>
      <c r="BH18" s="359"/>
      <c r="BI18" s="359"/>
      <c r="BJ18" s="359"/>
      <c r="BK18" s="360"/>
      <c r="BL18" s="360"/>
      <c r="BM18" s="359"/>
      <c r="BN18" s="359"/>
      <c r="BO18" s="359"/>
      <c r="BP18" s="359"/>
      <c r="BQ18" s="359"/>
      <c r="BR18" s="359"/>
      <c r="BS18" s="358"/>
      <c r="BT18" s="358"/>
      <c r="BU18" s="358"/>
      <c r="BV18" s="358"/>
      <c r="BW18" s="358"/>
      <c r="BX18" s="358"/>
      <c r="BY18" s="358"/>
      <c r="BZ18" s="358"/>
      <c r="CA18" s="358"/>
      <c r="CB18" s="358"/>
      <c r="CC18" s="358"/>
      <c r="CD18" s="358"/>
      <c r="CE18" s="358"/>
      <c r="CF18" s="358"/>
      <c r="CG18" s="358"/>
      <c r="CH18" s="358"/>
      <c r="CI18" s="358"/>
      <c r="CJ18" s="358"/>
      <c r="CK18" s="358"/>
      <c r="CL18" s="358"/>
    </row>
    <row r="19" spans="1:90" s="361" customFormat="1" ht="55.5" customHeight="1" x14ac:dyDescent="0.25">
      <c r="A19" s="343">
        <f t="shared" si="0"/>
        <v>17</v>
      </c>
      <c r="B19" s="376" t="s">
        <v>921</v>
      </c>
      <c r="C19" s="377" t="s">
        <v>922</v>
      </c>
      <c r="D19" s="346">
        <v>44137</v>
      </c>
      <c r="E19" s="378">
        <v>44137</v>
      </c>
      <c r="F19" s="377" t="s">
        <v>953</v>
      </c>
      <c r="G19" s="377" t="s">
        <v>1852</v>
      </c>
      <c r="H19" s="570" t="s">
        <v>82</v>
      </c>
      <c r="I19" s="570" t="s">
        <v>1861</v>
      </c>
      <c r="J19" s="570" t="s">
        <v>1862</v>
      </c>
      <c r="K19" s="570" t="s">
        <v>1863</v>
      </c>
      <c r="L19" s="570" t="s">
        <v>954</v>
      </c>
      <c r="M19" s="587">
        <v>510837.64</v>
      </c>
      <c r="N19" s="587">
        <v>4831285.8</v>
      </c>
      <c r="O19" s="587">
        <v>766256.45</v>
      </c>
      <c r="P19" s="347" t="s">
        <v>930</v>
      </c>
      <c r="Q19" s="348">
        <v>44135</v>
      </c>
      <c r="R19" s="348">
        <v>44136</v>
      </c>
      <c r="S19" s="348">
        <v>44255</v>
      </c>
      <c r="T19" s="347" t="s">
        <v>819</v>
      </c>
      <c r="U19" s="348">
        <v>44196</v>
      </c>
      <c r="V19" s="353"/>
      <c r="W19" s="350"/>
      <c r="X19" s="351"/>
      <c r="Y19" s="350"/>
      <c r="Z19" s="353"/>
      <c r="AA19" s="352"/>
      <c r="AB19" s="353"/>
      <c r="AC19" s="352"/>
      <c r="AD19" s="354"/>
      <c r="AE19" s="353"/>
      <c r="AF19" s="352"/>
      <c r="AG19" s="353"/>
      <c r="AH19" s="355"/>
      <c r="AI19" s="356"/>
      <c r="AJ19" s="356"/>
      <c r="AK19" s="356"/>
      <c r="AL19" s="356"/>
      <c r="AM19" s="356"/>
      <c r="AN19" s="356"/>
      <c r="AO19" s="356"/>
      <c r="AP19" s="356"/>
      <c r="AQ19" s="356"/>
      <c r="AR19" s="356"/>
      <c r="AS19" s="357"/>
      <c r="AT19" s="357"/>
      <c r="AU19" s="357"/>
      <c r="AV19" s="357"/>
      <c r="AW19" s="357"/>
      <c r="AX19" s="357"/>
      <c r="AY19" s="358"/>
      <c r="AZ19" s="358"/>
      <c r="BA19" s="358"/>
      <c r="BB19" s="358"/>
      <c r="BC19" s="358"/>
      <c r="BD19" s="358"/>
      <c r="BE19" s="359"/>
      <c r="BF19" s="359"/>
      <c r="BG19" s="359"/>
      <c r="BH19" s="359"/>
      <c r="BI19" s="359"/>
      <c r="BJ19" s="359"/>
      <c r="BK19" s="360"/>
      <c r="BL19" s="360"/>
      <c r="BM19" s="359"/>
      <c r="BN19" s="359"/>
      <c r="BO19" s="359"/>
      <c r="BP19" s="359"/>
      <c r="BQ19" s="359"/>
      <c r="BR19" s="359"/>
      <c r="BS19" s="358"/>
      <c r="BT19" s="358"/>
      <c r="BU19" s="358"/>
      <c r="BV19" s="358"/>
      <c r="BW19" s="358"/>
      <c r="BX19" s="358"/>
      <c r="BY19" s="358"/>
      <c r="BZ19" s="358"/>
      <c r="CA19" s="358"/>
      <c r="CB19" s="358"/>
      <c r="CC19" s="358"/>
      <c r="CD19" s="358"/>
      <c r="CE19" s="358"/>
      <c r="CF19" s="358"/>
      <c r="CG19" s="358"/>
      <c r="CH19" s="358"/>
      <c r="CI19" s="358"/>
      <c r="CJ19" s="358"/>
      <c r="CK19" s="358"/>
      <c r="CL19" s="358"/>
    </row>
    <row r="20" spans="1:90" s="361" customFormat="1" ht="55.5" customHeight="1" x14ac:dyDescent="0.25">
      <c r="A20" s="343">
        <f t="shared" si="0"/>
        <v>18</v>
      </c>
      <c r="B20" s="344" t="s">
        <v>921</v>
      </c>
      <c r="C20" s="345" t="s">
        <v>922</v>
      </c>
      <c r="D20" s="346">
        <v>44133</v>
      </c>
      <c r="E20" s="353">
        <v>44133</v>
      </c>
      <c r="F20" s="345" t="s">
        <v>923</v>
      </c>
      <c r="G20" s="345" t="s">
        <v>829</v>
      </c>
      <c r="H20" s="570" t="s">
        <v>86</v>
      </c>
      <c r="I20" s="570" t="s">
        <v>2073</v>
      </c>
      <c r="J20" s="570" t="s">
        <v>1091</v>
      </c>
      <c r="K20" s="570" t="s">
        <v>2084</v>
      </c>
      <c r="L20" s="570" t="s">
        <v>982</v>
      </c>
      <c r="M20" s="587">
        <v>34957247.240000002</v>
      </c>
      <c r="N20" s="587">
        <v>41507455.780000001</v>
      </c>
      <c r="O20" s="587">
        <v>0</v>
      </c>
      <c r="P20" s="347" t="s">
        <v>790</v>
      </c>
      <c r="Q20" s="348">
        <v>44133</v>
      </c>
      <c r="R20" s="348" t="s">
        <v>976</v>
      </c>
      <c r="S20" s="348" t="s">
        <v>976</v>
      </c>
      <c r="T20" s="347" t="s">
        <v>819</v>
      </c>
      <c r="U20" s="348">
        <v>44146</v>
      </c>
      <c r="V20" s="363"/>
      <c r="W20" s="350" t="str">
        <f>CONCATENATE(IF(T20="Finalised",SUM(U20-D20),""),IF(T20="Not Finalised",SUM(U20-D20),""), IF(T20="Closed",SUM(U20-D20),""),IF(T20="Withdrawn",SUM(U20-D20),""))</f>
        <v>13</v>
      </c>
      <c r="X20" s="351"/>
      <c r="Y20" s="350" t="str">
        <f>CONCATENATE(IF(T20="Finalised","Finalised",""),IF(T20="Not Finalised",W20,""), IF(T20="Closed","Closed",""),IF(T20="Withdrawn","Withdrawn",""))</f>
        <v>Finalised</v>
      </c>
      <c r="Z20" s="353">
        <v>44139</v>
      </c>
      <c r="AA20" s="352">
        <f>Z20-E20</f>
        <v>6</v>
      </c>
      <c r="AB20" s="353"/>
      <c r="AC20" s="352"/>
      <c r="AD20" s="354"/>
      <c r="AE20" s="353"/>
      <c r="AF20" s="352"/>
      <c r="AG20" s="353"/>
      <c r="AH20" s="355"/>
      <c r="AI20" s="356"/>
      <c r="AJ20" s="356"/>
      <c r="AK20" s="356"/>
      <c r="AL20" s="356"/>
      <c r="AM20" s="356"/>
      <c r="AN20" s="356"/>
      <c r="AO20" s="356"/>
      <c r="AP20" s="356"/>
      <c r="AQ20" s="356"/>
      <c r="AR20" s="356"/>
      <c r="AS20" s="357"/>
      <c r="AT20" s="357"/>
      <c r="AU20" s="357"/>
      <c r="AV20" s="357"/>
      <c r="AW20" s="357"/>
      <c r="AX20" s="357"/>
      <c r="AY20" s="358"/>
      <c r="AZ20" s="358"/>
      <c r="BA20" s="358"/>
      <c r="BB20" s="358"/>
      <c r="BC20" s="358"/>
      <c r="BD20" s="358"/>
      <c r="BE20" s="359"/>
      <c r="BF20" s="359"/>
      <c r="BG20" s="359"/>
      <c r="BH20" s="359"/>
      <c r="BI20" s="359"/>
      <c r="BJ20" s="359"/>
      <c r="BK20" s="360"/>
      <c r="BL20" s="360"/>
      <c r="BM20" s="359"/>
      <c r="BN20" s="359"/>
      <c r="BO20" s="359"/>
      <c r="BP20" s="359"/>
      <c r="BQ20" s="359"/>
      <c r="BR20" s="359"/>
      <c r="BS20" s="358"/>
      <c r="BT20" s="358"/>
      <c r="BU20" s="358"/>
      <c r="BV20" s="358"/>
      <c r="BW20" s="358"/>
      <c r="BX20" s="358"/>
      <c r="BY20" s="358"/>
      <c r="BZ20" s="358"/>
      <c r="CA20" s="358"/>
      <c r="CB20" s="358"/>
      <c r="CC20" s="358"/>
      <c r="CD20" s="358"/>
      <c r="CE20" s="358"/>
      <c r="CF20" s="358"/>
      <c r="CG20" s="358"/>
      <c r="CH20" s="358"/>
      <c r="CI20" s="358"/>
      <c r="CJ20" s="358"/>
      <c r="CK20" s="358"/>
      <c r="CL20" s="358"/>
    </row>
    <row r="21" spans="1:90" s="361" customFormat="1" ht="55.5" customHeight="1" x14ac:dyDescent="0.25">
      <c r="A21" s="343">
        <f t="shared" si="0"/>
        <v>19</v>
      </c>
      <c r="B21" s="344" t="s">
        <v>921</v>
      </c>
      <c r="C21" s="345" t="s">
        <v>922</v>
      </c>
      <c r="D21" s="346">
        <v>44160</v>
      </c>
      <c r="E21" s="353">
        <v>44160</v>
      </c>
      <c r="F21" s="345" t="s">
        <v>923</v>
      </c>
      <c r="G21" s="345" t="s">
        <v>834</v>
      </c>
      <c r="H21" s="570" t="s">
        <v>87</v>
      </c>
      <c r="I21" s="570" t="s">
        <v>1028</v>
      </c>
      <c r="J21" s="570" t="s">
        <v>1029</v>
      </c>
      <c r="K21" s="570" t="s">
        <v>1009</v>
      </c>
      <c r="L21" s="570" t="s">
        <v>962</v>
      </c>
      <c r="M21" s="587">
        <v>50554</v>
      </c>
      <c r="N21" s="587">
        <v>75831</v>
      </c>
      <c r="O21" s="587">
        <v>0</v>
      </c>
      <c r="P21" s="347" t="s">
        <v>790</v>
      </c>
      <c r="Q21" s="348">
        <v>44154</v>
      </c>
      <c r="R21" s="348">
        <v>44166</v>
      </c>
      <c r="S21" s="348">
        <v>44227</v>
      </c>
      <c r="T21" s="347" t="s">
        <v>819</v>
      </c>
      <c r="U21" s="348">
        <v>44165</v>
      </c>
      <c r="V21" s="363"/>
      <c r="W21" s="350" t="str">
        <f>CONCATENATE(IF(T21="Finalised",SUM(U21-D21),""),IF(T21="Not Finalised",SUM(U21-D21),""), IF(T21="Closed",SUM(U21-D21),""),IF(T21="Withdrawn",SUM(U21-D21),""))</f>
        <v>5</v>
      </c>
      <c r="X21" s="351"/>
      <c r="Y21" s="350" t="str">
        <f>CONCATENATE(IF(T21="Finalised","Finalised",""),IF(T21="Not Finalised",W21,""), IF(T21="Closed","Closed",""),IF(T21="Withdrawn","Withdrawn",""))</f>
        <v>Finalised</v>
      </c>
      <c r="Z21" s="353"/>
      <c r="AA21" s="352">
        <f>Z21-E21</f>
        <v>-44160</v>
      </c>
      <c r="AB21" s="353"/>
      <c r="AC21" s="352"/>
      <c r="AD21" s="354"/>
      <c r="AE21" s="353"/>
      <c r="AF21" s="352"/>
      <c r="AG21" s="353"/>
      <c r="AH21" s="355"/>
      <c r="AI21" s="356"/>
      <c r="AJ21" s="356"/>
      <c r="AK21" s="356"/>
      <c r="AL21" s="356"/>
      <c r="AM21" s="356"/>
      <c r="AN21" s="356"/>
      <c r="AO21" s="356"/>
      <c r="AP21" s="356"/>
      <c r="AQ21" s="356"/>
      <c r="AR21" s="356"/>
      <c r="AS21" s="357"/>
      <c r="AT21" s="357"/>
      <c r="AU21" s="357"/>
      <c r="AV21" s="357"/>
      <c r="AW21" s="357"/>
      <c r="AX21" s="357"/>
      <c r="AY21" s="358"/>
      <c r="AZ21" s="358"/>
      <c r="BA21" s="358"/>
      <c r="BB21" s="358"/>
      <c r="BC21" s="358"/>
      <c r="BD21" s="358"/>
      <c r="BE21" s="359"/>
      <c r="BF21" s="359"/>
      <c r="BG21" s="359"/>
      <c r="BH21" s="359"/>
      <c r="BI21" s="359"/>
      <c r="BJ21" s="359"/>
      <c r="BK21" s="360"/>
      <c r="BL21" s="360"/>
      <c r="BM21" s="359"/>
      <c r="BN21" s="359"/>
      <c r="BO21" s="359"/>
      <c r="BP21" s="359"/>
      <c r="BQ21" s="359"/>
      <c r="BR21" s="359"/>
      <c r="BS21" s="358"/>
      <c r="BT21" s="358"/>
      <c r="BU21" s="358"/>
      <c r="BV21" s="358"/>
      <c r="BW21" s="358"/>
      <c r="BX21" s="358"/>
      <c r="BY21" s="358"/>
      <c r="BZ21" s="358"/>
      <c r="CA21" s="358"/>
      <c r="CB21" s="358"/>
      <c r="CC21" s="358"/>
      <c r="CD21" s="358"/>
      <c r="CE21" s="358"/>
      <c r="CF21" s="358"/>
      <c r="CG21" s="358"/>
      <c r="CH21" s="358"/>
      <c r="CI21" s="358"/>
      <c r="CJ21" s="358"/>
      <c r="CK21" s="358"/>
      <c r="CL21" s="358"/>
    </row>
    <row r="22" spans="1:90" s="361" customFormat="1" ht="55.5" customHeight="1" x14ac:dyDescent="0.25">
      <c r="A22" s="343">
        <f t="shared" si="0"/>
        <v>20</v>
      </c>
      <c r="B22" s="344" t="s">
        <v>921</v>
      </c>
      <c r="C22" s="345" t="s">
        <v>922</v>
      </c>
      <c r="D22" s="346">
        <v>44179</v>
      </c>
      <c r="E22" s="365">
        <v>44179</v>
      </c>
      <c r="F22" s="345" t="s">
        <v>953</v>
      </c>
      <c r="G22" s="345" t="s">
        <v>1851</v>
      </c>
      <c r="H22" s="570" t="s">
        <v>88</v>
      </c>
      <c r="I22" s="570" t="s">
        <v>1887</v>
      </c>
      <c r="J22" s="570" t="s">
        <v>1888</v>
      </c>
      <c r="K22" s="570" t="s">
        <v>1889</v>
      </c>
      <c r="L22" s="570" t="s">
        <v>954</v>
      </c>
      <c r="M22" s="587">
        <v>736435</v>
      </c>
      <c r="N22" s="587">
        <v>2947636.1</v>
      </c>
      <c r="O22" s="587">
        <v>0</v>
      </c>
      <c r="P22" s="347" t="s">
        <v>930</v>
      </c>
      <c r="Q22" s="348">
        <v>44175</v>
      </c>
      <c r="R22" s="348" t="s">
        <v>926</v>
      </c>
      <c r="S22" s="348" t="s">
        <v>926</v>
      </c>
      <c r="T22" s="347" t="s">
        <v>819</v>
      </c>
      <c r="U22" s="348">
        <v>44195</v>
      </c>
      <c r="V22" s="353"/>
      <c r="W22" s="350"/>
      <c r="X22" s="351"/>
      <c r="Y22" s="350"/>
      <c r="Z22" s="353"/>
      <c r="AA22" s="352"/>
      <c r="AB22" s="353"/>
      <c r="AC22" s="352"/>
      <c r="AD22" s="354"/>
      <c r="AE22" s="353"/>
      <c r="AF22" s="352"/>
      <c r="AG22" s="353"/>
      <c r="AH22" s="355"/>
      <c r="AI22" s="356"/>
      <c r="AJ22" s="356"/>
      <c r="AK22" s="356"/>
      <c r="AL22" s="356"/>
      <c r="AM22" s="356"/>
      <c r="AN22" s="356"/>
      <c r="AO22" s="356"/>
      <c r="AP22" s="356"/>
      <c r="AQ22" s="356"/>
      <c r="AR22" s="356"/>
      <c r="AS22" s="357"/>
      <c r="AT22" s="357"/>
      <c r="AU22" s="357"/>
      <c r="AV22" s="357"/>
      <c r="AW22" s="357"/>
      <c r="AX22" s="357"/>
      <c r="AY22" s="358"/>
      <c r="AZ22" s="358"/>
      <c r="BA22" s="358"/>
      <c r="BB22" s="358"/>
      <c r="BC22" s="358"/>
      <c r="BD22" s="358"/>
      <c r="BE22" s="359"/>
      <c r="BF22" s="359"/>
      <c r="BG22" s="359"/>
      <c r="BH22" s="359"/>
      <c r="BI22" s="359"/>
      <c r="BJ22" s="359"/>
      <c r="BK22" s="360"/>
      <c r="BL22" s="360"/>
      <c r="BM22" s="359"/>
      <c r="BN22" s="359"/>
      <c r="BO22" s="359"/>
      <c r="BP22" s="359"/>
      <c r="BQ22" s="359"/>
      <c r="BR22" s="359"/>
      <c r="BS22" s="358"/>
      <c r="BT22" s="358"/>
      <c r="BU22" s="358"/>
      <c r="BV22" s="358"/>
      <c r="BW22" s="358"/>
      <c r="BX22" s="358"/>
      <c r="BY22" s="358"/>
      <c r="BZ22" s="358"/>
      <c r="CA22" s="358"/>
      <c r="CB22" s="358"/>
      <c r="CC22" s="358"/>
      <c r="CD22" s="358"/>
      <c r="CE22" s="358"/>
      <c r="CF22" s="358"/>
      <c r="CG22" s="358"/>
      <c r="CH22" s="358"/>
      <c r="CI22" s="358"/>
      <c r="CJ22" s="358"/>
      <c r="CK22" s="358"/>
      <c r="CL22" s="358"/>
    </row>
    <row r="23" spans="1:90" s="361" customFormat="1" ht="55.5" customHeight="1" x14ac:dyDescent="0.25">
      <c r="A23" s="343">
        <f t="shared" si="0"/>
        <v>21</v>
      </c>
      <c r="B23" s="376" t="s">
        <v>921</v>
      </c>
      <c r="C23" s="377" t="s">
        <v>922</v>
      </c>
      <c r="D23" s="346">
        <v>44160</v>
      </c>
      <c r="E23" s="378">
        <v>44160</v>
      </c>
      <c r="F23" s="385" t="s">
        <v>945</v>
      </c>
      <c r="G23" s="385" t="s">
        <v>837</v>
      </c>
      <c r="H23" s="570" t="s">
        <v>99</v>
      </c>
      <c r="I23" s="570" t="s">
        <v>1967</v>
      </c>
      <c r="J23" s="570" t="s">
        <v>1372</v>
      </c>
      <c r="K23" s="570" t="s">
        <v>1946</v>
      </c>
      <c r="L23" s="570" t="s">
        <v>967</v>
      </c>
      <c r="M23" s="587" t="s">
        <v>926</v>
      </c>
      <c r="N23" s="587" t="s">
        <v>976</v>
      </c>
      <c r="O23" s="587" t="s">
        <v>926</v>
      </c>
      <c r="P23" s="347" t="s">
        <v>930</v>
      </c>
      <c r="Q23" s="348">
        <v>44104</v>
      </c>
      <c r="R23" s="348" t="s">
        <v>976</v>
      </c>
      <c r="S23" s="348" t="s">
        <v>976</v>
      </c>
      <c r="T23" s="347" t="s">
        <v>819</v>
      </c>
      <c r="U23" s="348">
        <v>44166</v>
      </c>
      <c r="V23" s="379" t="s">
        <v>1928</v>
      </c>
      <c r="W23" s="377" t="str">
        <f>CONCATENATE(IF(T23="Finalised",SUM(U23-D23),""),IF(T23="Not Finalised",SUM(U23-D23),""), IF(T23="Closed",SUM(U23-D23),""),IF(T23="Withdrawn",SUM(U23-D23),""))</f>
        <v>6</v>
      </c>
      <c r="X23" s="351"/>
      <c r="Y23" s="350" t="str">
        <f>CONCATENATE(IF(T23="Finalised","Finalised",""),IF(T23="Not Finalised",W23,""), IF(T23="Closed","Closed",""),IF(T23="Withdrawn","Withdrawn",""))</f>
        <v>Finalised</v>
      </c>
      <c r="Z23" s="353"/>
      <c r="AA23" s="352"/>
      <c r="AB23" s="353"/>
      <c r="AC23" s="352"/>
      <c r="AD23" s="354"/>
      <c r="AE23" s="353"/>
      <c r="AF23" s="352"/>
      <c r="AG23" s="353"/>
      <c r="AH23" s="355"/>
      <c r="AI23" s="356"/>
      <c r="AJ23" s="356"/>
      <c r="AK23" s="356"/>
      <c r="AL23" s="356"/>
      <c r="AM23" s="356"/>
      <c r="AN23" s="356"/>
      <c r="AO23" s="356"/>
      <c r="AP23" s="356"/>
      <c r="AQ23" s="356"/>
      <c r="AR23" s="356"/>
      <c r="AS23" s="357"/>
      <c r="AT23" s="357"/>
      <c r="AU23" s="357"/>
      <c r="AV23" s="357"/>
      <c r="AW23" s="357"/>
      <c r="AX23" s="357"/>
      <c r="AY23" s="358"/>
      <c r="AZ23" s="358"/>
      <c r="BA23" s="358"/>
      <c r="BB23" s="358"/>
      <c r="BC23" s="358"/>
      <c r="BD23" s="358"/>
      <c r="BE23" s="359"/>
      <c r="BF23" s="359"/>
      <c r="BG23" s="359"/>
      <c r="BH23" s="359"/>
      <c r="BI23" s="359"/>
      <c r="BJ23" s="359"/>
      <c r="BK23" s="360"/>
      <c r="BL23" s="360"/>
      <c r="BM23" s="359"/>
      <c r="BN23" s="359"/>
      <c r="BO23" s="359"/>
      <c r="BP23" s="359"/>
      <c r="BQ23" s="359"/>
      <c r="BR23" s="359"/>
      <c r="BS23" s="358"/>
      <c r="BT23" s="358"/>
      <c r="BU23" s="358"/>
      <c r="BV23" s="358"/>
      <c r="BW23" s="358"/>
      <c r="BX23" s="358"/>
      <c r="BY23" s="358"/>
      <c r="BZ23" s="358"/>
      <c r="CA23" s="358"/>
      <c r="CB23" s="358"/>
      <c r="CC23" s="358"/>
      <c r="CD23" s="358"/>
      <c r="CE23" s="358"/>
      <c r="CF23" s="358"/>
      <c r="CG23" s="358"/>
      <c r="CH23" s="358"/>
      <c r="CI23" s="358"/>
      <c r="CJ23" s="358"/>
      <c r="CK23" s="358"/>
      <c r="CL23" s="358"/>
    </row>
    <row r="24" spans="1:90" s="361" customFormat="1" ht="55.5" customHeight="1" x14ac:dyDescent="0.25">
      <c r="A24" s="343">
        <f t="shared" si="0"/>
        <v>22</v>
      </c>
      <c r="B24" s="344" t="s">
        <v>921</v>
      </c>
      <c r="C24" s="345" t="s">
        <v>944</v>
      </c>
      <c r="D24" s="346">
        <v>44096</v>
      </c>
      <c r="E24" s="365">
        <v>44096</v>
      </c>
      <c r="F24" s="347" t="s">
        <v>928</v>
      </c>
      <c r="G24" s="347" t="s">
        <v>1148</v>
      </c>
      <c r="H24" s="570" t="s">
        <v>100</v>
      </c>
      <c r="I24" s="570" t="s">
        <v>1991</v>
      </c>
      <c r="J24" s="570" t="s">
        <v>1992</v>
      </c>
      <c r="K24" s="570" t="s">
        <v>1308</v>
      </c>
      <c r="L24" s="570" t="s">
        <v>929</v>
      </c>
      <c r="M24" s="587">
        <v>958596.85</v>
      </c>
      <c r="N24" s="587">
        <v>486554.28</v>
      </c>
      <c r="O24" s="587">
        <v>0</v>
      </c>
      <c r="P24" s="347" t="s">
        <v>793</v>
      </c>
      <c r="Q24" s="348">
        <v>44096</v>
      </c>
      <c r="R24" s="348" t="s">
        <v>980</v>
      </c>
      <c r="S24" s="348" t="s">
        <v>980</v>
      </c>
      <c r="T24" s="347" t="s">
        <v>819</v>
      </c>
      <c r="U24" s="348">
        <v>44151</v>
      </c>
      <c r="V24" s="363"/>
      <c r="W24" s="350" t="str">
        <f>CONCATENATE(IF(T24="Finalised",SUM(U24-D24),""),IF(T24="Not Finalised",SUM(U24-D24),""), IF(T24="Closed",SUM(U24-D24),""),IF(T24="Withdrawn",SUM(U24-D24),""))</f>
        <v>55</v>
      </c>
      <c r="X24" s="351"/>
      <c r="Y24" s="350" t="str">
        <f>CONCATENATE(IF(T24="Finalised","Finalised",""),IF(T24="Not Finalised",W24,""), IF(T24="Closed","Closed",""),IF(T24="Withdrawn","Withdrawn",""))</f>
        <v>Finalised</v>
      </c>
      <c r="Z24" s="353"/>
      <c r="AA24" s="352"/>
      <c r="AB24" s="353"/>
      <c r="AC24" s="352"/>
      <c r="AD24" s="354"/>
      <c r="AE24" s="353"/>
      <c r="AF24" s="352"/>
      <c r="AG24" s="353"/>
      <c r="AH24" s="355"/>
      <c r="AI24" s="356"/>
      <c r="AJ24" s="356"/>
      <c r="AK24" s="356"/>
      <c r="AL24" s="356"/>
      <c r="AM24" s="356"/>
      <c r="AN24" s="356"/>
      <c r="AO24" s="356"/>
      <c r="AP24" s="356"/>
      <c r="AQ24" s="356"/>
      <c r="AR24" s="356"/>
      <c r="AS24" s="357"/>
      <c r="AT24" s="357"/>
      <c r="AU24" s="357"/>
      <c r="AV24" s="357"/>
      <c r="AW24" s="357"/>
      <c r="AX24" s="357"/>
      <c r="AY24" s="358"/>
      <c r="AZ24" s="358"/>
      <c r="BA24" s="358"/>
      <c r="BB24" s="358"/>
      <c r="BC24" s="358"/>
      <c r="BD24" s="358"/>
      <c r="BE24" s="359"/>
      <c r="BF24" s="359"/>
      <c r="BG24" s="359"/>
      <c r="BH24" s="359"/>
      <c r="BI24" s="359"/>
      <c r="BJ24" s="359"/>
      <c r="BK24" s="360"/>
      <c r="BL24" s="360"/>
      <c r="BM24" s="359"/>
      <c r="BN24" s="359"/>
      <c r="BO24" s="359"/>
      <c r="BP24" s="359"/>
      <c r="BQ24" s="359"/>
      <c r="BR24" s="359"/>
      <c r="BS24" s="358"/>
      <c r="BT24" s="358"/>
      <c r="BU24" s="358"/>
      <c r="BV24" s="358"/>
      <c r="BW24" s="358"/>
      <c r="BX24" s="358"/>
      <c r="BY24" s="358"/>
      <c r="BZ24" s="358"/>
      <c r="CA24" s="358"/>
      <c r="CB24" s="358"/>
      <c r="CC24" s="358"/>
      <c r="CD24" s="358"/>
      <c r="CE24" s="358"/>
      <c r="CF24" s="358"/>
      <c r="CG24" s="358"/>
      <c r="CH24" s="358"/>
      <c r="CI24" s="358"/>
      <c r="CJ24" s="358"/>
      <c r="CK24" s="358"/>
      <c r="CL24" s="358"/>
    </row>
    <row r="25" spans="1:90" s="361" customFormat="1" ht="55.5" customHeight="1" x14ac:dyDescent="0.25">
      <c r="A25" s="343">
        <f t="shared" si="0"/>
        <v>23</v>
      </c>
      <c r="B25" s="344" t="s">
        <v>921</v>
      </c>
      <c r="C25" s="345" t="s">
        <v>922</v>
      </c>
      <c r="D25" s="346">
        <v>44165</v>
      </c>
      <c r="E25" s="365">
        <v>44165</v>
      </c>
      <c r="F25" s="345" t="s">
        <v>928</v>
      </c>
      <c r="G25" s="345" t="s">
        <v>1448</v>
      </c>
      <c r="H25" s="570" t="s">
        <v>100</v>
      </c>
      <c r="I25" s="570" t="s">
        <v>2005</v>
      </c>
      <c r="J25" s="570" t="s">
        <v>2006</v>
      </c>
      <c r="K25" s="570" t="s">
        <v>935</v>
      </c>
      <c r="L25" s="570" t="s">
        <v>969</v>
      </c>
      <c r="M25" s="587">
        <v>1015000</v>
      </c>
      <c r="N25" s="587" t="s">
        <v>976</v>
      </c>
      <c r="O25" s="587" t="s">
        <v>976</v>
      </c>
      <c r="P25" s="347" t="s">
        <v>790</v>
      </c>
      <c r="Q25" s="348">
        <v>44110</v>
      </c>
      <c r="R25" s="348">
        <v>44166</v>
      </c>
      <c r="S25" s="348" t="s">
        <v>2007</v>
      </c>
      <c r="T25" s="347" t="s">
        <v>819</v>
      </c>
      <c r="U25" s="348">
        <v>44172</v>
      </c>
      <c r="V25" s="363"/>
      <c r="W25" s="350" t="str">
        <f>CONCATENATE(IF(T25="Finalised",SUM(U25-D25),""),IF(T25="Not Finalised",SUM(U25-D25),""), IF(T25="Closed",SUM(U25-D25),""),IF(T25="Withdrawn",SUM(U25-D25),""))</f>
        <v>7</v>
      </c>
      <c r="X25" s="351"/>
      <c r="Y25" s="350" t="str">
        <f>CONCATENATE(IF(T25="Finalised","Finalised",""),IF(T25="Not Finalised",W25,""), IF(T25="Closed","Closed",""),IF(T25="Withdrawn","Withdrawn",""))</f>
        <v>Finalised</v>
      </c>
      <c r="Z25" s="353"/>
      <c r="AA25" s="352"/>
      <c r="AB25" s="353"/>
      <c r="AC25" s="352"/>
      <c r="AD25" s="354"/>
      <c r="AE25" s="353"/>
      <c r="AF25" s="352"/>
      <c r="AG25" s="353"/>
      <c r="AH25" s="355"/>
      <c r="AI25" s="356"/>
      <c r="AJ25" s="356"/>
      <c r="AK25" s="356"/>
      <c r="AL25" s="356"/>
      <c r="AM25" s="356"/>
      <c r="AN25" s="356"/>
      <c r="AO25" s="356"/>
      <c r="AP25" s="356"/>
      <c r="AQ25" s="356"/>
      <c r="AR25" s="356"/>
      <c r="AS25" s="357"/>
      <c r="AT25" s="357"/>
      <c r="AU25" s="357"/>
      <c r="AV25" s="357"/>
      <c r="AW25" s="357"/>
      <c r="AX25" s="357"/>
      <c r="AY25" s="358"/>
      <c r="AZ25" s="358"/>
      <c r="BA25" s="358"/>
      <c r="BB25" s="358"/>
      <c r="BC25" s="358"/>
      <c r="BD25" s="358"/>
      <c r="BE25" s="359"/>
      <c r="BF25" s="359"/>
      <c r="BG25" s="359"/>
      <c r="BH25" s="359"/>
      <c r="BI25" s="359"/>
      <c r="BJ25" s="359"/>
      <c r="BK25" s="360"/>
      <c r="BL25" s="360"/>
      <c r="BM25" s="359"/>
      <c r="BN25" s="359"/>
      <c r="BO25" s="359"/>
      <c r="BP25" s="359"/>
      <c r="BQ25" s="359"/>
      <c r="BR25" s="359"/>
      <c r="BS25" s="358"/>
      <c r="BT25" s="358"/>
      <c r="BU25" s="358"/>
      <c r="BV25" s="358"/>
      <c r="BW25" s="358"/>
      <c r="BX25" s="358"/>
      <c r="BY25" s="358"/>
      <c r="BZ25" s="358"/>
      <c r="CA25" s="358"/>
      <c r="CB25" s="358"/>
      <c r="CC25" s="358"/>
      <c r="CD25" s="358"/>
      <c r="CE25" s="358"/>
      <c r="CF25" s="358"/>
      <c r="CG25" s="358"/>
      <c r="CH25" s="358"/>
      <c r="CI25" s="358"/>
      <c r="CJ25" s="358"/>
      <c r="CK25" s="358"/>
      <c r="CL25" s="358"/>
    </row>
    <row r="26" spans="1:90" s="361" customFormat="1" ht="55.5" customHeight="1" x14ac:dyDescent="0.25">
      <c r="A26" s="343">
        <f t="shared" si="0"/>
        <v>24</v>
      </c>
      <c r="B26" s="344" t="s">
        <v>921</v>
      </c>
      <c r="C26" s="345" t="s">
        <v>973</v>
      </c>
      <c r="D26" s="346">
        <v>44098</v>
      </c>
      <c r="E26" s="365">
        <v>44098</v>
      </c>
      <c r="F26" s="345" t="s">
        <v>953</v>
      </c>
      <c r="G26" s="345" t="s">
        <v>1850</v>
      </c>
      <c r="H26" s="570" t="s">
        <v>104</v>
      </c>
      <c r="I26" s="570" t="s">
        <v>2043</v>
      </c>
      <c r="J26" s="570" t="s">
        <v>2044</v>
      </c>
      <c r="K26" s="570" t="s">
        <v>2045</v>
      </c>
      <c r="L26" s="570" t="s">
        <v>970</v>
      </c>
      <c r="M26" s="587">
        <v>9750</v>
      </c>
      <c r="N26" s="587">
        <v>18250</v>
      </c>
      <c r="O26" s="587">
        <v>0</v>
      </c>
      <c r="P26" s="347" t="s">
        <v>790</v>
      </c>
      <c r="Q26" s="348">
        <v>44098</v>
      </c>
      <c r="R26" s="348">
        <v>43775</v>
      </c>
      <c r="S26" s="348">
        <v>43775</v>
      </c>
      <c r="T26" s="347" t="s">
        <v>819</v>
      </c>
      <c r="U26" s="348">
        <v>44124</v>
      </c>
      <c r="V26" s="353"/>
      <c r="W26" s="350"/>
      <c r="X26" s="351"/>
      <c r="Y26" s="350"/>
      <c r="Z26" s="353"/>
      <c r="AA26" s="352"/>
      <c r="AB26" s="353"/>
      <c r="AC26" s="352"/>
      <c r="AD26" s="354"/>
      <c r="AE26" s="353"/>
      <c r="AF26" s="352"/>
      <c r="AG26" s="353"/>
      <c r="AH26" s="355"/>
      <c r="AI26" s="356"/>
      <c r="AJ26" s="356"/>
      <c r="AK26" s="356"/>
      <c r="AL26" s="356"/>
      <c r="AM26" s="356"/>
      <c r="AN26" s="356"/>
      <c r="AO26" s="356"/>
      <c r="AP26" s="356"/>
      <c r="AQ26" s="356"/>
      <c r="AR26" s="356"/>
      <c r="AS26" s="357"/>
      <c r="AT26" s="357"/>
      <c r="AU26" s="357"/>
      <c r="AV26" s="357"/>
      <c r="AW26" s="357"/>
      <c r="AX26" s="357"/>
      <c r="AY26" s="358"/>
      <c r="AZ26" s="358"/>
      <c r="BA26" s="358"/>
      <c r="BB26" s="358"/>
      <c r="BC26" s="358"/>
      <c r="BD26" s="358"/>
      <c r="BE26" s="359"/>
      <c r="BF26" s="359"/>
      <c r="BG26" s="359"/>
      <c r="BH26" s="359"/>
      <c r="BI26" s="359"/>
      <c r="BJ26" s="359"/>
      <c r="BK26" s="360"/>
      <c r="BL26" s="360"/>
      <c r="BM26" s="359"/>
      <c r="BN26" s="359"/>
      <c r="BO26" s="359"/>
      <c r="BP26" s="359"/>
      <c r="BQ26" s="359"/>
      <c r="BR26" s="359"/>
      <c r="BS26" s="358"/>
      <c r="BT26" s="358"/>
      <c r="BU26" s="358"/>
      <c r="BV26" s="358"/>
      <c r="BW26" s="358"/>
      <c r="BX26" s="358"/>
      <c r="BY26" s="358"/>
      <c r="BZ26" s="358"/>
      <c r="CA26" s="358"/>
      <c r="CB26" s="358"/>
      <c r="CC26" s="358"/>
      <c r="CD26" s="358"/>
      <c r="CE26" s="358"/>
      <c r="CF26" s="358"/>
      <c r="CG26" s="358"/>
      <c r="CH26" s="358"/>
      <c r="CI26" s="358"/>
      <c r="CJ26" s="358"/>
      <c r="CK26" s="358"/>
      <c r="CL26" s="358"/>
    </row>
    <row r="27" spans="1:90" s="361" customFormat="1" ht="55.5" customHeight="1" x14ac:dyDescent="0.25">
      <c r="A27" s="343">
        <f t="shared" si="0"/>
        <v>25</v>
      </c>
      <c r="B27" s="344" t="s">
        <v>921</v>
      </c>
      <c r="C27" s="345" t="s">
        <v>922</v>
      </c>
      <c r="D27" s="346">
        <v>44123</v>
      </c>
      <c r="E27" s="365">
        <v>44123</v>
      </c>
      <c r="F27" s="345" t="s">
        <v>953</v>
      </c>
      <c r="G27" s="345" t="s">
        <v>1850</v>
      </c>
      <c r="H27" s="570" t="s">
        <v>104</v>
      </c>
      <c r="I27" s="570" t="s">
        <v>2048</v>
      </c>
      <c r="J27" s="570" t="s">
        <v>2049</v>
      </c>
      <c r="K27" s="570" t="s">
        <v>2045</v>
      </c>
      <c r="L27" s="570" t="s">
        <v>970</v>
      </c>
      <c r="M27" s="587">
        <v>26100</v>
      </c>
      <c r="N27" s="587">
        <v>73904</v>
      </c>
      <c r="O27" s="587">
        <v>0</v>
      </c>
      <c r="P27" s="347" t="s">
        <v>790</v>
      </c>
      <c r="Q27" s="348">
        <v>44120</v>
      </c>
      <c r="R27" s="348">
        <v>43866</v>
      </c>
      <c r="S27" s="348">
        <v>43866</v>
      </c>
      <c r="T27" s="347" t="s">
        <v>819</v>
      </c>
      <c r="U27" s="348">
        <v>44134</v>
      </c>
      <c r="V27" s="353"/>
      <c r="W27" s="350"/>
      <c r="X27" s="351"/>
      <c r="Y27" s="350"/>
      <c r="Z27" s="353"/>
      <c r="AA27" s="352"/>
      <c r="AB27" s="353"/>
      <c r="AC27" s="352"/>
      <c r="AD27" s="354"/>
      <c r="AE27" s="353"/>
      <c r="AF27" s="352"/>
      <c r="AG27" s="353"/>
      <c r="AH27" s="355"/>
      <c r="AI27" s="356"/>
      <c r="AJ27" s="356"/>
      <c r="AK27" s="356"/>
      <c r="AL27" s="356"/>
      <c r="AM27" s="356"/>
      <c r="AN27" s="356"/>
      <c r="AO27" s="356"/>
      <c r="AP27" s="356"/>
      <c r="AQ27" s="356"/>
      <c r="AR27" s="356"/>
      <c r="AS27" s="357"/>
      <c r="AT27" s="357"/>
      <c r="AU27" s="357"/>
      <c r="AV27" s="357"/>
      <c r="AW27" s="357"/>
      <c r="AX27" s="357"/>
      <c r="AY27" s="358"/>
      <c r="AZ27" s="358"/>
      <c r="BA27" s="358"/>
      <c r="BB27" s="358"/>
      <c r="BC27" s="358"/>
      <c r="BD27" s="358"/>
      <c r="BE27" s="359"/>
      <c r="BF27" s="359"/>
      <c r="BG27" s="359"/>
      <c r="BH27" s="359"/>
      <c r="BI27" s="359"/>
      <c r="BJ27" s="359"/>
      <c r="BK27" s="360"/>
      <c r="BL27" s="360"/>
      <c r="BM27" s="359"/>
      <c r="BN27" s="359"/>
      <c r="BO27" s="359"/>
      <c r="BP27" s="359"/>
      <c r="BQ27" s="359"/>
      <c r="BR27" s="359"/>
      <c r="BS27" s="358"/>
      <c r="BT27" s="358"/>
      <c r="BU27" s="358"/>
      <c r="BV27" s="358"/>
      <c r="BW27" s="358"/>
      <c r="BX27" s="358"/>
      <c r="BY27" s="358"/>
      <c r="BZ27" s="358"/>
      <c r="CA27" s="358"/>
      <c r="CB27" s="358"/>
      <c r="CC27" s="358"/>
      <c r="CD27" s="358"/>
      <c r="CE27" s="358"/>
      <c r="CF27" s="358"/>
      <c r="CG27" s="358"/>
      <c r="CH27" s="358"/>
      <c r="CI27" s="358"/>
      <c r="CJ27" s="358"/>
      <c r="CK27" s="358"/>
      <c r="CL27" s="358"/>
    </row>
    <row r="28" spans="1:90" s="361" customFormat="1" ht="55.5" customHeight="1" x14ac:dyDescent="0.25">
      <c r="A28" s="343">
        <f t="shared" si="0"/>
        <v>26</v>
      </c>
      <c r="B28" s="344" t="s">
        <v>921</v>
      </c>
      <c r="C28" s="345" t="s">
        <v>922</v>
      </c>
      <c r="D28" s="346">
        <v>44137</v>
      </c>
      <c r="E28" s="353">
        <v>44137</v>
      </c>
      <c r="F28" s="345" t="s">
        <v>923</v>
      </c>
      <c r="G28" s="345" t="s">
        <v>834</v>
      </c>
      <c r="H28" s="570" t="s">
        <v>105</v>
      </c>
      <c r="I28" s="570" t="s">
        <v>1007</v>
      </c>
      <c r="J28" s="570" t="s">
        <v>1008</v>
      </c>
      <c r="K28" s="570" t="s">
        <v>1009</v>
      </c>
      <c r="L28" s="570" t="s">
        <v>962</v>
      </c>
      <c r="M28" s="587">
        <v>0</v>
      </c>
      <c r="N28" s="587">
        <v>124015676</v>
      </c>
      <c r="O28" s="587" t="s">
        <v>926</v>
      </c>
      <c r="P28" s="347" t="s">
        <v>790</v>
      </c>
      <c r="Q28" s="348">
        <v>44133</v>
      </c>
      <c r="R28" s="348">
        <v>44166</v>
      </c>
      <c r="S28" s="348">
        <v>44286</v>
      </c>
      <c r="T28" s="347" t="s">
        <v>819</v>
      </c>
      <c r="U28" s="348">
        <v>44151</v>
      </c>
      <c r="V28" s="363"/>
      <c r="W28" s="350" t="str">
        <f t="shared" ref="W28:W38" si="3">CONCATENATE(IF(T28="Finalised",SUM(U28-D28),""),IF(T28="Not Finalised",SUM(U28-D28),""), IF(T28="Closed",SUM(U28-D28),""),IF(T28="Withdrawn",SUM(U28-D28),""))</f>
        <v>14</v>
      </c>
      <c r="X28" s="351"/>
      <c r="Y28" s="350" t="str">
        <f t="shared" ref="Y28:Y38" si="4">CONCATENATE(IF(T28="Finalised","Finalised",""),IF(T28="Not Finalised",W28,""), IF(T28="Closed","Closed",""),IF(T28="Withdrawn","Withdrawn",""))</f>
        <v>Finalised</v>
      </c>
      <c r="Z28" s="353"/>
      <c r="AA28" s="352">
        <f>Z28-E28</f>
        <v>-44137</v>
      </c>
      <c r="AB28" s="353"/>
      <c r="AC28" s="352"/>
      <c r="AD28" s="354"/>
      <c r="AE28" s="353"/>
      <c r="AF28" s="352"/>
      <c r="AG28" s="353"/>
      <c r="AH28" s="355"/>
      <c r="AI28" s="356"/>
      <c r="AJ28" s="356"/>
      <c r="AK28" s="356"/>
      <c r="AL28" s="356"/>
      <c r="AM28" s="356"/>
      <c r="AN28" s="356"/>
      <c r="AO28" s="356"/>
      <c r="AP28" s="356"/>
      <c r="AQ28" s="356"/>
      <c r="AR28" s="356"/>
      <c r="AS28" s="357"/>
      <c r="AT28" s="357"/>
      <c r="AU28" s="357"/>
      <c r="AV28" s="357"/>
      <c r="AW28" s="357"/>
      <c r="AX28" s="357"/>
      <c r="AY28" s="358"/>
      <c r="AZ28" s="358"/>
      <c r="BA28" s="358"/>
      <c r="BB28" s="358"/>
      <c r="BC28" s="358"/>
      <c r="BD28" s="358"/>
      <c r="BE28" s="359"/>
      <c r="BF28" s="359"/>
      <c r="BG28" s="359"/>
      <c r="BH28" s="359"/>
      <c r="BI28" s="359"/>
      <c r="BJ28" s="359"/>
      <c r="BK28" s="360"/>
      <c r="BL28" s="360"/>
      <c r="BM28" s="359"/>
      <c r="BN28" s="359"/>
      <c r="BO28" s="359"/>
      <c r="BP28" s="359"/>
      <c r="BQ28" s="359"/>
      <c r="BR28" s="359"/>
      <c r="BS28" s="358"/>
      <c r="BT28" s="358"/>
      <c r="BU28" s="358"/>
      <c r="BV28" s="358"/>
      <c r="BW28" s="358"/>
      <c r="BX28" s="358"/>
      <c r="BY28" s="358"/>
      <c r="BZ28" s="358"/>
      <c r="CA28" s="358"/>
      <c r="CB28" s="358"/>
      <c r="CC28" s="358"/>
      <c r="CD28" s="358"/>
      <c r="CE28" s="358"/>
      <c r="CF28" s="358"/>
      <c r="CG28" s="358"/>
      <c r="CH28" s="358"/>
      <c r="CI28" s="358"/>
      <c r="CJ28" s="358"/>
      <c r="CK28" s="358"/>
      <c r="CL28" s="358"/>
    </row>
    <row r="29" spans="1:90" s="361" customFormat="1" ht="55.5" customHeight="1" x14ac:dyDescent="0.25">
      <c r="A29" s="343">
        <f t="shared" si="0"/>
        <v>27</v>
      </c>
      <c r="B29" s="344" t="s">
        <v>921</v>
      </c>
      <c r="C29" s="345" t="s">
        <v>922</v>
      </c>
      <c r="D29" s="346">
        <v>44162</v>
      </c>
      <c r="E29" s="353">
        <v>44162</v>
      </c>
      <c r="F29" s="345" t="s">
        <v>923</v>
      </c>
      <c r="G29" s="345" t="s">
        <v>834</v>
      </c>
      <c r="H29" s="570" t="s">
        <v>105</v>
      </c>
      <c r="I29" s="570" t="s">
        <v>1030</v>
      </c>
      <c r="J29" s="570" t="s">
        <v>1031</v>
      </c>
      <c r="K29" s="570" t="s">
        <v>1032</v>
      </c>
      <c r="L29" s="570" t="s">
        <v>962</v>
      </c>
      <c r="M29" s="587">
        <v>562493514.24000001</v>
      </c>
      <c r="N29" s="587">
        <v>1543597628.46</v>
      </c>
      <c r="O29" s="587">
        <v>0</v>
      </c>
      <c r="P29" s="347" t="s">
        <v>790</v>
      </c>
      <c r="Q29" s="348">
        <v>44160</v>
      </c>
      <c r="R29" s="348">
        <v>44287</v>
      </c>
      <c r="S29" s="348">
        <v>44651</v>
      </c>
      <c r="T29" s="347" t="s">
        <v>819</v>
      </c>
      <c r="U29" s="348" t="s">
        <v>2088</v>
      </c>
      <c r="V29" s="363"/>
      <c r="W29" s="350" t="e">
        <f t="shared" si="3"/>
        <v>#VALUE!</v>
      </c>
      <c r="X29" s="351">
        <v>2</v>
      </c>
      <c r="Y29" s="350" t="str">
        <f t="shared" si="4"/>
        <v>Finalised</v>
      </c>
      <c r="Z29" s="353"/>
      <c r="AA29" s="352">
        <f>Z29-E29</f>
        <v>-44162</v>
      </c>
      <c r="AB29" s="353"/>
      <c r="AC29" s="352"/>
      <c r="AD29" s="354"/>
      <c r="AE29" s="353"/>
      <c r="AF29" s="352"/>
      <c r="AG29" s="353"/>
      <c r="AH29" s="355"/>
      <c r="AI29" s="356"/>
      <c r="AJ29" s="356"/>
      <c r="AK29" s="356"/>
      <c r="AL29" s="356"/>
      <c r="AM29" s="356"/>
      <c r="AN29" s="356"/>
      <c r="AO29" s="356"/>
      <c r="AP29" s="356"/>
      <c r="AQ29" s="356"/>
      <c r="AR29" s="356"/>
      <c r="AS29" s="357"/>
      <c r="AT29" s="357"/>
      <c r="AU29" s="357"/>
      <c r="AV29" s="357"/>
      <c r="AW29" s="357"/>
      <c r="AX29" s="357"/>
      <c r="AY29" s="358"/>
      <c r="AZ29" s="358"/>
      <c r="BA29" s="358"/>
      <c r="BB29" s="358"/>
      <c r="BC29" s="358"/>
      <c r="BD29" s="358"/>
      <c r="BE29" s="359"/>
      <c r="BF29" s="359"/>
      <c r="BG29" s="359"/>
      <c r="BH29" s="359"/>
      <c r="BI29" s="359"/>
      <c r="BJ29" s="359"/>
      <c r="BK29" s="360"/>
      <c r="BL29" s="360"/>
      <c r="BM29" s="359"/>
      <c r="BN29" s="359"/>
      <c r="BO29" s="359"/>
      <c r="BP29" s="359"/>
      <c r="BQ29" s="359"/>
      <c r="BR29" s="359"/>
      <c r="BS29" s="358"/>
      <c r="BT29" s="358"/>
      <c r="BU29" s="358"/>
      <c r="BV29" s="358"/>
      <c r="BW29" s="358"/>
      <c r="BX29" s="358"/>
      <c r="BY29" s="358"/>
      <c r="BZ29" s="358"/>
      <c r="CA29" s="358"/>
      <c r="CB29" s="358"/>
      <c r="CC29" s="358"/>
      <c r="CD29" s="358"/>
      <c r="CE29" s="358"/>
      <c r="CF29" s="358"/>
      <c r="CG29" s="358"/>
      <c r="CH29" s="358"/>
      <c r="CI29" s="358"/>
      <c r="CJ29" s="358"/>
      <c r="CK29" s="358"/>
      <c r="CL29" s="358"/>
    </row>
    <row r="30" spans="1:90" s="361" customFormat="1" ht="55.5" customHeight="1" x14ac:dyDescent="0.25">
      <c r="A30" s="343">
        <f t="shared" si="0"/>
        <v>28</v>
      </c>
      <c r="B30" s="344" t="s">
        <v>921</v>
      </c>
      <c r="C30" s="345" t="s">
        <v>922</v>
      </c>
      <c r="D30" s="346">
        <v>44168</v>
      </c>
      <c r="E30" s="353">
        <v>44168</v>
      </c>
      <c r="F30" s="345" t="s">
        <v>923</v>
      </c>
      <c r="G30" s="345" t="s">
        <v>1047</v>
      </c>
      <c r="H30" s="570" t="s">
        <v>106</v>
      </c>
      <c r="I30" s="570" t="s">
        <v>1082</v>
      </c>
      <c r="J30" s="570" t="s">
        <v>1083</v>
      </c>
      <c r="K30" s="570" t="s">
        <v>1084</v>
      </c>
      <c r="L30" s="570" t="s">
        <v>972</v>
      </c>
      <c r="M30" s="587">
        <v>9562213.4199999999</v>
      </c>
      <c r="N30" s="587">
        <v>113648034.45</v>
      </c>
      <c r="O30" s="587">
        <v>16034810.85</v>
      </c>
      <c r="P30" s="347" t="s">
        <v>790</v>
      </c>
      <c r="Q30" s="348">
        <v>44167</v>
      </c>
      <c r="R30" s="348" t="s">
        <v>976</v>
      </c>
      <c r="S30" s="348" t="s">
        <v>976</v>
      </c>
      <c r="T30" s="347" t="s">
        <v>819</v>
      </c>
      <c r="U30" s="348">
        <v>44196</v>
      </c>
      <c r="V30" s="363"/>
      <c r="W30" s="350" t="str">
        <f t="shared" si="3"/>
        <v>28</v>
      </c>
      <c r="X30" s="351">
        <v>8</v>
      </c>
      <c r="Y30" s="350" t="str">
        <f t="shared" si="4"/>
        <v>Finalised</v>
      </c>
      <c r="Z30" s="353">
        <v>44172</v>
      </c>
      <c r="AA30" s="352">
        <f>Z30-E30</f>
        <v>4</v>
      </c>
      <c r="AB30" s="353"/>
      <c r="AC30" s="352"/>
      <c r="AD30" s="354"/>
      <c r="AE30" s="353"/>
      <c r="AF30" s="352"/>
      <c r="AG30" s="353"/>
      <c r="AH30" s="355"/>
      <c r="AI30" s="356"/>
      <c r="AJ30" s="356"/>
      <c r="AK30" s="356"/>
      <c r="AL30" s="356"/>
      <c r="AM30" s="356"/>
      <c r="AN30" s="356"/>
      <c r="AO30" s="356"/>
      <c r="AP30" s="356"/>
      <c r="AQ30" s="356"/>
      <c r="AR30" s="356"/>
      <c r="AS30" s="357"/>
      <c r="AT30" s="357"/>
      <c r="AU30" s="357"/>
      <c r="AV30" s="357"/>
      <c r="AW30" s="357"/>
      <c r="AX30" s="357"/>
      <c r="AY30" s="358"/>
      <c r="AZ30" s="358"/>
      <c r="BA30" s="358"/>
      <c r="BB30" s="358"/>
      <c r="BC30" s="358"/>
      <c r="BD30" s="358"/>
      <c r="BE30" s="359"/>
      <c r="BF30" s="359"/>
      <c r="BG30" s="359"/>
      <c r="BH30" s="359"/>
      <c r="BI30" s="359"/>
      <c r="BJ30" s="359"/>
      <c r="BK30" s="360"/>
      <c r="BL30" s="360"/>
      <c r="BM30" s="359"/>
      <c r="BN30" s="359"/>
      <c r="BO30" s="359"/>
      <c r="BP30" s="359"/>
      <c r="BQ30" s="359"/>
      <c r="BR30" s="359"/>
      <c r="BS30" s="358"/>
      <c r="BT30" s="358"/>
      <c r="BU30" s="358"/>
      <c r="BV30" s="358"/>
      <c r="BW30" s="358"/>
      <c r="BX30" s="358"/>
      <c r="BY30" s="358"/>
      <c r="BZ30" s="358"/>
      <c r="CA30" s="358"/>
      <c r="CB30" s="358"/>
      <c r="CC30" s="358"/>
      <c r="CD30" s="358"/>
      <c r="CE30" s="358"/>
      <c r="CF30" s="358"/>
      <c r="CG30" s="358"/>
      <c r="CH30" s="358"/>
      <c r="CI30" s="358"/>
      <c r="CJ30" s="358"/>
      <c r="CK30" s="358"/>
      <c r="CL30" s="358"/>
    </row>
    <row r="31" spans="1:90" s="361" customFormat="1" ht="55.5" customHeight="1" x14ac:dyDescent="0.25">
      <c r="A31" s="343">
        <f t="shared" si="0"/>
        <v>29</v>
      </c>
      <c r="B31" s="386" t="s">
        <v>1937</v>
      </c>
      <c r="C31" s="385" t="s">
        <v>922</v>
      </c>
      <c r="D31" s="346">
        <v>44103</v>
      </c>
      <c r="E31" s="378">
        <v>44103</v>
      </c>
      <c r="F31" s="385" t="s">
        <v>945</v>
      </c>
      <c r="G31" s="385" t="s">
        <v>1930</v>
      </c>
      <c r="H31" s="570" t="s">
        <v>107</v>
      </c>
      <c r="I31" s="570" t="s">
        <v>1951</v>
      </c>
      <c r="J31" s="570" t="s">
        <v>1952</v>
      </c>
      <c r="K31" s="570" t="s">
        <v>1953</v>
      </c>
      <c r="L31" s="570" t="s">
        <v>1950</v>
      </c>
      <c r="M31" s="587">
        <v>1612722</v>
      </c>
      <c r="N31" s="587">
        <v>18553180.800000001</v>
      </c>
      <c r="O31" s="587">
        <v>3225444</v>
      </c>
      <c r="P31" s="347" t="s">
        <v>930</v>
      </c>
      <c r="Q31" s="348">
        <v>44103</v>
      </c>
      <c r="R31" s="348">
        <v>44105</v>
      </c>
      <c r="S31" s="348">
        <v>44561</v>
      </c>
      <c r="T31" s="347" t="s">
        <v>819</v>
      </c>
      <c r="U31" s="348">
        <v>44116</v>
      </c>
      <c r="V31" s="379" t="s">
        <v>1928</v>
      </c>
      <c r="W31" s="377" t="str">
        <f t="shared" si="3"/>
        <v>13</v>
      </c>
      <c r="X31" s="351"/>
      <c r="Y31" s="350" t="str">
        <f t="shared" si="4"/>
        <v>Finalised</v>
      </c>
      <c r="Z31" s="353"/>
      <c r="AA31" s="352"/>
      <c r="AB31" s="353"/>
      <c r="AC31" s="352"/>
      <c r="AD31" s="354"/>
      <c r="AE31" s="353"/>
      <c r="AF31" s="352"/>
      <c r="AG31" s="353"/>
      <c r="AH31" s="355"/>
      <c r="AI31" s="356"/>
      <c r="AJ31" s="356"/>
      <c r="AK31" s="356"/>
      <c r="AL31" s="356"/>
      <c r="AM31" s="356"/>
      <c r="AN31" s="356"/>
      <c r="AO31" s="356"/>
      <c r="AP31" s="356"/>
      <c r="AQ31" s="356"/>
      <c r="AR31" s="356"/>
      <c r="AS31" s="357"/>
      <c r="AT31" s="357"/>
      <c r="AU31" s="357"/>
      <c r="AV31" s="357"/>
      <c r="AW31" s="357"/>
      <c r="AX31" s="357"/>
      <c r="AY31" s="358"/>
      <c r="AZ31" s="358"/>
      <c r="BA31" s="358"/>
      <c r="BB31" s="358"/>
      <c r="BC31" s="358"/>
      <c r="BD31" s="358"/>
      <c r="BE31" s="359"/>
      <c r="BF31" s="359"/>
      <c r="BG31" s="359"/>
      <c r="BH31" s="359"/>
      <c r="BI31" s="359"/>
      <c r="BJ31" s="359"/>
      <c r="BK31" s="360"/>
      <c r="BL31" s="360"/>
      <c r="BM31" s="359"/>
      <c r="BN31" s="359"/>
      <c r="BO31" s="359"/>
      <c r="BP31" s="359"/>
      <c r="BQ31" s="359"/>
      <c r="BR31" s="359"/>
      <c r="BS31" s="358"/>
      <c r="BT31" s="358"/>
      <c r="BU31" s="358"/>
      <c r="BV31" s="358"/>
      <c r="BW31" s="358"/>
      <c r="BX31" s="358"/>
      <c r="BY31" s="358"/>
      <c r="BZ31" s="358"/>
      <c r="CA31" s="358"/>
      <c r="CB31" s="358"/>
      <c r="CC31" s="358"/>
      <c r="CD31" s="358"/>
      <c r="CE31" s="358"/>
      <c r="CF31" s="358"/>
      <c r="CG31" s="358"/>
      <c r="CH31" s="358"/>
      <c r="CI31" s="358"/>
      <c r="CJ31" s="358"/>
      <c r="CK31" s="358"/>
      <c r="CL31" s="358"/>
    </row>
    <row r="32" spans="1:90" s="361" customFormat="1" ht="55.5" customHeight="1" x14ac:dyDescent="0.25">
      <c r="A32" s="343">
        <f t="shared" si="0"/>
        <v>30</v>
      </c>
      <c r="B32" s="386" t="s">
        <v>921</v>
      </c>
      <c r="C32" s="385" t="s">
        <v>922</v>
      </c>
      <c r="D32" s="346">
        <v>44140</v>
      </c>
      <c r="E32" s="378">
        <v>44152</v>
      </c>
      <c r="F32" s="385" t="s">
        <v>945</v>
      </c>
      <c r="G32" s="385" t="s">
        <v>837</v>
      </c>
      <c r="H32" s="570" t="s">
        <v>107</v>
      </c>
      <c r="I32" s="570" t="s">
        <v>2129</v>
      </c>
      <c r="J32" s="570" t="s">
        <v>1917</v>
      </c>
      <c r="K32" s="570" t="s">
        <v>1962</v>
      </c>
      <c r="L32" s="570" t="s">
        <v>1961</v>
      </c>
      <c r="M32" s="587">
        <v>0</v>
      </c>
      <c r="N32" s="587">
        <v>0</v>
      </c>
      <c r="O32" s="587">
        <v>0</v>
      </c>
      <c r="P32" s="347" t="s">
        <v>793</v>
      </c>
      <c r="Q32" s="348">
        <v>44140</v>
      </c>
      <c r="R32" s="348">
        <v>44197</v>
      </c>
      <c r="S32" s="348">
        <v>44926</v>
      </c>
      <c r="T32" s="347" t="s">
        <v>819</v>
      </c>
      <c r="U32" s="348">
        <v>44176</v>
      </c>
      <c r="V32" s="379" t="s">
        <v>1928</v>
      </c>
      <c r="W32" s="377" t="str">
        <f t="shared" si="3"/>
        <v>36</v>
      </c>
      <c r="X32" s="351"/>
      <c r="Y32" s="350" t="str">
        <f t="shared" si="4"/>
        <v>Finalised</v>
      </c>
      <c r="Z32" s="353"/>
      <c r="AA32" s="352"/>
      <c r="AB32" s="353"/>
      <c r="AC32" s="352"/>
      <c r="AD32" s="354"/>
      <c r="AE32" s="353"/>
      <c r="AF32" s="352"/>
      <c r="AG32" s="353"/>
      <c r="AH32" s="355"/>
      <c r="AI32" s="356"/>
      <c r="AJ32" s="356"/>
      <c r="AK32" s="356"/>
      <c r="AL32" s="356"/>
      <c r="AM32" s="356"/>
      <c r="AN32" s="356"/>
      <c r="AO32" s="356"/>
      <c r="AP32" s="356"/>
      <c r="AQ32" s="356"/>
      <c r="AR32" s="356"/>
      <c r="AS32" s="357"/>
      <c r="AT32" s="357"/>
      <c r="AU32" s="357"/>
      <c r="AV32" s="357"/>
      <c r="AW32" s="357"/>
      <c r="AX32" s="357"/>
      <c r="AY32" s="358"/>
      <c r="AZ32" s="358"/>
      <c r="BA32" s="358"/>
      <c r="BB32" s="358"/>
      <c r="BC32" s="358"/>
      <c r="BD32" s="358"/>
      <c r="BE32" s="359"/>
      <c r="BF32" s="359"/>
      <c r="BG32" s="359"/>
      <c r="BH32" s="359"/>
      <c r="BI32" s="359"/>
      <c r="BJ32" s="359"/>
      <c r="BK32" s="360"/>
      <c r="BL32" s="360"/>
      <c r="BM32" s="359"/>
      <c r="BN32" s="359"/>
      <c r="BO32" s="359"/>
      <c r="BP32" s="359"/>
      <c r="BQ32" s="359"/>
      <c r="BR32" s="359"/>
      <c r="BS32" s="358"/>
      <c r="BT32" s="358"/>
      <c r="BU32" s="358"/>
      <c r="BV32" s="358"/>
      <c r="BW32" s="358"/>
      <c r="BX32" s="358"/>
      <c r="BY32" s="358"/>
      <c r="BZ32" s="358"/>
      <c r="CA32" s="358"/>
      <c r="CB32" s="358"/>
      <c r="CC32" s="358"/>
      <c r="CD32" s="358"/>
      <c r="CE32" s="358"/>
      <c r="CF32" s="358"/>
      <c r="CG32" s="358"/>
      <c r="CH32" s="358"/>
      <c r="CI32" s="358"/>
      <c r="CJ32" s="358"/>
      <c r="CK32" s="358"/>
      <c r="CL32" s="358"/>
    </row>
    <row r="33" spans="1:90" s="361" customFormat="1" ht="55.5" customHeight="1" x14ac:dyDescent="0.25">
      <c r="A33" s="343">
        <f t="shared" si="0"/>
        <v>31</v>
      </c>
      <c r="B33" s="344" t="s">
        <v>921</v>
      </c>
      <c r="C33" s="345" t="s">
        <v>922</v>
      </c>
      <c r="D33" s="346">
        <v>44104</v>
      </c>
      <c r="E33" s="365">
        <v>44104</v>
      </c>
      <c r="F33" s="387" t="s">
        <v>928</v>
      </c>
      <c r="G33" s="347" t="s">
        <v>1972</v>
      </c>
      <c r="H33" s="570" t="s">
        <v>110</v>
      </c>
      <c r="I33" s="570" t="s">
        <v>2142</v>
      </c>
      <c r="J33" s="570" t="s">
        <v>2038</v>
      </c>
      <c r="K33" s="570" t="s">
        <v>2013</v>
      </c>
      <c r="L33" s="570" t="s">
        <v>946</v>
      </c>
      <c r="M33" s="587">
        <v>135191144.13999999</v>
      </c>
      <c r="N33" s="587" t="s">
        <v>976</v>
      </c>
      <c r="O33" s="587" t="s">
        <v>976</v>
      </c>
      <c r="P33" s="347" t="s">
        <v>793</v>
      </c>
      <c r="Q33" s="348">
        <v>44104</v>
      </c>
      <c r="R33" s="348">
        <v>44105</v>
      </c>
      <c r="S33" s="348">
        <v>44165</v>
      </c>
      <c r="T33" s="347" t="s">
        <v>819</v>
      </c>
      <c r="U33" s="348">
        <v>44104</v>
      </c>
      <c r="V33" s="353" t="s">
        <v>1127</v>
      </c>
      <c r="W33" s="350" t="str">
        <f t="shared" si="3"/>
        <v>0</v>
      </c>
      <c r="X33" s="351"/>
      <c r="Y33" s="350" t="str">
        <f t="shared" si="4"/>
        <v>Finalised</v>
      </c>
      <c r="Z33" s="353"/>
      <c r="AA33" s="352"/>
      <c r="AB33" s="353"/>
      <c r="AC33" s="352"/>
      <c r="AD33" s="354"/>
      <c r="AE33" s="353"/>
      <c r="AF33" s="352"/>
      <c r="AG33" s="353"/>
      <c r="AH33" s="355"/>
      <c r="AI33" s="356"/>
      <c r="AJ33" s="356"/>
      <c r="AK33" s="356"/>
      <c r="AL33" s="356"/>
      <c r="AM33" s="356"/>
      <c r="AN33" s="356"/>
      <c r="AO33" s="356"/>
      <c r="AP33" s="356"/>
      <c r="AQ33" s="356"/>
      <c r="AR33" s="356"/>
      <c r="AS33" s="357"/>
      <c r="AT33" s="357"/>
      <c r="AU33" s="357"/>
      <c r="AV33" s="357"/>
      <c r="AW33" s="357"/>
      <c r="AX33" s="357"/>
      <c r="AY33" s="358"/>
      <c r="AZ33" s="358"/>
      <c r="BA33" s="358"/>
      <c r="BB33" s="358"/>
      <c r="BC33" s="358"/>
      <c r="BD33" s="358"/>
      <c r="BE33" s="359"/>
      <c r="BF33" s="359"/>
      <c r="BG33" s="359"/>
      <c r="BH33" s="359"/>
      <c r="BI33" s="359"/>
      <c r="BJ33" s="359"/>
      <c r="BK33" s="360"/>
      <c r="BL33" s="360"/>
      <c r="BM33" s="359"/>
      <c r="BN33" s="359"/>
      <c r="BO33" s="359"/>
      <c r="BP33" s="359"/>
      <c r="BQ33" s="359"/>
      <c r="BR33" s="359"/>
      <c r="BS33" s="358"/>
      <c r="BT33" s="358"/>
      <c r="BU33" s="358"/>
      <c r="BV33" s="358"/>
      <c r="BW33" s="358"/>
      <c r="BX33" s="358"/>
      <c r="BY33" s="358"/>
      <c r="BZ33" s="358"/>
      <c r="CA33" s="358"/>
      <c r="CB33" s="358"/>
      <c r="CC33" s="358"/>
      <c r="CD33" s="358"/>
      <c r="CE33" s="358"/>
      <c r="CF33" s="358"/>
      <c r="CG33" s="358"/>
      <c r="CH33" s="358"/>
      <c r="CI33" s="358"/>
      <c r="CJ33" s="358"/>
      <c r="CK33" s="358"/>
      <c r="CL33" s="358"/>
    </row>
    <row r="34" spans="1:90" s="361" customFormat="1" ht="55.5" customHeight="1" x14ac:dyDescent="0.25">
      <c r="A34" s="343">
        <f t="shared" si="0"/>
        <v>32</v>
      </c>
      <c r="B34" s="344" t="s">
        <v>921</v>
      </c>
      <c r="C34" s="345" t="s">
        <v>922</v>
      </c>
      <c r="D34" s="346">
        <v>44104</v>
      </c>
      <c r="E34" s="365">
        <v>44104</v>
      </c>
      <c r="F34" s="387" t="s">
        <v>928</v>
      </c>
      <c r="G34" s="347" t="s">
        <v>1972</v>
      </c>
      <c r="H34" s="570" t="s">
        <v>110</v>
      </c>
      <c r="I34" s="570" t="s">
        <v>2141</v>
      </c>
      <c r="J34" s="570" t="s">
        <v>2038</v>
      </c>
      <c r="K34" s="570" t="s">
        <v>2013</v>
      </c>
      <c r="L34" s="570" t="s">
        <v>946</v>
      </c>
      <c r="M34" s="587">
        <v>14131396.98</v>
      </c>
      <c r="N34" s="587">
        <v>42394109.939999998</v>
      </c>
      <c r="O34" s="587" t="s">
        <v>976</v>
      </c>
      <c r="P34" s="347" t="s">
        <v>793</v>
      </c>
      <c r="Q34" s="348">
        <v>44104</v>
      </c>
      <c r="R34" s="348">
        <v>44105</v>
      </c>
      <c r="S34" s="348">
        <v>44165</v>
      </c>
      <c r="T34" s="347" t="s">
        <v>819</v>
      </c>
      <c r="U34" s="348">
        <v>44104</v>
      </c>
      <c r="V34" s="353"/>
      <c r="W34" s="350" t="str">
        <f t="shared" si="3"/>
        <v>0</v>
      </c>
      <c r="X34" s="351"/>
      <c r="Y34" s="350" t="str">
        <f t="shared" si="4"/>
        <v>Finalised</v>
      </c>
      <c r="Z34" s="353"/>
      <c r="AA34" s="352"/>
      <c r="AB34" s="353"/>
      <c r="AC34" s="352"/>
      <c r="AD34" s="354"/>
      <c r="AE34" s="353"/>
      <c r="AF34" s="352"/>
      <c r="AG34" s="353"/>
      <c r="AH34" s="355"/>
      <c r="AI34" s="356"/>
      <c r="AJ34" s="356"/>
      <c r="AK34" s="356"/>
      <c r="AL34" s="356"/>
      <c r="AM34" s="356"/>
      <c r="AN34" s="356"/>
      <c r="AO34" s="356"/>
      <c r="AP34" s="356"/>
      <c r="AQ34" s="356"/>
      <c r="AR34" s="356"/>
      <c r="AS34" s="357"/>
      <c r="AT34" s="357"/>
      <c r="AU34" s="357"/>
      <c r="AV34" s="357"/>
      <c r="AW34" s="357"/>
      <c r="AX34" s="357"/>
      <c r="AY34" s="358"/>
      <c r="AZ34" s="358"/>
      <c r="BA34" s="358"/>
      <c r="BB34" s="358"/>
      <c r="BC34" s="358"/>
      <c r="BD34" s="358"/>
      <c r="BE34" s="359"/>
      <c r="BF34" s="359"/>
      <c r="BG34" s="359"/>
      <c r="BH34" s="359"/>
      <c r="BI34" s="359"/>
      <c r="BJ34" s="359"/>
      <c r="BK34" s="360"/>
      <c r="BL34" s="360"/>
      <c r="BM34" s="359"/>
      <c r="BN34" s="359"/>
      <c r="BO34" s="359"/>
      <c r="BP34" s="359"/>
      <c r="BQ34" s="359"/>
      <c r="BR34" s="359"/>
      <c r="BS34" s="358"/>
      <c r="BT34" s="358"/>
      <c r="BU34" s="358"/>
      <c r="BV34" s="358"/>
      <c r="BW34" s="358"/>
      <c r="BX34" s="358"/>
      <c r="BY34" s="358"/>
      <c r="BZ34" s="358"/>
      <c r="CA34" s="358"/>
      <c r="CB34" s="358"/>
      <c r="CC34" s="358"/>
      <c r="CD34" s="358"/>
      <c r="CE34" s="358"/>
      <c r="CF34" s="358"/>
      <c r="CG34" s="358"/>
      <c r="CH34" s="358"/>
      <c r="CI34" s="358"/>
      <c r="CJ34" s="358"/>
      <c r="CK34" s="358"/>
      <c r="CL34" s="358"/>
    </row>
    <row r="35" spans="1:90" s="361" customFormat="1" ht="55.5" customHeight="1" x14ac:dyDescent="0.25">
      <c r="A35" s="343">
        <f t="shared" si="0"/>
        <v>33</v>
      </c>
      <c r="B35" s="344" t="s">
        <v>921</v>
      </c>
      <c r="C35" s="345" t="s">
        <v>922</v>
      </c>
      <c r="D35" s="346">
        <v>44123</v>
      </c>
      <c r="E35" s="365">
        <v>44123</v>
      </c>
      <c r="F35" s="387" t="s">
        <v>928</v>
      </c>
      <c r="G35" s="347" t="s">
        <v>1972</v>
      </c>
      <c r="H35" s="570" t="s">
        <v>110</v>
      </c>
      <c r="I35" s="570" t="s">
        <v>2130</v>
      </c>
      <c r="J35" s="570" t="s">
        <v>2039</v>
      </c>
      <c r="K35" s="570" t="s">
        <v>2013</v>
      </c>
      <c r="L35" s="570" t="s">
        <v>925</v>
      </c>
      <c r="M35" s="587">
        <v>3313418</v>
      </c>
      <c r="N35" s="587">
        <v>25333268.84</v>
      </c>
      <c r="O35" s="587">
        <v>1652733.74</v>
      </c>
      <c r="P35" s="347" t="s">
        <v>793</v>
      </c>
      <c r="Q35" s="348">
        <v>44123</v>
      </c>
      <c r="R35" s="348">
        <v>44136</v>
      </c>
      <c r="S35" s="348">
        <v>44255</v>
      </c>
      <c r="T35" s="347" t="s">
        <v>819</v>
      </c>
      <c r="U35" s="348">
        <v>44104</v>
      </c>
      <c r="V35" s="353"/>
      <c r="W35" s="350" t="str">
        <f t="shared" si="3"/>
        <v>-19</v>
      </c>
      <c r="X35" s="351"/>
      <c r="Y35" s="350" t="str">
        <f t="shared" si="4"/>
        <v>Finalised</v>
      </c>
      <c r="Z35" s="353"/>
      <c r="AA35" s="352"/>
      <c r="AB35" s="353"/>
      <c r="AC35" s="352"/>
      <c r="AD35" s="354"/>
      <c r="AE35" s="353"/>
      <c r="AF35" s="352"/>
      <c r="AG35" s="353"/>
      <c r="AH35" s="355"/>
      <c r="AI35" s="356"/>
      <c r="AJ35" s="356"/>
      <c r="AK35" s="356"/>
      <c r="AL35" s="356"/>
      <c r="AM35" s="356"/>
      <c r="AN35" s="356"/>
      <c r="AO35" s="356"/>
      <c r="AP35" s="356"/>
      <c r="AQ35" s="356"/>
      <c r="AR35" s="356"/>
      <c r="AS35" s="357"/>
      <c r="AT35" s="357"/>
      <c r="AU35" s="357"/>
      <c r="AV35" s="357"/>
      <c r="AW35" s="357"/>
      <c r="AX35" s="357"/>
      <c r="AY35" s="358"/>
      <c r="AZ35" s="358"/>
      <c r="BA35" s="358"/>
      <c r="BB35" s="358"/>
      <c r="BC35" s="358"/>
      <c r="BD35" s="358"/>
      <c r="BE35" s="359"/>
      <c r="BF35" s="359"/>
      <c r="BG35" s="359"/>
      <c r="BH35" s="359"/>
      <c r="BI35" s="359"/>
      <c r="BJ35" s="359"/>
      <c r="BK35" s="360"/>
      <c r="BL35" s="360"/>
      <c r="BM35" s="359"/>
      <c r="BN35" s="359"/>
      <c r="BO35" s="359"/>
      <c r="BP35" s="359"/>
      <c r="BQ35" s="359"/>
      <c r="BR35" s="359"/>
      <c r="BS35" s="358"/>
      <c r="BT35" s="358"/>
      <c r="BU35" s="358"/>
      <c r="BV35" s="358"/>
      <c r="BW35" s="358"/>
      <c r="BX35" s="358"/>
      <c r="BY35" s="358"/>
      <c r="BZ35" s="358"/>
      <c r="CA35" s="358"/>
      <c r="CB35" s="358"/>
      <c r="CC35" s="358"/>
      <c r="CD35" s="358"/>
      <c r="CE35" s="358"/>
      <c r="CF35" s="358"/>
      <c r="CG35" s="358"/>
      <c r="CH35" s="358"/>
      <c r="CI35" s="358"/>
      <c r="CJ35" s="358"/>
      <c r="CK35" s="358"/>
      <c r="CL35" s="358"/>
    </row>
    <row r="36" spans="1:90" s="361" customFormat="1" ht="55.5" customHeight="1" x14ac:dyDescent="0.25">
      <c r="A36" s="343">
        <f t="shared" si="0"/>
        <v>34</v>
      </c>
      <c r="B36" s="344" t="s">
        <v>921</v>
      </c>
      <c r="C36" s="345" t="s">
        <v>922</v>
      </c>
      <c r="D36" s="346">
        <v>44104</v>
      </c>
      <c r="E36" s="365">
        <v>44104</v>
      </c>
      <c r="F36" s="387" t="s">
        <v>928</v>
      </c>
      <c r="G36" s="347" t="s">
        <v>1972</v>
      </c>
      <c r="H36" s="570" t="s">
        <v>110</v>
      </c>
      <c r="I36" s="570" t="s">
        <v>2131</v>
      </c>
      <c r="J36" s="570" t="s">
        <v>926</v>
      </c>
      <c r="K36" s="570" t="s">
        <v>2013</v>
      </c>
      <c r="L36" s="570" t="s">
        <v>946</v>
      </c>
      <c r="M36" s="587">
        <v>44734334.640000001</v>
      </c>
      <c r="N36" s="587">
        <v>196992000</v>
      </c>
      <c r="O36" s="587">
        <v>74809412.920000002</v>
      </c>
      <c r="P36" s="347" t="s">
        <v>793</v>
      </c>
      <c r="Q36" s="348">
        <v>44104</v>
      </c>
      <c r="R36" s="348">
        <v>44105</v>
      </c>
      <c r="S36" s="348">
        <v>44286</v>
      </c>
      <c r="T36" s="347" t="s">
        <v>819</v>
      </c>
      <c r="U36" s="348">
        <v>44104</v>
      </c>
      <c r="V36" s="353"/>
      <c r="W36" s="350" t="str">
        <f t="shared" si="3"/>
        <v>0</v>
      </c>
      <c r="X36" s="351"/>
      <c r="Y36" s="350" t="str">
        <f t="shared" si="4"/>
        <v>Finalised</v>
      </c>
      <c r="Z36" s="353"/>
      <c r="AA36" s="352"/>
      <c r="AB36" s="353"/>
      <c r="AC36" s="352"/>
      <c r="AD36" s="354"/>
      <c r="AE36" s="353"/>
      <c r="AF36" s="352"/>
      <c r="AG36" s="353"/>
      <c r="AH36" s="355"/>
      <c r="AI36" s="356"/>
      <c r="AJ36" s="356"/>
      <c r="AK36" s="356"/>
      <c r="AL36" s="356"/>
      <c r="AM36" s="356"/>
      <c r="AN36" s="356"/>
      <c r="AO36" s="356"/>
      <c r="AP36" s="356"/>
      <c r="AQ36" s="356"/>
      <c r="AR36" s="356"/>
      <c r="AS36" s="357"/>
      <c r="AT36" s="357"/>
      <c r="AU36" s="357"/>
      <c r="AV36" s="357"/>
      <c r="AW36" s="357"/>
      <c r="AX36" s="357"/>
      <c r="AY36" s="358"/>
      <c r="AZ36" s="358"/>
      <c r="BA36" s="358"/>
      <c r="BB36" s="358"/>
      <c r="BC36" s="358"/>
      <c r="BD36" s="358"/>
      <c r="BE36" s="359"/>
      <c r="BF36" s="359"/>
      <c r="BG36" s="359"/>
      <c r="BH36" s="359"/>
      <c r="BI36" s="359"/>
      <c r="BJ36" s="359"/>
      <c r="BK36" s="360"/>
      <c r="BL36" s="360"/>
      <c r="BM36" s="359"/>
      <c r="BN36" s="359"/>
      <c r="BO36" s="359"/>
      <c r="BP36" s="359"/>
      <c r="BQ36" s="359"/>
      <c r="BR36" s="359"/>
      <c r="BS36" s="358"/>
      <c r="BT36" s="358"/>
      <c r="BU36" s="358"/>
      <c r="BV36" s="358"/>
      <c r="BW36" s="358"/>
      <c r="BX36" s="358"/>
      <c r="BY36" s="358"/>
      <c r="BZ36" s="358"/>
      <c r="CA36" s="358"/>
      <c r="CB36" s="358"/>
      <c r="CC36" s="358"/>
      <c r="CD36" s="358"/>
      <c r="CE36" s="358"/>
      <c r="CF36" s="358"/>
      <c r="CG36" s="358"/>
      <c r="CH36" s="358"/>
      <c r="CI36" s="358"/>
      <c r="CJ36" s="358"/>
      <c r="CK36" s="358"/>
      <c r="CL36" s="358"/>
    </row>
    <row r="37" spans="1:90" s="361" customFormat="1" ht="55.5" customHeight="1" x14ac:dyDescent="0.25">
      <c r="A37" s="343">
        <f t="shared" si="0"/>
        <v>35</v>
      </c>
      <c r="B37" s="344" t="s">
        <v>921</v>
      </c>
      <c r="C37" s="345" t="s">
        <v>922</v>
      </c>
      <c r="D37" s="346">
        <v>44134</v>
      </c>
      <c r="E37" s="364">
        <v>44134</v>
      </c>
      <c r="F37" s="345" t="s">
        <v>923</v>
      </c>
      <c r="G37" s="345" t="s">
        <v>830</v>
      </c>
      <c r="H37" s="570" t="s">
        <v>112</v>
      </c>
      <c r="I37" s="570" t="s">
        <v>1004</v>
      </c>
      <c r="J37" s="570" t="s">
        <v>1005</v>
      </c>
      <c r="K37" s="570" t="s">
        <v>1006</v>
      </c>
      <c r="L37" s="570" t="s">
        <v>954</v>
      </c>
      <c r="M37" s="587">
        <v>6300116.7000000002</v>
      </c>
      <c r="N37" s="587" t="s">
        <v>926</v>
      </c>
      <c r="O37" s="587" t="s">
        <v>926</v>
      </c>
      <c r="P37" s="347" t="s">
        <v>930</v>
      </c>
      <c r="Q37" s="348">
        <v>44133</v>
      </c>
      <c r="R37" s="348">
        <v>43983</v>
      </c>
      <c r="S37" s="348">
        <v>43982</v>
      </c>
      <c r="T37" s="347" t="s">
        <v>819</v>
      </c>
      <c r="U37" s="348" t="s">
        <v>2197</v>
      </c>
      <c r="V37" s="363"/>
      <c r="W37" s="350" t="e">
        <f t="shared" si="3"/>
        <v>#VALUE!</v>
      </c>
      <c r="X37" s="351">
        <v>1</v>
      </c>
      <c r="Y37" s="350" t="str">
        <f t="shared" si="4"/>
        <v>Finalised</v>
      </c>
      <c r="Z37" s="364">
        <v>43982</v>
      </c>
      <c r="AA37" s="352">
        <f>Z37-E37</f>
        <v>-152</v>
      </c>
      <c r="AB37" s="353"/>
      <c r="AC37" s="352">
        <f>AB37-Z37</f>
        <v>-43982</v>
      </c>
      <c r="AD37" s="354"/>
      <c r="AE37" s="353"/>
      <c r="AF37" s="352">
        <f>AE37-AB37</f>
        <v>0</v>
      </c>
      <c r="AG37" s="353"/>
      <c r="AH37" s="355"/>
      <c r="AI37" s="356"/>
      <c r="AJ37" s="356"/>
      <c r="AK37" s="356"/>
      <c r="AL37" s="356"/>
      <c r="AM37" s="356"/>
      <c r="AN37" s="356"/>
      <c r="AO37" s="356"/>
      <c r="AP37" s="356"/>
      <c r="AQ37" s="356"/>
      <c r="AR37" s="356"/>
      <c r="AS37" s="357"/>
      <c r="AT37" s="357"/>
      <c r="AU37" s="357"/>
      <c r="AV37" s="357"/>
      <c r="AW37" s="357"/>
      <c r="AX37" s="357"/>
      <c r="AY37" s="358"/>
      <c r="AZ37" s="358"/>
      <c r="BA37" s="358"/>
      <c r="BB37" s="358"/>
      <c r="BC37" s="358"/>
      <c r="BD37" s="358"/>
      <c r="BE37" s="359" t="s">
        <v>822</v>
      </c>
      <c r="BF37" s="359"/>
      <c r="BG37" s="359"/>
      <c r="BH37" s="359" t="s">
        <v>922</v>
      </c>
      <c r="BI37" s="359"/>
      <c r="BJ37" s="359" t="s">
        <v>923</v>
      </c>
      <c r="BK37" s="360" t="s">
        <v>936</v>
      </c>
      <c r="BL37" s="360" t="s">
        <v>790</v>
      </c>
      <c r="BM37" s="359" t="s">
        <v>824</v>
      </c>
      <c r="BN37" s="359" t="s">
        <v>937</v>
      </c>
      <c r="BO37" s="359" t="s">
        <v>938</v>
      </c>
      <c r="BP37" s="359" t="s">
        <v>939</v>
      </c>
      <c r="BQ37" s="359" t="s">
        <v>940</v>
      </c>
      <c r="BR37" s="359" t="s">
        <v>941</v>
      </c>
      <c r="BS37" s="358"/>
      <c r="BT37" s="358"/>
      <c r="BU37" s="358"/>
      <c r="BV37" s="358"/>
      <c r="BW37" s="358"/>
      <c r="BX37" s="358"/>
      <c r="BY37" s="358"/>
      <c r="BZ37" s="358"/>
      <c r="CA37" s="358"/>
      <c r="CB37" s="358"/>
      <c r="CC37" s="358"/>
      <c r="CD37" s="358"/>
      <c r="CE37" s="358"/>
      <c r="CF37" s="358"/>
      <c r="CG37" s="358"/>
      <c r="CH37" s="358"/>
      <c r="CI37" s="358"/>
      <c r="CJ37" s="358"/>
      <c r="CK37" s="358"/>
      <c r="CL37" s="358"/>
    </row>
    <row r="38" spans="1:90" s="361" customFormat="1" ht="55.5" customHeight="1" x14ac:dyDescent="0.25">
      <c r="A38" s="343">
        <f t="shared" si="0"/>
        <v>36</v>
      </c>
      <c r="B38" s="386" t="s">
        <v>1937</v>
      </c>
      <c r="C38" s="385" t="s">
        <v>922</v>
      </c>
      <c r="D38" s="346">
        <v>44103</v>
      </c>
      <c r="E38" s="378">
        <v>44103</v>
      </c>
      <c r="F38" s="385" t="s">
        <v>945</v>
      </c>
      <c r="G38" s="385" t="s">
        <v>1268</v>
      </c>
      <c r="H38" s="570" t="s">
        <v>1948</v>
      </c>
      <c r="I38" s="570" t="s">
        <v>1949</v>
      </c>
      <c r="J38" s="570" t="s">
        <v>983</v>
      </c>
      <c r="K38" s="570" t="s">
        <v>1946</v>
      </c>
      <c r="L38" s="570" t="s">
        <v>1950</v>
      </c>
      <c r="M38" s="587">
        <v>308511.39</v>
      </c>
      <c r="N38" s="587">
        <v>1582710.54</v>
      </c>
      <c r="O38" s="587">
        <v>0</v>
      </c>
      <c r="P38" s="347" t="s">
        <v>790</v>
      </c>
      <c r="Q38" s="348">
        <v>44103</v>
      </c>
      <c r="R38" s="348">
        <v>44013</v>
      </c>
      <c r="S38" s="348">
        <v>44561</v>
      </c>
      <c r="T38" s="347" t="s">
        <v>819</v>
      </c>
      <c r="U38" s="348">
        <v>44116</v>
      </c>
      <c r="V38" s="379" t="s">
        <v>1928</v>
      </c>
      <c r="W38" s="377" t="str">
        <f t="shared" si="3"/>
        <v>13</v>
      </c>
      <c r="X38" s="351"/>
      <c r="Y38" s="350" t="str">
        <f t="shared" si="4"/>
        <v>Finalised</v>
      </c>
      <c r="Z38" s="353"/>
      <c r="AA38" s="352"/>
      <c r="AB38" s="353"/>
      <c r="AC38" s="352"/>
      <c r="AD38" s="354"/>
      <c r="AE38" s="353"/>
      <c r="AF38" s="352"/>
      <c r="AG38" s="353"/>
      <c r="AH38" s="355"/>
      <c r="AI38" s="356"/>
      <c r="AJ38" s="356"/>
      <c r="AK38" s="356"/>
      <c r="AL38" s="356"/>
      <c r="AM38" s="356"/>
      <c r="AN38" s="356"/>
      <c r="AO38" s="356"/>
      <c r="AP38" s="356"/>
      <c r="AQ38" s="356"/>
      <c r="AR38" s="356"/>
      <c r="AS38" s="357"/>
      <c r="AT38" s="357"/>
      <c r="AU38" s="357"/>
      <c r="AV38" s="357"/>
      <c r="AW38" s="357"/>
      <c r="AX38" s="357"/>
      <c r="AY38" s="358"/>
      <c r="AZ38" s="358"/>
      <c r="BA38" s="358"/>
      <c r="BB38" s="358"/>
      <c r="BC38" s="358"/>
      <c r="BD38" s="358"/>
      <c r="BE38" s="359"/>
      <c r="BF38" s="359"/>
      <c r="BG38" s="359"/>
      <c r="BH38" s="359"/>
      <c r="BI38" s="359"/>
      <c r="BJ38" s="359"/>
      <c r="BK38" s="360"/>
      <c r="BL38" s="360"/>
      <c r="BM38" s="359"/>
      <c r="BN38" s="359"/>
      <c r="BO38" s="359"/>
      <c r="BP38" s="359"/>
      <c r="BQ38" s="359"/>
      <c r="BR38" s="359"/>
      <c r="BS38" s="358"/>
      <c r="BT38" s="358"/>
      <c r="BU38" s="358"/>
      <c r="BV38" s="358"/>
      <c r="BW38" s="358"/>
      <c r="BX38" s="358"/>
      <c r="BY38" s="358"/>
      <c r="BZ38" s="358"/>
      <c r="CA38" s="358"/>
      <c r="CB38" s="358"/>
      <c r="CC38" s="358"/>
      <c r="CD38" s="358"/>
      <c r="CE38" s="358"/>
      <c r="CF38" s="358"/>
      <c r="CG38" s="358"/>
      <c r="CH38" s="358"/>
      <c r="CI38" s="358"/>
      <c r="CJ38" s="358"/>
      <c r="CK38" s="358"/>
      <c r="CL38" s="358"/>
    </row>
    <row r="39" spans="1:90" s="361" customFormat="1" ht="55.5" customHeight="1" x14ac:dyDescent="0.25">
      <c r="A39" s="343">
        <f t="shared" si="0"/>
        <v>37</v>
      </c>
      <c r="B39" s="344" t="s">
        <v>921</v>
      </c>
      <c r="C39" s="345" t="s">
        <v>922</v>
      </c>
      <c r="D39" s="346">
        <v>44161</v>
      </c>
      <c r="E39" s="365">
        <v>44161</v>
      </c>
      <c r="F39" s="345" t="s">
        <v>953</v>
      </c>
      <c r="G39" s="345" t="s">
        <v>1851</v>
      </c>
      <c r="H39" s="570" t="s">
        <v>116</v>
      </c>
      <c r="I39" s="570" t="s">
        <v>1856</v>
      </c>
      <c r="J39" s="570" t="s">
        <v>1857</v>
      </c>
      <c r="K39" s="570" t="s">
        <v>1858</v>
      </c>
      <c r="L39" s="570" t="s">
        <v>958</v>
      </c>
      <c r="M39" s="587">
        <v>15399073.09</v>
      </c>
      <c r="N39" s="587">
        <v>157995881.5</v>
      </c>
      <c r="O39" s="587">
        <v>17494045.100000001</v>
      </c>
      <c r="P39" s="347" t="s">
        <v>930</v>
      </c>
      <c r="Q39" s="348">
        <v>44160</v>
      </c>
      <c r="R39" s="348" t="s">
        <v>926</v>
      </c>
      <c r="S39" s="348" t="s">
        <v>926</v>
      </c>
      <c r="T39" s="347" t="s">
        <v>819</v>
      </c>
      <c r="U39" s="348">
        <v>44195</v>
      </c>
      <c r="V39" s="353"/>
      <c r="W39" s="350"/>
      <c r="X39" s="351"/>
      <c r="Y39" s="350"/>
      <c r="Z39" s="353"/>
      <c r="AA39" s="352"/>
      <c r="AB39" s="353"/>
      <c r="AC39" s="352"/>
      <c r="AD39" s="354"/>
      <c r="AE39" s="353"/>
      <c r="AF39" s="352"/>
      <c r="AG39" s="353"/>
      <c r="AH39" s="355"/>
      <c r="AI39" s="356"/>
      <c r="AJ39" s="356"/>
      <c r="AK39" s="356"/>
      <c r="AL39" s="356"/>
      <c r="AM39" s="356"/>
      <c r="AN39" s="356"/>
      <c r="AO39" s="356"/>
      <c r="AP39" s="356"/>
      <c r="AQ39" s="356"/>
      <c r="AR39" s="356"/>
      <c r="AS39" s="357"/>
      <c r="AT39" s="357"/>
      <c r="AU39" s="357"/>
      <c r="AV39" s="357"/>
      <c r="AW39" s="357"/>
      <c r="AX39" s="357"/>
      <c r="AY39" s="358"/>
      <c r="AZ39" s="358"/>
      <c r="BA39" s="358"/>
      <c r="BB39" s="358"/>
      <c r="BC39" s="358"/>
      <c r="BD39" s="358"/>
      <c r="BE39" s="359"/>
      <c r="BF39" s="359"/>
      <c r="BG39" s="359"/>
      <c r="BH39" s="359"/>
      <c r="BI39" s="359"/>
      <c r="BJ39" s="359"/>
      <c r="BK39" s="360"/>
      <c r="BL39" s="360"/>
      <c r="BM39" s="359"/>
      <c r="BN39" s="359"/>
      <c r="BO39" s="359"/>
      <c r="BP39" s="359"/>
      <c r="BQ39" s="359"/>
      <c r="BR39" s="359"/>
      <c r="BS39" s="358"/>
      <c r="BT39" s="358"/>
      <c r="BU39" s="358"/>
      <c r="BV39" s="358"/>
      <c r="BW39" s="358"/>
      <c r="BX39" s="358"/>
      <c r="BY39" s="358"/>
      <c r="BZ39" s="358"/>
      <c r="CA39" s="358"/>
      <c r="CB39" s="358"/>
      <c r="CC39" s="358"/>
      <c r="CD39" s="358"/>
      <c r="CE39" s="358"/>
      <c r="CF39" s="358"/>
      <c r="CG39" s="358"/>
      <c r="CH39" s="358"/>
      <c r="CI39" s="358"/>
      <c r="CJ39" s="358"/>
      <c r="CK39" s="358"/>
      <c r="CL39" s="358"/>
    </row>
    <row r="40" spans="1:90" s="361" customFormat="1" ht="55.5" customHeight="1" x14ac:dyDescent="0.25">
      <c r="A40" s="343">
        <f t="shared" si="0"/>
        <v>38</v>
      </c>
      <c r="B40" s="344" t="s">
        <v>921</v>
      </c>
      <c r="C40" s="345" t="s">
        <v>922</v>
      </c>
      <c r="D40" s="346">
        <v>44160</v>
      </c>
      <c r="E40" s="365">
        <v>44160</v>
      </c>
      <c r="F40" s="345" t="s">
        <v>953</v>
      </c>
      <c r="G40" s="345" t="s">
        <v>1851</v>
      </c>
      <c r="H40" s="570" t="s">
        <v>116</v>
      </c>
      <c r="I40" s="570" t="s">
        <v>1859</v>
      </c>
      <c r="J40" s="570" t="s">
        <v>1860</v>
      </c>
      <c r="K40" s="570" t="s">
        <v>1858</v>
      </c>
      <c r="L40" s="570" t="s">
        <v>972</v>
      </c>
      <c r="M40" s="587">
        <v>143767.25</v>
      </c>
      <c r="N40" s="587">
        <v>249880000</v>
      </c>
      <c r="O40" s="587">
        <v>12136986.68</v>
      </c>
      <c r="P40" s="347" t="s">
        <v>930</v>
      </c>
      <c r="Q40" s="348">
        <v>44159</v>
      </c>
      <c r="R40" s="348" t="s">
        <v>926</v>
      </c>
      <c r="S40" s="348" t="s">
        <v>926</v>
      </c>
      <c r="T40" s="347" t="s">
        <v>819</v>
      </c>
      <c r="U40" s="348">
        <v>44195</v>
      </c>
      <c r="V40" s="353"/>
      <c r="W40" s="350"/>
      <c r="X40" s="351"/>
      <c r="Y40" s="350"/>
      <c r="Z40" s="353"/>
      <c r="AA40" s="352"/>
      <c r="AB40" s="353"/>
      <c r="AC40" s="352"/>
      <c r="AD40" s="354"/>
      <c r="AE40" s="353"/>
      <c r="AF40" s="352"/>
      <c r="AG40" s="353"/>
      <c r="AH40" s="355"/>
      <c r="AI40" s="356"/>
      <c r="AJ40" s="356"/>
      <c r="AK40" s="356"/>
      <c r="AL40" s="356"/>
      <c r="AM40" s="356"/>
      <c r="AN40" s="356"/>
      <c r="AO40" s="356"/>
      <c r="AP40" s="356"/>
      <c r="AQ40" s="356"/>
      <c r="AR40" s="356"/>
      <c r="AS40" s="357"/>
      <c r="AT40" s="357"/>
      <c r="AU40" s="357"/>
      <c r="AV40" s="357"/>
      <c r="AW40" s="357"/>
      <c r="AX40" s="357"/>
      <c r="AY40" s="358"/>
      <c r="AZ40" s="358"/>
      <c r="BA40" s="358"/>
      <c r="BB40" s="358"/>
      <c r="BC40" s="358"/>
      <c r="BD40" s="358"/>
      <c r="BE40" s="359"/>
      <c r="BF40" s="359"/>
      <c r="BG40" s="359"/>
      <c r="BH40" s="359"/>
      <c r="BI40" s="359"/>
      <c r="BJ40" s="359"/>
      <c r="BK40" s="360"/>
      <c r="BL40" s="360"/>
      <c r="BM40" s="359"/>
      <c r="BN40" s="359"/>
      <c r="BO40" s="359"/>
      <c r="BP40" s="359"/>
      <c r="BQ40" s="359"/>
      <c r="BR40" s="359"/>
      <c r="BS40" s="358"/>
      <c r="BT40" s="358"/>
      <c r="BU40" s="358"/>
      <c r="BV40" s="358"/>
      <c r="BW40" s="358"/>
      <c r="BX40" s="358"/>
      <c r="BY40" s="358"/>
      <c r="BZ40" s="358"/>
      <c r="CA40" s="358"/>
      <c r="CB40" s="358"/>
      <c r="CC40" s="358"/>
      <c r="CD40" s="358"/>
      <c r="CE40" s="358"/>
      <c r="CF40" s="358"/>
      <c r="CG40" s="358"/>
      <c r="CH40" s="358"/>
      <c r="CI40" s="358"/>
      <c r="CJ40" s="358"/>
      <c r="CK40" s="358"/>
      <c r="CL40" s="358"/>
    </row>
    <row r="41" spans="1:90" s="361" customFormat="1" ht="55.5" customHeight="1" x14ac:dyDescent="0.25">
      <c r="A41" s="343">
        <f t="shared" si="0"/>
        <v>39</v>
      </c>
      <c r="B41" s="344" t="s">
        <v>921</v>
      </c>
      <c r="C41" s="345" t="s">
        <v>922</v>
      </c>
      <c r="D41" s="346">
        <v>44172</v>
      </c>
      <c r="E41" s="365">
        <v>44172</v>
      </c>
      <c r="F41" s="345" t="s">
        <v>953</v>
      </c>
      <c r="G41" s="345" t="s">
        <v>1851</v>
      </c>
      <c r="H41" s="570" t="s">
        <v>116</v>
      </c>
      <c r="I41" s="570" t="s">
        <v>1883</v>
      </c>
      <c r="J41" s="570" t="s">
        <v>1884</v>
      </c>
      <c r="K41" s="570" t="s">
        <v>1882</v>
      </c>
      <c r="L41" s="570" t="s">
        <v>972</v>
      </c>
      <c r="M41" s="587">
        <v>130666.02</v>
      </c>
      <c r="N41" s="587">
        <v>622651.43999999994</v>
      </c>
      <c r="O41" s="587">
        <v>0</v>
      </c>
      <c r="P41" s="347" t="s">
        <v>790</v>
      </c>
      <c r="Q41" s="348">
        <v>44144</v>
      </c>
      <c r="R41" s="348" t="s">
        <v>926</v>
      </c>
      <c r="S41" s="348">
        <v>44561</v>
      </c>
      <c r="T41" s="347" t="s">
        <v>819</v>
      </c>
      <c r="U41" s="348">
        <v>44196</v>
      </c>
      <c r="V41" s="353"/>
      <c r="W41" s="350"/>
      <c r="X41" s="351"/>
      <c r="Y41" s="350"/>
      <c r="Z41" s="353"/>
      <c r="AA41" s="352"/>
      <c r="AB41" s="353"/>
      <c r="AC41" s="352"/>
      <c r="AD41" s="354"/>
      <c r="AE41" s="353"/>
      <c r="AF41" s="352"/>
      <c r="AG41" s="353"/>
      <c r="AH41" s="355"/>
      <c r="AI41" s="356"/>
      <c r="AJ41" s="356"/>
      <c r="AK41" s="356"/>
      <c r="AL41" s="356"/>
      <c r="AM41" s="356"/>
      <c r="AN41" s="356"/>
      <c r="AO41" s="356"/>
      <c r="AP41" s="356"/>
      <c r="AQ41" s="356"/>
      <c r="AR41" s="356"/>
      <c r="AS41" s="357"/>
      <c r="AT41" s="357"/>
      <c r="AU41" s="357"/>
      <c r="AV41" s="357"/>
      <c r="AW41" s="357"/>
      <c r="AX41" s="357"/>
      <c r="AY41" s="358"/>
      <c r="AZ41" s="358"/>
      <c r="BA41" s="358"/>
      <c r="BB41" s="358"/>
      <c r="BC41" s="358"/>
      <c r="BD41" s="358"/>
      <c r="BE41" s="359"/>
      <c r="BF41" s="359"/>
      <c r="BG41" s="359"/>
      <c r="BH41" s="359"/>
      <c r="BI41" s="359"/>
      <c r="BJ41" s="359"/>
      <c r="BK41" s="360"/>
      <c r="BL41" s="360"/>
      <c r="BM41" s="359"/>
      <c r="BN41" s="359"/>
      <c r="BO41" s="359"/>
      <c r="BP41" s="359"/>
      <c r="BQ41" s="359"/>
      <c r="BR41" s="359"/>
      <c r="BS41" s="358"/>
      <c r="BT41" s="358"/>
      <c r="BU41" s="358"/>
      <c r="BV41" s="358"/>
      <c r="BW41" s="358"/>
      <c r="BX41" s="358"/>
      <c r="BY41" s="358"/>
      <c r="BZ41" s="358"/>
      <c r="CA41" s="358"/>
      <c r="CB41" s="358"/>
      <c r="CC41" s="358"/>
      <c r="CD41" s="358"/>
      <c r="CE41" s="358"/>
      <c r="CF41" s="358"/>
      <c r="CG41" s="358"/>
      <c r="CH41" s="358"/>
      <c r="CI41" s="358"/>
      <c r="CJ41" s="358"/>
      <c r="CK41" s="358"/>
      <c r="CL41" s="358"/>
    </row>
    <row r="42" spans="1:90" s="361" customFormat="1" ht="55.5" customHeight="1" x14ac:dyDescent="0.25">
      <c r="A42" s="343">
        <f t="shared" si="0"/>
        <v>40</v>
      </c>
      <c r="B42" s="344" t="s">
        <v>921</v>
      </c>
      <c r="C42" s="345" t="s">
        <v>922</v>
      </c>
      <c r="D42" s="346">
        <v>44175</v>
      </c>
      <c r="E42" s="365">
        <v>44175</v>
      </c>
      <c r="F42" s="345" t="s">
        <v>953</v>
      </c>
      <c r="G42" s="345" t="s">
        <v>1851</v>
      </c>
      <c r="H42" s="570" t="s">
        <v>116</v>
      </c>
      <c r="I42" s="570" t="s">
        <v>1885</v>
      </c>
      <c r="J42" s="570" t="s">
        <v>1886</v>
      </c>
      <c r="K42" s="570" t="s">
        <v>1882</v>
      </c>
      <c r="L42" s="570" t="s">
        <v>967</v>
      </c>
      <c r="M42" s="587">
        <v>599688.18000000005</v>
      </c>
      <c r="N42" s="587">
        <v>6772410.9500000002</v>
      </c>
      <c r="O42" s="587">
        <v>966391.45</v>
      </c>
      <c r="P42" s="347" t="s">
        <v>930</v>
      </c>
      <c r="Q42" s="348">
        <v>44144</v>
      </c>
      <c r="R42" s="348" t="s">
        <v>926</v>
      </c>
      <c r="S42" s="348" t="s">
        <v>926</v>
      </c>
      <c r="T42" s="347" t="s">
        <v>819</v>
      </c>
      <c r="U42" s="348">
        <v>44195</v>
      </c>
      <c r="V42" s="353"/>
      <c r="W42" s="350"/>
      <c r="X42" s="351"/>
      <c r="Y42" s="350"/>
      <c r="Z42" s="353"/>
      <c r="AA42" s="352"/>
      <c r="AB42" s="353"/>
      <c r="AC42" s="352"/>
      <c r="AD42" s="354"/>
      <c r="AE42" s="353"/>
      <c r="AF42" s="352"/>
      <c r="AG42" s="353"/>
      <c r="AH42" s="355"/>
      <c r="AI42" s="356"/>
      <c r="AJ42" s="356"/>
      <c r="AK42" s="356"/>
      <c r="AL42" s="356"/>
      <c r="AM42" s="356"/>
      <c r="AN42" s="356"/>
      <c r="AO42" s="356"/>
      <c r="AP42" s="356"/>
      <c r="AQ42" s="356"/>
      <c r="AR42" s="356"/>
      <c r="AS42" s="357"/>
      <c r="AT42" s="357"/>
      <c r="AU42" s="357"/>
      <c r="AV42" s="357"/>
      <c r="AW42" s="357"/>
      <c r="AX42" s="357"/>
      <c r="AY42" s="358"/>
      <c r="AZ42" s="358"/>
      <c r="BA42" s="358"/>
      <c r="BB42" s="358"/>
      <c r="BC42" s="358"/>
      <c r="BD42" s="358"/>
      <c r="BE42" s="359"/>
      <c r="BF42" s="359"/>
      <c r="BG42" s="359"/>
      <c r="BH42" s="359"/>
      <c r="BI42" s="359"/>
      <c r="BJ42" s="359"/>
      <c r="BK42" s="360"/>
      <c r="BL42" s="360"/>
      <c r="BM42" s="359"/>
      <c r="BN42" s="359"/>
      <c r="BO42" s="359"/>
      <c r="BP42" s="359"/>
      <c r="BQ42" s="359"/>
      <c r="BR42" s="359"/>
      <c r="BS42" s="358"/>
      <c r="BT42" s="358"/>
      <c r="BU42" s="358"/>
      <c r="BV42" s="358"/>
      <c r="BW42" s="358"/>
      <c r="BX42" s="358"/>
      <c r="BY42" s="358"/>
      <c r="BZ42" s="358"/>
      <c r="CA42" s="358"/>
      <c r="CB42" s="358"/>
      <c r="CC42" s="358"/>
      <c r="CD42" s="358"/>
      <c r="CE42" s="358"/>
      <c r="CF42" s="358"/>
      <c r="CG42" s="358"/>
      <c r="CH42" s="358"/>
      <c r="CI42" s="358"/>
      <c r="CJ42" s="358"/>
      <c r="CK42" s="358"/>
      <c r="CL42" s="358"/>
    </row>
    <row r="43" spans="1:90" s="361" customFormat="1" ht="55.5" customHeight="1" x14ac:dyDescent="0.25">
      <c r="A43" s="343">
        <f t="shared" si="0"/>
        <v>41</v>
      </c>
      <c r="B43" s="344" t="s">
        <v>921</v>
      </c>
      <c r="C43" s="345" t="s">
        <v>922</v>
      </c>
      <c r="D43" s="346">
        <v>44161</v>
      </c>
      <c r="E43" s="365">
        <v>44161</v>
      </c>
      <c r="F43" s="345" t="s">
        <v>953</v>
      </c>
      <c r="G43" s="345" t="s">
        <v>1851</v>
      </c>
      <c r="H43" s="570" t="s">
        <v>117</v>
      </c>
      <c r="I43" s="570" t="s">
        <v>1912</v>
      </c>
      <c r="J43" s="570" t="s">
        <v>2061</v>
      </c>
      <c r="K43" s="570" t="s">
        <v>1863</v>
      </c>
      <c r="L43" s="570" t="s">
        <v>962</v>
      </c>
      <c r="M43" s="587">
        <v>304446</v>
      </c>
      <c r="N43" s="587">
        <v>2725666.92</v>
      </c>
      <c r="O43" s="587">
        <v>1891905.05</v>
      </c>
      <c r="P43" s="347" t="s">
        <v>790</v>
      </c>
      <c r="Q43" s="348">
        <v>44146</v>
      </c>
      <c r="R43" s="348">
        <v>44197</v>
      </c>
      <c r="S43" s="348">
        <v>44286</v>
      </c>
      <c r="T43" s="347" t="s">
        <v>819</v>
      </c>
      <c r="U43" s="348">
        <v>44176</v>
      </c>
      <c r="V43" s="353"/>
      <c r="W43" s="350"/>
      <c r="X43" s="351"/>
      <c r="Y43" s="350"/>
      <c r="Z43" s="353"/>
      <c r="AA43" s="352"/>
      <c r="AB43" s="353"/>
      <c r="AC43" s="352"/>
      <c r="AD43" s="354"/>
      <c r="AE43" s="353"/>
      <c r="AF43" s="352"/>
      <c r="AG43" s="353"/>
      <c r="AH43" s="355"/>
      <c r="AI43" s="356"/>
      <c r="AJ43" s="356"/>
      <c r="AK43" s="356"/>
      <c r="AL43" s="356"/>
      <c r="AM43" s="356"/>
      <c r="AN43" s="356"/>
      <c r="AO43" s="356"/>
      <c r="AP43" s="356"/>
      <c r="AQ43" s="356"/>
      <c r="AR43" s="356"/>
      <c r="AS43" s="357"/>
      <c r="AT43" s="357"/>
      <c r="AU43" s="357"/>
      <c r="AV43" s="357"/>
      <c r="AW43" s="357"/>
      <c r="AX43" s="357"/>
      <c r="AY43" s="358"/>
      <c r="AZ43" s="358"/>
      <c r="BA43" s="358"/>
      <c r="BB43" s="358"/>
      <c r="BC43" s="358"/>
      <c r="BD43" s="358"/>
      <c r="BE43" s="359"/>
      <c r="BF43" s="359"/>
      <c r="BG43" s="359"/>
      <c r="BH43" s="359"/>
      <c r="BI43" s="359"/>
      <c r="BJ43" s="359"/>
      <c r="BK43" s="360"/>
      <c r="BL43" s="360"/>
      <c r="BM43" s="359"/>
      <c r="BN43" s="359"/>
      <c r="BO43" s="359"/>
      <c r="BP43" s="359"/>
      <c r="BQ43" s="359"/>
      <c r="BR43" s="359"/>
      <c r="BS43" s="358"/>
      <c r="BT43" s="358"/>
      <c r="BU43" s="358"/>
      <c r="BV43" s="358"/>
      <c r="BW43" s="358"/>
      <c r="BX43" s="358"/>
      <c r="BY43" s="358"/>
      <c r="BZ43" s="358"/>
      <c r="CA43" s="358"/>
      <c r="CB43" s="358"/>
      <c r="CC43" s="358"/>
      <c r="CD43" s="358"/>
      <c r="CE43" s="358"/>
      <c r="CF43" s="358"/>
      <c r="CG43" s="358"/>
      <c r="CH43" s="358"/>
      <c r="CI43" s="358"/>
      <c r="CJ43" s="358"/>
      <c r="CK43" s="358"/>
      <c r="CL43" s="358"/>
    </row>
    <row r="44" spans="1:90" s="361" customFormat="1" ht="74.099999999999994" customHeight="1" x14ac:dyDescent="0.25">
      <c r="A44" s="343">
        <f t="shared" si="0"/>
        <v>42</v>
      </c>
      <c r="B44" s="388" t="s">
        <v>921</v>
      </c>
      <c r="C44" s="345" t="s">
        <v>922</v>
      </c>
      <c r="D44" s="346">
        <v>44161</v>
      </c>
      <c r="E44" s="346">
        <v>44161</v>
      </c>
      <c r="F44" s="389" t="s">
        <v>953</v>
      </c>
      <c r="G44" s="390" t="s">
        <v>1851</v>
      </c>
      <c r="H44" s="570" t="s">
        <v>117</v>
      </c>
      <c r="I44" s="570" t="s">
        <v>2065</v>
      </c>
      <c r="J44" s="570" t="s">
        <v>2061</v>
      </c>
      <c r="K44" s="570" t="s">
        <v>1863</v>
      </c>
      <c r="L44" s="570" t="s">
        <v>962</v>
      </c>
      <c r="M44" s="587">
        <v>298559.56</v>
      </c>
      <c r="N44" s="587">
        <v>2676732</v>
      </c>
      <c r="O44" s="587">
        <v>2541986.98</v>
      </c>
      <c r="P44" s="347" t="s">
        <v>790</v>
      </c>
      <c r="Q44" s="348">
        <v>44085</v>
      </c>
      <c r="R44" s="348">
        <v>44197</v>
      </c>
      <c r="S44" s="348">
        <v>44286</v>
      </c>
      <c r="T44" s="347" t="s">
        <v>819</v>
      </c>
      <c r="U44" s="348">
        <v>44180</v>
      </c>
      <c r="V44" s="353"/>
      <c r="W44" s="350"/>
      <c r="X44" s="351"/>
      <c r="Y44" s="350"/>
      <c r="Z44" s="353"/>
      <c r="AA44" s="352"/>
      <c r="AB44" s="353"/>
      <c r="AC44" s="352"/>
      <c r="AD44" s="354"/>
      <c r="AE44" s="353"/>
      <c r="AF44" s="352"/>
      <c r="AG44" s="353"/>
      <c r="AH44" s="355"/>
      <c r="AI44" s="356"/>
      <c r="AJ44" s="356"/>
      <c r="AK44" s="356"/>
      <c r="AL44" s="356"/>
      <c r="AM44" s="356"/>
      <c r="AN44" s="356"/>
      <c r="AO44" s="356"/>
      <c r="AP44" s="356"/>
      <c r="AQ44" s="356"/>
      <c r="AR44" s="356"/>
      <c r="AS44" s="357"/>
      <c r="AT44" s="357"/>
      <c r="AU44" s="357"/>
      <c r="AV44" s="357"/>
      <c r="AW44" s="357"/>
      <c r="AX44" s="357"/>
      <c r="AY44" s="358"/>
      <c r="AZ44" s="358"/>
      <c r="BA44" s="358"/>
      <c r="BB44" s="358"/>
      <c r="BC44" s="358"/>
      <c r="BD44" s="358"/>
      <c r="BE44" s="359"/>
      <c r="BF44" s="359"/>
      <c r="BG44" s="359"/>
      <c r="BH44" s="359"/>
      <c r="BI44" s="359"/>
      <c r="BJ44" s="359"/>
      <c r="BK44" s="360"/>
      <c r="BL44" s="360"/>
      <c r="BM44" s="359"/>
      <c r="BN44" s="359"/>
      <c r="BO44" s="359"/>
      <c r="BP44" s="359"/>
      <c r="BQ44" s="359"/>
      <c r="BR44" s="359"/>
      <c r="BS44" s="358"/>
      <c r="BT44" s="358"/>
      <c r="BU44" s="358"/>
      <c r="BV44" s="358"/>
      <c r="BW44" s="358"/>
      <c r="BX44" s="358"/>
      <c r="BY44" s="358"/>
      <c r="BZ44" s="358"/>
      <c r="CA44" s="358"/>
      <c r="CB44" s="358"/>
      <c r="CC44" s="358"/>
      <c r="CD44" s="358"/>
      <c r="CE44" s="358"/>
      <c r="CF44" s="358"/>
      <c r="CG44" s="358"/>
      <c r="CH44" s="358"/>
      <c r="CI44" s="358"/>
      <c r="CJ44" s="358"/>
      <c r="CK44" s="358"/>
      <c r="CL44" s="358"/>
    </row>
    <row r="45" spans="1:90" s="361" customFormat="1" ht="55.5" customHeight="1" x14ac:dyDescent="0.25">
      <c r="A45" s="343">
        <f t="shared" si="0"/>
        <v>43</v>
      </c>
      <c r="B45" s="391" t="s">
        <v>921</v>
      </c>
      <c r="C45" s="377" t="s">
        <v>922</v>
      </c>
      <c r="D45" s="346">
        <v>44158</v>
      </c>
      <c r="E45" s="392">
        <v>44158</v>
      </c>
      <c r="F45" s="393" t="s">
        <v>953</v>
      </c>
      <c r="G45" s="394" t="s">
        <v>1852</v>
      </c>
      <c r="H45" s="570" t="s">
        <v>120</v>
      </c>
      <c r="I45" s="570" t="s">
        <v>1853</v>
      </c>
      <c r="J45" s="570" t="s">
        <v>1854</v>
      </c>
      <c r="K45" s="570" t="s">
        <v>1855</v>
      </c>
      <c r="L45" s="570" t="s">
        <v>947</v>
      </c>
      <c r="M45" s="587" t="s">
        <v>926</v>
      </c>
      <c r="N45" s="587" t="s">
        <v>926</v>
      </c>
      <c r="O45" s="587" t="s">
        <v>926</v>
      </c>
      <c r="P45" s="347" t="s">
        <v>930</v>
      </c>
      <c r="Q45" s="348">
        <v>44146</v>
      </c>
      <c r="R45" s="348" t="s">
        <v>926</v>
      </c>
      <c r="S45" s="348" t="s">
        <v>926</v>
      </c>
      <c r="T45" s="347" t="s">
        <v>819</v>
      </c>
      <c r="U45" s="348">
        <v>44196</v>
      </c>
      <c r="V45" s="353"/>
      <c r="W45" s="350"/>
      <c r="X45" s="351"/>
      <c r="Y45" s="350"/>
      <c r="Z45" s="348"/>
      <c r="AA45" s="352"/>
      <c r="AB45" s="353"/>
      <c r="AC45" s="352"/>
      <c r="AD45" s="354"/>
      <c r="AE45" s="353"/>
      <c r="AF45" s="352"/>
      <c r="AG45" s="353"/>
      <c r="AH45" s="355"/>
      <c r="AI45" s="356"/>
      <c r="AJ45" s="356"/>
      <c r="AK45" s="356"/>
      <c r="AL45" s="356"/>
      <c r="AM45" s="356"/>
      <c r="AN45" s="356"/>
      <c r="AO45" s="356"/>
      <c r="AP45" s="356"/>
      <c r="AQ45" s="356"/>
      <c r="AR45" s="356"/>
      <c r="AS45" s="357"/>
      <c r="AT45" s="357"/>
      <c r="AU45" s="357"/>
      <c r="AV45" s="357"/>
      <c r="AW45" s="357"/>
      <c r="AX45" s="357"/>
      <c r="AY45" s="358"/>
      <c r="AZ45" s="358"/>
      <c r="BA45" s="358"/>
      <c r="BB45" s="358"/>
      <c r="BC45" s="358"/>
      <c r="BD45" s="358"/>
      <c r="BE45" s="359"/>
      <c r="BF45" s="359"/>
      <c r="BG45" s="359"/>
      <c r="BH45" s="359"/>
      <c r="BI45" s="359"/>
      <c r="BJ45" s="359"/>
      <c r="BK45" s="360"/>
      <c r="BL45" s="360"/>
      <c r="BM45" s="359"/>
      <c r="BN45" s="359"/>
      <c r="BO45" s="359"/>
      <c r="BP45" s="359"/>
      <c r="BQ45" s="359"/>
      <c r="BR45" s="359"/>
      <c r="BS45" s="358"/>
      <c r="BT45" s="358"/>
      <c r="BU45" s="358"/>
      <c r="BV45" s="358"/>
      <c r="BW45" s="358"/>
      <c r="BX45" s="358"/>
      <c r="BY45" s="358"/>
      <c r="BZ45" s="358"/>
      <c r="CA45" s="358"/>
      <c r="CB45" s="358"/>
      <c r="CC45" s="358"/>
      <c r="CD45" s="358"/>
      <c r="CE45" s="358"/>
      <c r="CF45" s="358"/>
      <c r="CG45" s="358"/>
      <c r="CH45" s="358"/>
      <c r="CI45" s="358"/>
      <c r="CJ45" s="358"/>
      <c r="CK45" s="358"/>
      <c r="CL45" s="358"/>
    </row>
    <row r="46" spans="1:90" s="361" customFormat="1" ht="55.5" customHeight="1" x14ac:dyDescent="0.25">
      <c r="A46" s="343">
        <f t="shared" si="0"/>
        <v>44</v>
      </c>
      <c r="B46" s="388" t="s">
        <v>921</v>
      </c>
      <c r="C46" s="345" t="s">
        <v>922</v>
      </c>
      <c r="D46" s="346">
        <v>44124</v>
      </c>
      <c r="E46" s="348">
        <v>44124</v>
      </c>
      <c r="F46" s="389" t="s">
        <v>923</v>
      </c>
      <c r="G46" s="390" t="s">
        <v>836</v>
      </c>
      <c r="H46" s="570" t="s">
        <v>125</v>
      </c>
      <c r="I46" s="570" t="s">
        <v>1035</v>
      </c>
      <c r="J46" s="570" t="s">
        <v>1036</v>
      </c>
      <c r="K46" s="570" t="s">
        <v>1037</v>
      </c>
      <c r="L46" s="570" t="s">
        <v>947</v>
      </c>
      <c r="M46" s="587" t="s">
        <v>926</v>
      </c>
      <c r="N46" s="587" t="s">
        <v>926</v>
      </c>
      <c r="O46" s="587" t="s">
        <v>926</v>
      </c>
      <c r="P46" s="347" t="s">
        <v>930</v>
      </c>
      <c r="Q46" s="348">
        <v>44097</v>
      </c>
      <c r="R46" s="348" t="s">
        <v>976</v>
      </c>
      <c r="S46" s="348" t="s">
        <v>976</v>
      </c>
      <c r="T46" s="347" t="s">
        <v>819</v>
      </c>
      <c r="U46" s="348">
        <v>44151</v>
      </c>
      <c r="V46" s="395"/>
      <c r="W46" s="350" t="str">
        <f>CONCATENATE(IF(T46="Finalised",SUM(U46-D46),""),IF(T46="Not Finalised",SUM(U46-D46),""), IF(T46="Closed",SUM(U46-D46),""),IF(T46="Withdrawn",SUM(U46-D46),""))</f>
        <v>27</v>
      </c>
      <c r="X46" s="351"/>
      <c r="Y46" s="350" t="str">
        <f>CONCATENATE(IF(T46="Finalised","Finalised",""),IF(T46="Not Finalised",W46,""), IF(T46="Closed","Closed",""),IF(T46="Withdrawn","Withdrawn",""))</f>
        <v>Finalised</v>
      </c>
      <c r="Z46" s="348"/>
      <c r="AA46" s="352">
        <f>Z46-E46</f>
        <v>-44124</v>
      </c>
      <c r="AB46" s="353"/>
      <c r="AC46" s="352"/>
      <c r="AD46" s="354"/>
      <c r="AE46" s="353"/>
      <c r="AF46" s="352"/>
      <c r="AG46" s="353"/>
      <c r="AH46" s="355"/>
      <c r="AI46" s="356"/>
      <c r="AJ46" s="356"/>
      <c r="AK46" s="356"/>
      <c r="AL46" s="356"/>
      <c r="AM46" s="356"/>
      <c r="AN46" s="356"/>
      <c r="AO46" s="356"/>
      <c r="AP46" s="356"/>
      <c r="AQ46" s="356"/>
      <c r="AR46" s="356"/>
      <c r="AS46" s="357"/>
      <c r="AT46" s="357"/>
      <c r="AU46" s="357"/>
      <c r="AV46" s="357"/>
      <c r="AW46" s="357"/>
      <c r="AX46" s="357"/>
      <c r="AY46" s="358"/>
      <c r="AZ46" s="358"/>
      <c r="BA46" s="358"/>
      <c r="BB46" s="358"/>
      <c r="BC46" s="358"/>
      <c r="BD46" s="358"/>
      <c r="BE46" s="359"/>
      <c r="BF46" s="359"/>
      <c r="BG46" s="359"/>
      <c r="BH46" s="359"/>
      <c r="BI46" s="359"/>
      <c r="BJ46" s="359"/>
      <c r="BK46" s="360"/>
      <c r="BL46" s="360"/>
      <c r="BM46" s="359"/>
      <c r="BN46" s="359"/>
      <c r="BO46" s="359"/>
      <c r="BP46" s="359"/>
      <c r="BQ46" s="359"/>
      <c r="BR46" s="359"/>
      <c r="BS46" s="358"/>
      <c r="BT46" s="358"/>
      <c r="BU46" s="358"/>
      <c r="BV46" s="358"/>
      <c r="BW46" s="358"/>
      <c r="BX46" s="358"/>
      <c r="BY46" s="358"/>
      <c r="BZ46" s="358"/>
      <c r="CA46" s="358"/>
      <c r="CB46" s="358"/>
      <c r="CC46" s="358"/>
      <c r="CD46" s="358"/>
      <c r="CE46" s="358"/>
      <c r="CF46" s="358"/>
      <c r="CG46" s="358"/>
      <c r="CH46" s="358"/>
      <c r="CI46" s="358"/>
      <c r="CJ46" s="358"/>
      <c r="CK46" s="358"/>
      <c r="CL46" s="358"/>
    </row>
    <row r="47" spans="1:90" s="361" customFormat="1" ht="55.5" customHeight="1" x14ac:dyDescent="0.25">
      <c r="A47" s="343">
        <f t="shared" si="0"/>
        <v>45</v>
      </c>
      <c r="B47" s="376" t="s">
        <v>921</v>
      </c>
      <c r="C47" s="377" t="s">
        <v>922</v>
      </c>
      <c r="D47" s="346">
        <v>44159</v>
      </c>
      <c r="E47" s="378">
        <v>44159</v>
      </c>
      <c r="F47" s="377" t="s">
        <v>953</v>
      </c>
      <c r="G47" s="377" t="s">
        <v>1852</v>
      </c>
      <c r="H47" s="570" t="s">
        <v>160</v>
      </c>
      <c r="I47" s="570" t="s">
        <v>1864</v>
      </c>
      <c r="J47" s="570" t="s">
        <v>1865</v>
      </c>
      <c r="K47" s="570" t="s">
        <v>1863</v>
      </c>
      <c r="L47" s="570" t="s">
        <v>964</v>
      </c>
      <c r="M47" s="587">
        <v>3279226.16</v>
      </c>
      <c r="N47" s="587">
        <v>4157575.44</v>
      </c>
      <c r="O47" s="587">
        <v>505055.7</v>
      </c>
      <c r="P47" s="347" t="s">
        <v>790</v>
      </c>
      <c r="Q47" s="348">
        <v>44159</v>
      </c>
      <c r="R47" s="348">
        <v>44197</v>
      </c>
      <c r="S47" s="348">
        <v>45291</v>
      </c>
      <c r="T47" s="347" t="s">
        <v>819</v>
      </c>
      <c r="U47" s="348">
        <v>44196</v>
      </c>
      <c r="V47" s="353"/>
      <c r="W47" s="350"/>
      <c r="X47" s="351"/>
      <c r="Y47" s="350"/>
      <c r="Z47" s="353"/>
      <c r="AA47" s="352"/>
      <c r="AB47" s="353"/>
      <c r="AC47" s="352"/>
      <c r="AD47" s="354"/>
      <c r="AE47" s="353"/>
      <c r="AF47" s="352"/>
      <c r="AG47" s="353"/>
      <c r="AH47" s="355"/>
      <c r="AI47" s="356"/>
      <c r="AJ47" s="356"/>
      <c r="AK47" s="356"/>
      <c r="AL47" s="356"/>
      <c r="AM47" s="356"/>
      <c r="AN47" s="356"/>
      <c r="AO47" s="356"/>
      <c r="AP47" s="356"/>
      <c r="AQ47" s="356"/>
      <c r="AR47" s="356"/>
      <c r="AS47" s="357"/>
      <c r="AT47" s="357"/>
      <c r="AU47" s="357"/>
      <c r="AV47" s="357"/>
      <c r="AW47" s="357"/>
      <c r="AX47" s="357"/>
      <c r="AY47" s="358"/>
      <c r="AZ47" s="358"/>
      <c r="BA47" s="358"/>
      <c r="BB47" s="358"/>
      <c r="BC47" s="358"/>
      <c r="BD47" s="358"/>
      <c r="BE47" s="359"/>
      <c r="BF47" s="359"/>
      <c r="BG47" s="359"/>
      <c r="BH47" s="359"/>
      <c r="BI47" s="359"/>
      <c r="BJ47" s="359"/>
      <c r="BK47" s="360"/>
      <c r="BL47" s="360"/>
      <c r="BM47" s="359"/>
      <c r="BN47" s="359"/>
      <c r="BO47" s="359"/>
      <c r="BP47" s="359"/>
      <c r="BQ47" s="359"/>
      <c r="BR47" s="359"/>
      <c r="BS47" s="358"/>
      <c r="BT47" s="358"/>
      <c r="BU47" s="358"/>
      <c r="BV47" s="358"/>
      <c r="BW47" s="358"/>
      <c r="BX47" s="358"/>
      <c r="BY47" s="358"/>
      <c r="BZ47" s="358"/>
      <c r="CA47" s="358"/>
      <c r="CB47" s="358"/>
      <c r="CC47" s="358"/>
      <c r="CD47" s="358"/>
      <c r="CE47" s="358"/>
      <c r="CF47" s="358"/>
      <c r="CG47" s="358"/>
      <c r="CH47" s="358"/>
      <c r="CI47" s="358"/>
      <c r="CJ47" s="358"/>
      <c r="CK47" s="358"/>
      <c r="CL47" s="358"/>
    </row>
    <row r="48" spans="1:90" s="361" customFormat="1" ht="55.5" customHeight="1" x14ac:dyDescent="0.25">
      <c r="A48" s="343">
        <f t="shared" si="0"/>
        <v>46</v>
      </c>
      <c r="B48" s="376" t="s">
        <v>921</v>
      </c>
      <c r="C48" s="377" t="s">
        <v>922</v>
      </c>
      <c r="D48" s="346">
        <v>44159</v>
      </c>
      <c r="E48" s="378">
        <v>44159</v>
      </c>
      <c r="F48" s="377" t="s">
        <v>953</v>
      </c>
      <c r="G48" s="377" t="s">
        <v>1852</v>
      </c>
      <c r="H48" s="570" t="s">
        <v>160</v>
      </c>
      <c r="I48" s="570" t="s">
        <v>1866</v>
      </c>
      <c r="J48" s="570" t="s">
        <v>1867</v>
      </c>
      <c r="K48" s="570" t="s">
        <v>1863</v>
      </c>
      <c r="L48" s="570" t="s">
        <v>964</v>
      </c>
      <c r="M48" s="587">
        <v>3146872.68</v>
      </c>
      <c r="N48" s="587">
        <v>4482509.8600000003</v>
      </c>
      <c r="O48" s="587">
        <v>424669.19</v>
      </c>
      <c r="P48" s="347" t="s">
        <v>790</v>
      </c>
      <c r="Q48" s="348">
        <v>44159</v>
      </c>
      <c r="R48" s="348">
        <v>44197</v>
      </c>
      <c r="S48" s="348">
        <v>45291</v>
      </c>
      <c r="T48" s="347" t="s">
        <v>819</v>
      </c>
      <c r="U48" s="348">
        <v>44196</v>
      </c>
      <c r="V48" s="353"/>
      <c r="W48" s="350"/>
      <c r="X48" s="351"/>
      <c r="Y48" s="350"/>
      <c r="Z48" s="353"/>
      <c r="AA48" s="352"/>
      <c r="AB48" s="353"/>
      <c r="AC48" s="352"/>
      <c r="AD48" s="354"/>
      <c r="AE48" s="353"/>
      <c r="AF48" s="352"/>
      <c r="AG48" s="353"/>
      <c r="AH48" s="355"/>
      <c r="AI48" s="356"/>
      <c r="AJ48" s="356"/>
      <c r="AK48" s="356"/>
      <c r="AL48" s="356"/>
      <c r="AM48" s="356"/>
      <c r="AN48" s="356"/>
      <c r="AO48" s="356"/>
      <c r="AP48" s="356"/>
      <c r="AQ48" s="356"/>
      <c r="AR48" s="356"/>
      <c r="AS48" s="357"/>
      <c r="AT48" s="357"/>
      <c r="AU48" s="357"/>
      <c r="AV48" s="357"/>
      <c r="AW48" s="357"/>
      <c r="AX48" s="357"/>
      <c r="AY48" s="358"/>
      <c r="AZ48" s="358"/>
      <c r="BA48" s="358"/>
      <c r="BB48" s="358"/>
      <c r="BC48" s="358"/>
      <c r="BD48" s="358"/>
      <c r="BE48" s="359"/>
      <c r="BF48" s="359"/>
      <c r="BG48" s="359"/>
      <c r="BH48" s="359"/>
      <c r="BI48" s="359"/>
      <c r="BJ48" s="359"/>
      <c r="BK48" s="360"/>
      <c r="BL48" s="360"/>
      <c r="BM48" s="359"/>
      <c r="BN48" s="359"/>
      <c r="BO48" s="359"/>
      <c r="BP48" s="359"/>
      <c r="BQ48" s="359"/>
      <c r="BR48" s="359"/>
      <c r="BS48" s="358"/>
      <c r="BT48" s="358"/>
      <c r="BU48" s="358"/>
      <c r="BV48" s="358"/>
      <c r="BW48" s="358"/>
      <c r="BX48" s="358"/>
      <c r="BY48" s="358"/>
      <c r="BZ48" s="358"/>
      <c r="CA48" s="358"/>
      <c r="CB48" s="358"/>
      <c r="CC48" s="358"/>
      <c r="CD48" s="358"/>
      <c r="CE48" s="358"/>
      <c r="CF48" s="358"/>
      <c r="CG48" s="358"/>
      <c r="CH48" s="358"/>
      <c r="CI48" s="358"/>
      <c r="CJ48" s="358"/>
      <c r="CK48" s="358"/>
      <c r="CL48" s="358"/>
    </row>
    <row r="49" spans="1:90" s="361" customFormat="1" ht="55.5" customHeight="1" x14ac:dyDescent="0.25">
      <c r="A49" s="343">
        <f t="shared" si="0"/>
        <v>47</v>
      </c>
      <c r="B49" s="376" t="s">
        <v>921</v>
      </c>
      <c r="C49" s="377" t="s">
        <v>922</v>
      </c>
      <c r="D49" s="346">
        <v>44159</v>
      </c>
      <c r="E49" s="378">
        <v>44159</v>
      </c>
      <c r="F49" s="377" t="s">
        <v>953</v>
      </c>
      <c r="G49" s="377" t="s">
        <v>1852</v>
      </c>
      <c r="H49" s="570" t="s">
        <v>160</v>
      </c>
      <c r="I49" s="570" t="s">
        <v>1868</v>
      </c>
      <c r="J49" s="570" t="s">
        <v>1869</v>
      </c>
      <c r="K49" s="570" t="s">
        <v>1863</v>
      </c>
      <c r="L49" s="570" t="s">
        <v>964</v>
      </c>
      <c r="M49" s="587">
        <v>2132550.71</v>
      </c>
      <c r="N49" s="587">
        <v>2682588.15</v>
      </c>
      <c r="O49" s="587">
        <v>299765.28000000003</v>
      </c>
      <c r="P49" s="347" t="s">
        <v>790</v>
      </c>
      <c r="Q49" s="348">
        <v>44159</v>
      </c>
      <c r="R49" s="348">
        <v>44197</v>
      </c>
      <c r="S49" s="348">
        <v>45291</v>
      </c>
      <c r="T49" s="347" t="s">
        <v>819</v>
      </c>
      <c r="U49" s="348">
        <v>44196</v>
      </c>
      <c r="V49" s="353"/>
      <c r="W49" s="350"/>
      <c r="X49" s="351"/>
      <c r="Y49" s="350"/>
      <c r="Z49" s="353"/>
      <c r="AA49" s="352"/>
      <c r="AB49" s="353"/>
      <c r="AC49" s="352"/>
      <c r="AD49" s="354"/>
      <c r="AE49" s="353"/>
      <c r="AF49" s="352"/>
      <c r="AG49" s="353"/>
      <c r="AH49" s="355"/>
      <c r="AI49" s="356"/>
      <c r="AJ49" s="356"/>
      <c r="AK49" s="356"/>
      <c r="AL49" s="356"/>
      <c r="AM49" s="356"/>
      <c r="AN49" s="356"/>
      <c r="AO49" s="356"/>
      <c r="AP49" s="356"/>
      <c r="AQ49" s="356"/>
      <c r="AR49" s="356"/>
      <c r="AS49" s="357"/>
      <c r="AT49" s="357"/>
      <c r="AU49" s="357"/>
      <c r="AV49" s="357"/>
      <c r="AW49" s="357"/>
      <c r="AX49" s="357"/>
      <c r="AY49" s="358"/>
      <c r="AZ49" s="358"/>
      <c r="BA49" s="358"/>
      <c r="BB49" s="358"/>
      <c r="BC49" s="358"/>
      <c r="BD49" s="358"/>
      <c r="BE49" s="359"/>
      <c r="BF49" s="359"/>
      <c r="BG49" s="359"/>
      <c r="BH49" s="359"/>
      <c r="BI49" s="359"/>
      <c r="BJ49" s="359"/>
      <c r="BK49" s="360"/>
      <c r="BL49" s="360"/>
      <c r="BM49" s="359"/>
      <c r="BN49" s="359"/>
      <c r="BO49" s="359"/>
      <c r="BP49" s="359"/>
      <c r="BQ49" s="359"/>
      <c r="BR49" s="359"/>
      <c r="BS49" s="358"/>
      <c r="BT49" s="358"/>
      <c r="BU49" s="358"/>
      <c r="BV49" s="358"/>
      <c r="BW49" s="358"/>
      <c r="BX49" s="358"/>
      <c r="BY49" s="358"/>
      <c r="BZ49" s="358"/>
      <c r="CA49" s="358"/>
      <c r="CB49" s="358"/>
      <c r="CC49" s="358"/>
      <c r="CD49" s="358"/>
      <c r="CE49" s="358"/>
      <c r="CF49" s="358"/>
      <c r="CG49" s="358"/>
      <c r="CH49" s="358"/>
      <c r="CI49" s="358"/>
      <c r="CJ49" s="358"/>
      <c r="CK49" s="358"/>
      <c r="CL49" s="358"/>
    </row>
    <row r="50" spans="1:90" s="361" customFormat="1" ht="55.5" customHeight="1" x14ac:dyDescent="0.25">
      <c r="A50" s="343">
        <f t="shared" si="0"/>
        <v>48</v>
      </c>
      <c r="B50" s="376" t="s">
        <v>921</v>
      </c>
      <c r="C50" s="377" t="s">
        <v>922</v>
      </c>
      <c r="D50" s="346">
        <v>44159</v>
      </c>
      <c r="E50" s="378">
        <v>44159</v>
      </c>
      <c r="F50" s="377" t="s">
        <v>953</v>
      </c>
      <c r="G50" s="377" t="s">
        <v>1852</v>
      </c>
      <c r="H50" s="570" t="s">
        <v>160</v>
      </c>
      <c r="I50" s="570" t="s">
        <v>1870</v>
      </c>
      <c r="J50" s="570" t="s">
        <v>1871</v>
      </c>
      <c r="K50" s="570" t="s">
        <v>1863</v>
      </c>
      <c r="L50" s="570" t="s">
        <v>964</v>
      </c>
      <c r="M50" s="587">
        <v>1665000</v>
      </c>
      <c r="N50" s="587">
        <v>3521032.82</v>
      </c>
      <c r="O50" s="587">
        <v>332442</v>
      </c>
      <c r="P50" s="347" t="s">
        <v>790</v>
      </c>
      <c r="Q50" s="348">
        <v>44159</v>
      </c>
      <c r="R50" s="348">
        <v>44197</v>
      </c>
      <c r="S50" s="348">
        <v>45291</v>
      </c>
      <c r="T50" s="347" t="s">
        <v>819</v>
      </c>
      <c r="U50" s="348">
        <v>44196</v>
      </c>
      <c r="V50" s="353"/>
      <c r="W50" s="350"/>
      <c r="X50" s="351"/>
      <c r="Y50" s="350"/>
      <c r="Z50" s="353"/>
      <c r="AA50" s="352"/>
      <c r="AB50" s="353"/>
      <c r="AC50" s="352"/>
      <c r="AD50" s="354"/>
      <c r="AE50" s="353"/>
      <c r="AF50" s="352"/>
      <c r="AG50" s="353"/>
      <c r="AH50" s="355"/>
      <c r="AI50" s="356"/>
      <c r="AJ50" s="356"/>
      <c r="AK50" s="356"/>
      <c r="AL50" s="356"/>
      <c r="AM50" s="356"/>
      <c r="AN50" s="356"/>
      <c r="AO50" s="356"/>
      <c r="AP50" s="356"/>
      <c r="AQ50" s="356"/>
      <c r="AR50" s="356"/>
      <c r="AS50" s="357"/>
      <c r="AT50" s="357"/>
      <c r="AU50" s="357"/>
      <c r="AV50" s="357"/>
      <c r="AW50" s="357"/>
      <c r="AX50" s="357"/>
      <c r="AY50" s="358"/>
      <c r="AZ50" s="358"/>
      <c r="BA50" s="358"/>
      <c r="BB50" s="358"/>
      <c r="BC50" s="358"/>
      <c r="BD50" s="358"/>
      <c r="BE50" s="359"/>
      <c r="BF50" s="359"/>
      <c r="BG50" s="359"/>
      <c r="BH50" s="359"/>
      <c r="BI50" s="359"/>
      <c r="BJ50" s="359"/>
      <c r="BK50" s="360"/>
      <c r="BL50" s="360"/>
      <c r="BM50" s="359"/>
      <c r="BN50" s="359"/>
      <c r="BO50" s="359"/>
      <c r="BP50" s="359"/>
      <c r="BQ50" s="359"/>
      <c r="BR50" s="359"/>
      <c r="BS50" s="358"/>
      <c r="BT50" s="358"/>
      <c r="BU50" s="358"/>
      <c r="BV50" s="358"/>
      <c r="BW50" s="358"/>
      <c r="BX50" s="358"/>
      <c r="BY50" s="358"/>
      <c r="BZ50" s="358"/>
      <c r="CA50" s="358"/>
      <c r="CB50" s="358"/>
      <c r="CC50" s="358"/>
      <c r="CD50" s="358"/>
      <c r="CE50" s="358"/>
      <c r="CF50" s="358"/>
      <c r="CG50" s="358"/>
      <c r="CH50" s="358"/>
      <c r="CI50" s="358"/>
      <c r="CJ50" s="358"/>
      <c r="CK50" s="358"/>
      <c r="CL50" s="358"/>
    </row>
    <row r="51" spans="1:90" s="361" customFormat="1" ht="55.5" customHeight="1" x14ac:dyDescent="0.25">
      <c r="A51" s="343">
        <f t="shared" si="0"/>
        <v>49</v>
      </c>
      <c r="B51" s="376" t="s">
        <v>921</v>
      </c>
      <c r="C51" s="377" t="s">
        <v>922</v>
      </c>
      <c r="D51" s="346">
        <v>44159</v>
      </c>
      <c r="E51" s="378">
        <v>44159</v>
      </c>
      <c r="F51" s="377" t="s">
        <v>953</v>
      </c>
      <c r="G51" s="377" t="s">
        <v>1852</v>
      </c>
      <c r="H51" s="570" t="s">
        <v>160</v>
      </c>
      <c r="I51" s="570" t="s">
        <v>1872</v>
      </c>
      <c r="J51" s="570" t="s">
        <v>1873</v>
      </c>
      <c r="K51" s="570" t="s">
        <v>1863</v>
      </c>
      <c r="L51" s="570" t="s">
        <v>964</v>
      </c>
      <c r="M51" s="587">
        <v>3621702.36</v>
      </c>
      <c r="N51" s="587">
        <v>5489112.71</v>
      </c>
      <c r="O51" s="587">
        <v>441652.92</v>
      </c>
      <c r="P51" s="347" t="s">
        <v>790</v>
      </c>
      <c r="Q51" s="348">
        <v>44159</v>
      </c>
      <c r="R51" s="348">
        <v>44197</v>
      </c>
      <c r="S51" s="348">
        <v>45291</v>
      </c>
      <c r="T51" s="347" t="s">
        <v>819</v>
      </c>
      <c r="U51" s="348">
        <v>44196</v>
      </c>
      <c r="V51" s="353"/>
      <c r="W51" s="350"/>
      <c r="X51" s="351"/>
      <c r="Y51" s="350"/>
      <c r="Z51" s="353"/>
      <c r="AA51" s="352"/>
      <c r="AB51" s="353"/>
      <c r="AC51" s="352"/>
      <c r="AD51" s="354"/>
      <c r="AE51" s="353"/>
      <c r="AF51" s="352"/>
      <c r="AG51" s="353"/>
      <c r="AH51" s="355"/>
      <c r="AI51" s="356"/>
      <c r="AJ51" s="356"/>
      <c r="AK51" s="356"/>
      <c r="AL51" s="356"/>
      <c r="AM51" s="356"/>
      <c r="AN51" s="356"/>
      <c r="AO51" s="356"/>
      <c r="AP51" s="356"/>
      <c r="AQ51" s="356"/>
      <c r="AR51" s="356"/>
      <c r="AS51" s="357"/>
      <c r="AT51" s="357"/>
      <c r="AU51" s="357"/>
      <c r="AV51" s="357"/>
      <c r="AW51" s="357"/>
      <c r="AX51" s="357"/>
      <c r="AY51" s="358"/>
      <c r="AZ51" s="358"/>
      <c r="BA51" s="358"/>
      <c r="BB51" s="358"/>
      <c r="BC51" s="358"/>
      <c r="BD51" s="358"/>
      <c r="BE51" s="359"/>
      <c r="BF51" s="359"/>
      <c r="BG51" s="359"/>
      <c r="BH51" s="359"/>
      <c r="BI51" s="359"/>
      <c r="BJ51" s="359"/>
      <c r="BK51" s="360"/>
      <c r="BL51" s="360"/>
      <c r="BM51" s="359"/>
      <c r="BN51" s="359"/>
      <c r="BO51" s="359"/>
      <c r="BP51" s="359"/>
      <c r="BQ51" s="359"/>
      <c r="BR51" s="359"/>
      <c r="BS51" s="358"/>
      <c r="BT51" s="358"/>
      <c r="BU51" s="358"/>
      <c r="BV51" s="358"/>
      <c r="BW51" s="358"/>
      <c r="BX51" s="358"/>
      <c r="BY51" s="358"/>
      <c r="BZ51" s="358"/>
      <c r="CA51" s="358"/>
      <c r="CB51" s="358"/>
      <c r="CC51" s="358"/>
      <c r="CD51" s="358"/>
      <c r="CE51" s="358"/>
      <c r="CF51" s="358"/>
      <c r="CG51" s="358"/>
      <c r="CH51" s="358"/>
      <c r="CI51" s="358"/>
      <c r="CJ51" s="358"/>
      <c r="CK51" s="358"/>
      <c r="CL51" s="358"/>
    </row>
    <row r="52" spans="1:90" s="361" customFormat="1" ht="55.5" customHeight="1" x14ac:dyDescent="0.25">
      <c r="A52" s="343">
        <f t="shared" si="0"/>
        <v>50</v>
      </c>
      <c r="B52" s="376" t="s">
        <v>921</v>
      </c>
      <c r="C52" s="377" t="s">
        <v>922</v>
      </c>
      <c r="D52" s="346">
        <v>44159</v>
      </c>
      <c r="E52" s="378">
        <v>44159</v>
      </c>
      <c r="F52" s="377" t="s">
        <v>953</v>
      </c>
      <c r="G52" s="377" t="s">
        <v>1852</v>
      </c>
      <c r="H52" s="570" t="s">
        <v>160</v>
      </c>
      <c r="I52" s="570" t="s">
        <v>1874</v>
      </c>
      <c r="J52" s="570" t="s">
        <v>1875</v>
      </c>
      <c r="K52" s="570" t="s">
        <v>1863</v>
      </c>
      <c r="L52" s="570" t="s">
        <v>964</v>
      </c>
      <c r="M52" s="587">
        <v>2277000</v>
      </c>
      <c r="N52" s="587">
        <v>3738706.68</v>
      </c>
      <c r="O52" s="587">
        <v>403545.12</v>
      </c>
      <c r="P52" s="347" t="s">
        <v>790</v>
      </c>
      <c r="Q52" s="348">
        <v>44159</v>
      </c>
      <c r="R52" s="348">
        <v>44197</v>
      </c>
      <c r="S52" s="348">
        <v>45291</v>
      </c>
      <c r="T52" s="347" t="s">
        <v>819</v>
      </c>
      <c r="U52" s="348">
        <v>44196</v>
      </c>
      <c r="V52" s="353"/>
      <c r="W52" s="350"/>
      <c r="X52" s="351"/>
      <c r="Y52" s="350"/>
      <c r="Z52" s="353"/>
      <c r="AA52" s="352"/>
      <c r="AB52" s="353"/>
      <c r="AC52" s="352"/>
      <c r="AD52" s="354"/>
      <c r="AE52" s="353"/>
      <c r="AF52" s="352"/>
      <c r="AG52" s="353"/>
      <c r="AH52" s="355"/>
      <c r="AI52" s="356"/>
      <c r="AJ52" s="356"/>
      <c r="AK52" s="356"/>
      <c r="AL52" s="356"/>
      <c r="AM52" s="356"/>
      <c r="AN52" s="356"/>
      <c r="AO52" s="356"/>
      <c r="AP52" s="356"/>
      <c r="AQ52" s="356"/>
      <c r="AR52" s="356"/>
      <c r="AS52" s="357"/>
      <c r="AT52" s="357"/>
      <c r="AU52" s="357"/>
      <c r="AV52" s="357"/>
      <c r="AW52" s="357"/>
      <c r="AX52" s="357"/>
      <c r="AY52" s="358"/>
      <c r="AZ52" s="358"/>
      <c r="BA52" s="358"/>
      <c r="BB52" s="358"/>
      <c r="BC52" s="358"/>
      <c r="BD52" s="358"/>
      <c r="BE52" s="359"/>
      <c r="BF52" s="359"/>
      <c r="BG52" s="359"/>
      <c r="BH52" s="359"/>
      <c r="BI52" s="359"/>
      <c r="BJ52" s="359"/>
      <c r="BK52" s="360"/>
      <c r="BL52" s="360"/>
      <c r="BM52" s="359"/>
      <c r="BN52" s="359"/>
      <c r="BO52" s="359"/>
      <c r="BP52" s="359"/>
      <c r="BQ52" s="359"/>
      <c r="BR52" s="359"/>
      <c r="BS52" s="358"/>
      <c r="BT52" s="358"/>
      <c r="BU52" s="358"/>
      <c r="BV52" s="358"/>
      <c r="BW52" s="358"/>
      <c r="BX52" s="358"/>
      <c r="BY52" s="358"/>
      <c r="BZ52" s="358"/>
      <c r="CA52" s="358"/>
      <c r="CB52" s="358"/>
      <c r="CC52" s="358"/>
      <c r="CD52" s="358"/>
      <c r="CE52" s="358"/>
      <c r="CF52" s="358"/>
      <c r="CG52" s="358"/>
      <c r="CH52" s="358"/>
      <c r="CI52" s="358"/>
      <c r="CJ52" s="358"/>
      <c r="CK52" s="358"/>
      <c r="CL52" s="358"/>
    </row>
    <row r="53" spans="1:90" s="361" customFormat="1" ht="55.5" customHeight="1" x14ac:dyDescent="0.25">
      <c r="A53" s="343">
        <f t="shared" si="0"/>
        <v>51</v>
      </c>
      <c r="B53" s="376" t="s">
        <v>921</v>
      </c>
      <c r="C53" s="377" t="s">
        <v>922</v>
      </c>
      <c r="D53" s="346">
        <v>44159</v>
      </c>
      <c r="E53" s="378">
        <v>44159</v>
      </c>
      <c r="F53" s="377" t="s">
        <v>953</v>
      </c>
      <c r="G53" s="377" t="s">
        <v>1852</v>
      </c>
      <c r="H53" s="570" t="s">
        <v>160</v>
      </c>
      <c r="I53" s="570" t="s">
        <v>1876</v>
      </c>
      <c r="J53" s="570" t="s">
        <v>1877</v>
      </c>
      <c r="K53" s="570" t="s">
        <v>1863</v>
      </c>
      <c r="L53" s="570" t="s">
        <v>964</v>
      </c>
      <c r="M53" s="587">
        <v>2182125</v>
      </c>
      <c r="N53" s="587">
        <v>5200933.03</v>
      </c>
      <c r="O53" s="587">
        <v>420808.44</v>
      </c>
      <c r="P53" s="347" t="s">
        <v>790</v>
      </c>
      <c r="Q53" s="348">
        <v>44159</v>
      </c>
      <c r="R53" s="348">
        <v>44197</v>
      </c>
      <c r="S53" s="348">
        <v>45291</v>
      </c>
      <c r="T53" s="347" t="s">
        <v>819</v>
      </c>
      <c r="U53" s="348">
        <v>44196</v>
      </c>
      <c r="V53" s="353"/>
      <c r="W53" s="350"/>
      <c r="X53" s="351"/>
      <c r="Y53" s="350"/>
      <c r="Z53" s="348"/>
      <c r="AA53" s="352"/>
      <c r="AB53" s="353"/>
      <c r="AC53" s="352"/>
      <c r="AD53" s="354"/>
      <c r="AE53" s="353"/>
      <c r="AF53" s="352"/>
      <c r="AG53" s="353"/>
      <c r="AH53" s="355"/>
      <c r="AI53" s="356"/>
      <c r="AJ53" s="356"/>
      <c r="AK53" s="356"/>
      <c r="AL53" s="356"/>
      <c r="AM53" s="356"/>
      <c r="AN53" s="356"/>
      <c r="AO53" s="356"/>
      <c r="AP53" s="356"/>
      <c r="AQ53" s="356"/>
      <c r="AR53" s="356"/>
      <c r="AS53" s="357"/>
      <c r="AT53" s="357"/>
      <c r="AU53" s="357"/>
      <c r="AV53" s="357"/>
      <c r="AW53" s="357"/>
      <c r="AX53" s="357"/>
      <c r="AY53" s="358"/>
      <c r="AZ53" s="358"/>
      <c r="BA53" s="358"/>
      <c r="BB53" s="358"/>
      <c r="BC53" s="358"/>
      <c r="BD53" s="358"/>
      <c r="BE53" s="359"/>
      <c r="BF53" s="359"/>
      <c r="BG53" s="359"/>
      <c r="BH53" s="359"/>
      <c r="BI53" s="359"/>
      <c r="BJ53" s="359"/>
      <c r="BK53" s="360"/>
      <c r="BL53" s="360"/>
      <c r="BM53" s="359"/>
      <c r="BN53" s="359"/>
      <c r="BO53" s="359"/>
      <c r="BP53" s="359"/>
      <c r="BQ53" s="359"/>
      <c r="BR53" s="359"/>
      <c r="BS53" s="358"/>
      <c r="BT53" s="358"/>
      <c r="BU53" s="358"/>
      <c r="BV53" s="358"/>
      <c r="BW53" s="358"/>
      <c r="BX53" s="358"/>
      <c r="BY53" s="358"/>
      <c r="BZ53" s="358"/>
      <c r="CA53" s="358"/>
      <c r="CB53" s="358"/>
      <c r="CC53" s="358"/>
      <c r="CD53" s="358"/>
      <c r="CE53" s="358"/>
      <c r="CF53" s="358"/>
      <c r="CG53" s="358"/>
      <c r="CH53" s="358"/>
      <c r="CI53" s="358"/>
      <c r="CJ53" s="358"/>
      <c r="CK53" s="358"/>
      <c r="CL53" s="358"/>
    </row>
    <row r="54" spans="1:90" s="361" customFormat="1" ht="55.5" customHeight="1" x14ac:dyDescent="0.25">
      <c r="A54" s="343">
        <f t="shared" si="0"/>
        <v>52</v>
      </c>
      <c r="B54" s="376" t="s">
        <v>921</v>
      </c>
      <c r="C54" s="377" t="s">
        <v>922</v>
      </c>
      <c r="D54" s="346">
        <v>44159</v>
      </c>
      <c r="E54" s="378">
        <v>44159</v>
      </c>
      <c r="F54" s="377" t="s">
        <v>953</v>
      </c>
      <c r="G54" s="377" t="s">
        <v>1852</v>
      </c>
      <c r="H54" s="570" t="s">
        <v>160</v>
      </c>
      <c r="I54" s="570" t="s">
        <v>1878</v>
      </c>
      <c r="J54" s="570" t="s">
        <v>1879</v>
      </c>
      <c r="K54" s="570" t="s">
        <v>1863</v>
      </c>
      <c r="L54" s="570" t="s">
        <v>964</v>
      </c>
      <c r="M54" s="587">
        <v>2068900.96</v>
      </c>
      <c r="N54" s="587">
        <v>4420912.97</v>
      </c>
      <c r="O54" s="587">
        <v>293638.86</v>
      </c>
      <c r="P54" s="347" t="s">
        <v>790</v>
      </c>
      <c r="Q54" s="348">
        <v>44159</v>
      </c>
      <c r="R54" s="348">
        <v>44197</v>
      </c>
      <c r="S54" s="348">
        <v>45291</v>
      </c>
      <c r="T54" s="347" t="s">
        <v>819</v>
      </c>
      <c r="U54" s="348">
        <v>44196</v>
      </c>
      <c r="V54" s="353"/>
      <c r="W54" s="350"/>
      <c r="X54" s="351"/>
      <c r="Y54" s="350"/>
      <c r="Z54" s="348"/>
      <c r="AA54" s="352"/>
      <c r="AB54" s="353"/>
      <c r="AC54" s="352"/>
      <c r="AD54" s="354"/>
      <c r="AE54" s="353"/>
      <c r="AF54" s="352"/>
      <c r="AG54" s="353"/>
      <c r="AH54" s="355"/>
      <c r="AI54" s="356"/>
      <c r="AJ54" s="356"/>
      <c r="AK54" s="356"/>
      <c r="AL54" s="356"/>
      <c r="AM54" s="356"/>
      <c r="AN54" s="356"/>
      <c r="AO54" s="356"/>
      <c r="AP54" s="356"/>
      <c r="AQ54" s="356"/>
      <c r="AR54" s="356"/>
      <c r="AS54" s="357"/>
      <c r="AT54" s="357"/>
      <c r="AU54" s="357"/>
      <c r="AV54" s="357"/>
      <c r="AW54" s="357"/>
      <c r="AX54" s="357"/>
      <c r="AY54" s="358"/>
      <c r="AZ54" s="358"/>
      <c r="BA54" s="358"/>
      <c r="BB54" s="358"/>
      <c r="BC54" s="358"/>
      <c r="BD54" s="358"/>
      <c r="BE54" s="359"/>
      <c r="BF54" s="359"/>
      <c r="BG54" s="359"/>
      <c r="BH54" s="359"/>
      <c r="BI54" s="359"/>
      <c r="BJ54" s="359"/>
      <c r="BK54" s="360"/>
      <c r="BL54" s="360"/>
      <c r="BM54" s="359"/>
      <c r="BN54" s="359"/>
      <c r="BO54" s="359"/>
      <c r="BP54" s="359"/>
      <c r="BQ54" s="359"/>
      <c r="BR54" s="359"/>
      <c r="BS54" s="358"/>
      <c r="BT54" s="358"/>
      <c r="BU54" s="358"/>
      <c r="BV54" s="358"/>
      <c r="BW54" s="358"/>
      <c r="BX54" s="358"/>
      <c r="BY54" s="358"/>
      <c r="BZ54" s="358"/>
      <c r="CA54" s="358"/>
      <c r="CB54" s="358"/>
      <c r="CC54" s="358"/>
      <c r="CD54" s="358"/>
      <c r="CE54" s="358"/>
      <c r="CF54" s="358"/>
      <c r="CG54" s="358"/>
      <c r="CH54" s="358"/>
      <c r="CI54" s="358"/>
      <c r="CJ54" s="358"/>
      <c r="CK54" s="358"/>
      <c r="CL54" s="358"/>
    </row>
    <row r="55" spans="1:90" ht="55.5" customHeight="1" x14ac:dyDescent="0.25">
      <c r="A55" s="343">
        <f t="shared" si="0"/>
        <v>53</v>
      </c>
      <c r="B55" s="344" t="s">
        <v>921</v>
      </c>
      <c r="C55" s="345" t="s">
        <v>922</v>
      </c>
      <c r="D55" s="346">
        <v>44124</v>
      </c>
      <c r="E55" s="353">
        <v>44124</v>
      </c>
      <c r="F55" s="345" t="s">
        <v>923</v>
      </c>
      <c r="G55" s="345" t="s">
        <v>834</v>
      </c>
      <c r="H55" s="570" t="s">
        <v>181</v>
      </c>
      <c r="I55" s="570" t="s">
        <v>1021</v>
      </c>
      <c r="J55" s="570" t="s">
        <v>924</v>
      </c>
      <c r="K55" s="570" t="s">
        <v>1022</v>
      </c>
      <c r="L55" s="570" t="s">
        <v>959</v>
      </c>
      <c r="M55" s="587">
        <v>72000000</v>
      </c>
      <c r="N55" s="587">
        <v>126026468</v>
      </c>
      <c r="O55" s="587">
        <v>17300000</v>
      </c>
      <c r="P55" s="347" t="s">
        <v>790</v>
      </c>
      <c r="Q55" s="348">
        <v>44124</v>
      </c>
      <c r="R55" s="348">
        <v>44136</v>
      </c>
      <c r="S55" s="348">
        <v>44500</v>
      </c>
      <c r="T55" s="347" t="s">
        <v>819</v>
      </c>
      <c r="U55" s="348">
        <v>44135</v>
      </c>
      <c r="V55" s="363"/>
      <c r="W55" s="350" t="str">
        <f t="shared" ref="W55:W75" si="5">CONCATENATE(IF(T55="Finalised",SUM(U55-D55),""),IF(T55="Not Finalised",SUM(U55-D55),""), IF(T55="Closed",SUM(U55-D55),""),IF(T55="Withdrawn",SUM(U55-D55),""))</f>
        <v>11</v>
      </c>
      <c r="X55" s="396"/>
      <c r="Y55" s="397" t="str">
        <f t="shared" ref="Y55:Y75" si="6">CONCATENATE(IF(T55="Finalised","Finalised",""),IF(T55="Not Finalised",W55,""), IF(T55="Closed","Closed",""),IF(T55="Withdrawn","Withdrawn",""))</f>
        <v>Finalised</v>
      </c>
      <c r="Z55" s="398"/>
      <c r="AA55" s="399">
        <f>Z55-E55</f>
        <v>-44124</v>
      </c>
      <c r="AB55" s="398"/>
      <c r="AC55" s="399"/>
      <c r="AD55" s="400"/>
      <c r="AE55" s="398"/>
      <c r="AF55" s="399"/>
      <c r="AG55" s="398"/>
      <c r="AH55" s="401"/>
      <c r="AI55" s="402"/>
      <c r="AJ55" s="402"/>
      <c r="AK55" s="402"/>
      <c r="AL55" s="402"/>
      <c r="AM55" s="402"/>
      <c r="AN55" s="402"/>
      <c r="AO55" s="402"/>
      <c r="AP55" s="402"/>
      <c r="AQ55" s="402"/>
      <c r="AR55" s="402"/>
      <c r="AS55" s="341"/>
      <c r="AT55" s="341"/>
      <c r="AU55" s="341"/>
      <c r="AV55" s="341"/>
      <c r="AW55" s="341"/>
      <c r="AX55" s="341"/>
      <c r="AY55" s="325"/>
      <c r="AZ55" s="325"/>
      <c r="BA55" s="325"/>
      <c r="BB55" s="325"/>
      <c r="BC55" s="325"/>
      <c r="BD55" s="325"/>
      <c r="BE55" s="403"/>
      <c r="BF55" s="403"/>
      <c r="BG55" s="403"/>
      <c r="BH55" s="403"/>
      <c r="BI55" s="403"/>
      <c r="BJ55" s="403"/>
      <c r="BK55" s="404"/>
      <c r="BL55" s="404"/>
      <c r="BM55" s="403"/>
      <c r="BN55" s="403"/>
      <c r="BO55" s="403"/>
      <c r="BP55" s="403"/>
      <c r="BQ55" s="403"/>
      <c r="BR55" s="403"/>
      <c r="BS55" s="325"/>
      <c r="BT55" s="325"/>
      <c r="BU55" s="325"/>
      <c r="BV55" s="325"/>
      <c r="BW55" s="325"/>
      <c r="BX55" s="325"/>
      <c r="BY55" s="325"/>
      <c r="BZ55" s="325"/>
      <c r="CA55" s="325"/>
      <c r="CB55" s="325"/>
      <c r="CC55" s="325"/>
      <c r="CD55" s="325"/>
      <c r="CE55" s="325"/>
      <c r="CF55" s="325"/>
      <c r="CG55" s="325"/>
      <c r="CH55" s="325"/>
      <c r="CI55" s="325"/>
      <c r="CJ55" s="325"/>
      <c r="CK55" s="325"/>
      <c r="CL55" s="325"/>
    </row>
    <row r="56" spans="1:90" s="416" customFormat="1" ht="55.5" customHeight="1" x14ac:dyDescent="0.25">
      <c r="A56" s="343">
        <f t="shared" si="0"/>
        <v>54</v>
      </c>
      <c r="B56" s="344" t="s">
        <v>921</v>
      </c>
      <c r="C56" s="345" t="s">
        <v>922</v>
      </c>
      <c r="D56" s="346">
        <v>44160</v>
      </c>
      <c r="E56" s="364">
        <v>44160</v>
      </c>
      <c r="F56" s="347" t="s">
        <v>928</v>
      </c>
      <c r="G56" s="347" t="s">
        <v>1148</v>
      </c>
      <c r="H56" s="570" t="s">
        <v>181</v>
      </c>
      <c r="I56" s="570" t="s">
        <v>1973</v>
      </c>
      <c r="J56" s="570" t="s">
        <v>1974</v>
      </c>
      <c r="K56" s="570" t="s">
        <v>1975</v>
      </c>
      <c r="L56" s="570" t="s">
        <v>947</v>
      </c>
      <c r="M56" s="587">
        <v>1013859</v>
      </c>
      <c r="N56" s="587">
        <v>11976852.9</v>
      </c>
      <c r="O56" s="587">
        <v>0</v>
      </c>
      <c r="P56" s="347" t="s">
        <v>793</v>
      </c>
      <c r="Q56" s="348">
        <v>44159</v>
      </c>
      <c r="R56" s="348">
        <v>44180</v>
      </c>
      <c r="S56" s="348">
        <v>44514</v>
      </c>
      <c r="T56" s="347" t="s">
        <v>819</v>
      </c>
      <c r="U56" s="348">
        <v>44180</v>
      </c>
      <c r="V56" s="363"/>
      <c r="W56" s="350" t="str">
        <f t="shared" si="5"/>
        <v>20</v>
      </c>
      <c r="X56" s="405"/>
      <c r="Y56" s="406" t="str">
        <f t="shared" si="6"/>
        <v>Finalised</v>
      </c>
      <c r="Z56" s="407"/>
      <c r="AA56" s="408"/>
      <c r="AB56" s="407"/>
      <c r="AC56" s="408"/>
      <c r="AD56" s="409"/>
      <c r="AE56" s="407"/>
      <c r="AF56" s="408"/>
      <c r="AG56" s="407"/>
      <c r="AH56" s="410"/>
      <c r="AI56" s="411"/>
      <c r="AJ56" s="411"/>
      <c r="AK56" s="411"/>
      <c r="AL56" s="411"/>
      <c r="AM56" s="411"/>
      <c r="AN56" s="411"/>
      <c r="AO56" s="411"/>
      <c r="AP56" s="411"/>
      <c r="AQ56" s="411"/>
      <c r="AR56" s="411"/>
      <c r="AS56" s="412"/>
      <c r="AT56" s="412"/>
      <c r="AU56" s="412"/>
      <c r="AV56" s="412"/>
      <c r="AW56" s="412"/>
      <c r="AX56" s="412"/>
      <c r="AY56" s="413"/>
      <c r="AZ56" s="413"/>
      <c r="BA56" s="413"/>
      <c r="BB56" s="413"/>
      <c r="BC56" s="413"/>
      <c r="BD56" s="413"/>
      <c r="BE56" s="414"/>
      <c r="BF56" s="414"/>
      <c r="BG56" s="414"/>
      <c r="BH56" s="414"/>
      <c r="BI56" s="414"/>
      <c r="BJ56" s="414"/>
      <c r="BK56" s="415"/>
      <c r="BL56" s="415"/>
      <c r="BM56" s="414"/>
      <c r="BN56" s="414"/>
      <c r="BO56" s="414"/>
      <c r="BP56" s="414"/>
      <c r="BQ56" s="414"/>
      <c r="BR56" s="414"/>
      <c r="BS56" s="413"/>
      <c r="BT56" s="413"/>
      <c r="BU56" s="413"/>
      <c r="BV56" s="413"/>
      <c r="BW56" s="413"/>
      <c r="BX56" s="413"/>
      <c r="BY56" s="413"/>
      <c r="BZ56" s="413"/>
      <c r="CA56" s="413"/>
      <c r="CB56" s="413"/>
      <c r="CC56" s="413"/>
      <c r="CD56" s="413"/>
      <c r="CE56" s="413"/>
      <c r="CF56" s="413"/>
      <c r="CG56" s="413"/>
      <c r="CH56" s="413"/>
      <c r="CI56" s="413"/>
      <c r="CJ56" s="413"/>
      <c r="CK56" s="413"/>
      <c r="CL56" s="413"/>
    </row>
    <row r="57" spans="1:90" s="361" customFormat="1" ht="55.5" customHeight="1" x14ac:dyDescent="0.25">
      <c r="A57" s="343">
        <f t="shared" si="0"/>
        <v>55</v>
      </c>
      <c r="B57" s="344" t="s">
        <v>921</v>
      </c>
      <c r="C57" s="345" t="s">
        <v>944</v>
      </c>
      <c r="D57" s="346">
        <v>44161</v>
      </c>
      <c r="E57" s="364">
        <v>44161</v>
      </c>
      <c r="F57" s="347" t="s">
        <v>928</v>
      </c>
      <c r="G57" s="347" t="s">
        <v>1148</v>
      </c>
      <c r="H57" s="570" t="s">
        <v>181</v>
      </c>
      <c r="I57" s="570" t="s">
        <v>1976</v>
      </c>
      <c r="J57" s="570" t="s">
        <v>1977</v>
      </c>
      <c r="K57" s="570" t="s">
        <v>935</v>
      </c>
      <c r="L57" s="570" t="s">
        <v>947</v>
      </c>
      <c r="M57" s="587">
        <v>551425000</v>
      </c>
      <c r="N57" s="587">
        <v>378499500</v>
      </c>
      <c r="O57" s="587">
        <v>6119911519</v>
      </c>
      <c r="P57" s="347" t="s">
        <v>793</v>
      </c>
      <c r="Q57" s="348">
        <v>44161</v>
      </c>
      <c r="R57" s="348">
        <v>44197</v>
      </c>
      <c r="S57" s="348">
        <v>44377</v>
      </c>
      <c r="T57" s="347" t="s">
        <v>819</v>
      </c>
      <c r="U57" s="348">
        <v>44172</v>
      </c>
      <c r="V57" s="363"/>
      <c r="W57" s="350" t="str">
        <f t="shared" si="5"/>
        <v>11</v>
      </c>
      <c r="X57" s="351"/>
      <c r="Y57" s="350" t="str">
        <f t="shared" si="6"/>
        <v>Finalised</v>
      </c>
      <c r="Z57" s="353"/>
      <c r="AA57" s="352"/>
      <c r="AB57" s="353"/>
      <c r="AC57" s="352"/>
      <c r="AD57" s="354"/>
      <c r="AE57" s="353"/>
      <c r="AF57" s="352"/>
      <c r="AG57" s="353"/>
      <c r="AH57" s="355"/>
      <c r="AI57" s="356"/>
      <c r="AJ57" s="356"/>
      <c r="AK57" s="356"/>
      <c r="AL57" s="356"/>
      <c r="AM57" s="356"/>
      <c r="AN57" s="356"/>
      <c r="AO57" s="356"/>
      <c r="AP57" s="356"/>
      <c r="AQ57" s="356"/>
      <c r="AR57" s="356"/>
      <c r="AS57" s="357"/>
      <c r="AT57" s="357"/>
      <c r="AU57" s="357"/>
      <c r="AV57" s="357"/>
      <c r="AW57" s="357"/>
      <c r="AX57" s="357"/>
      <c r="AY57" s="358"/>
      <c r="AZ57" s="358"/>
      <c r="BA57" s="358"/>
      <c r="BB57" s="358"/>
      <c r="BC57" s="358"/>
      <c r="BD57" s="358"/>
      <c r="BE57" s="359"/>
      <c r="BF57" s="359"/>
      <c r="BG57" s="359"/>
      <c r="BH57" s="359"/>
      <c r="BI57" s="359"/>
      <c r="BJ57" s="359"/>
      <c r="BK57" s="360"/>
      <c r="BL57" s="360"/>
      <c r="BM57" s="359"/>
      <c r="BN57" s="359"/>
      <c r="BO57" s="359"/>
      <c r="BP57" s="359"/>
      <c r="BQ57" s="359"/>
      <c r="BR57" s="359"/>
      <c r="BS57" s="358"/>
      <c r="BT57" s="358"/>
      <c r="BU57" s="358"/>
      <c r="BV57" s="358"/>
      <c r="BW57" s="358"/>
      <c r="BX57" s="358"/>
      <c r="BY57" s="358"/>
      <c r="BZ57" s="358"/>
      <c r="CA57" s="358"/>
      <c r="CB57" s="358"/>
      <c r="CC57" s="358"/>
      <c r="CD57" s="358"/>
      <c r="CE57" s="358"/>
      <c r="CF57" s="358"/>
      <c r="CG57" s="358"/>
      <c r="CH57" s="358"/>
      <c r="CI57" s="358"/>
      <c r="CJ57" s="358"/>
      <c r="CK57" s="358"/>
      <c r="CL57" s="358"/>
    </row>
    <row r="58" spans="1:90" s="361" customFormat="1" ht="55.5" customHeight="1" x14ac:dyDescent="0.25">
      <c r="A58" s="343">
        <f t="shared" si="0"/>
        <v>56</v>
      </c>
      <c r="B58" s="344" t="s">
        <v>921</v>
      </c>
      <c r="C58" s="345" t="s">
        <v>944</v>
      </c>
      <c r="D58" s="346">
        <v>44155</v>
      </c>
      <c r="E58" s="365">
        <v>44155</v>
      </c>
      <c r="F58" s="347" t="s">
        <v>928</v>
      </c>
      <c r="G58" s="347" t="s">
        <v>1148</v>
      </c>
      <c r="H58" s="570" t="s">
        <v>181</v>
      </c>
      <c r="I58" s="570" t="s">
        <v>1978</v>
      </c>
      <c r="J58" s="570" t="s">
        <v>1979</v>
      </c>
      <c r="K58" s="570" t="s">
        <v>935</v>
      </c>
      <c r="L58" s="570" t="s">
        <v>929</v>
      </c>
      <c r="M58" s="587">
        <v>167824729.88</v>
      </c>
      <c r="N58" s="587">
        <v>1284080088</v>
      </c>
      <c r="O58" s="587">
        <v>101622509</v>
      </c>
      <c r="P58" s="347" t="s">
        <v>793</v>
      </c>
      <c r="Q58" s="348">
        <v>44154</v>
      </c>
      <c r="R58" s="348">
        <v>44427</v>
      </c>
      <c r="S58" s="348">
        <v>44639</v>
      </c>
      <c r="T58" s="347" t="s">
        <v>819</v>
      </c>
      <c r="U58" s="348">
        <v>44195</v>
      </c>
      <c r="V58" s="324"/>
      <c r="W58" s="350" t="str">
        <f t="shared" si="5"/>
        <v>40</v>
      </c>
      <c r="X58" s="351"/>
      <c r="Y58" s="350" t="str">
        <f t="shared" si="6"/>
        <v>Finalised</v>
      </c>
      <c r="Z58" s="353"/>
      <c r="AA58" s="352"/>
      <c r="AB58" s="353"/>
      <c r="AC58" s="352"/>
      <c r="AD58" s="354"/>
      <c r="AE58" s="353"/>
      <c r="AF58" s="352"/>
      <c r="AG58" s="353"/>
      <c r="AH58" s="355"/>
      <c r="AI58" s="356"/>
      <c r="AJ58" s="356"/>
      <c r="AK58" s="356"/>
      <c r="AL58" s="356"/>
      <c r="AM58" s="356"/>
      <c r="AN58" s="356"/>
      <c r="AO58" s="356"/>
      <c r="AP58" s="356"/>
      <c r="AQ58" s="356"/>
      <c r="AR58" s="356"/>
      <c r="AS58" s="357"/>
      <c r="AT58" s="357"/>
      <c r="AU58" s="357"/>
      <c r="AV58" s="357"/>
      <c r="AW58" s="357"/>
      <c r="AX58" s="357"/>
      <c r="AY58" s="358"/>
      <c r="AZ58" s="358"/>
      <c r="BA58" s="358"/>
      <c r="BB58" s="358"/>
      <c r="BC58" s="358"/>
      <c r="BD58" s="358"/>
      <c r="BE58" s="359"/>
      <c r="BF58" s="359"/>
      <c r="BG58" s="359"/>
      <c r="BH58" s="359"/>
      <c r="BI58" s="359"/>
      <c r="BJ58" s="359"/>
      <c r="BK58" s="360"/>
      <c r="BL58" s="360"/>
      <c r="BM58" s="359"/>
      <c r="BN58" s="359"/>
      <c r="BO58" s="359"/>
      <c r="BP58" s="359"/>
      <c r="BQ58" s="359"/>
      <c r="BR58" s="359"/>
      <c r="BS58" s="358"/>
      <c r="BT58" s="358"/>
      <c r="BU58" s="358"/>
      <c r="BV58" s="358"/>
      <c r="BW58" s="358"/>
      <c r="BX58" s="358"/>
      <c r="BY58" s="358"/>
      <c r="BZ58" s="358"/>
      <c r="CA58" s="358"/>
      <c r="CB58" s="358"/>
      <c r="CC58" s="358"/>
      <c r="CD58" s="358"/>
      <c r="CE58" s="358"/>
      <c r="CF58" s="358"/>
      <c r="CG58" s="358"/>
      <c r="CH58" s="358"/>
      <c r="CI58" s="358"/>
      <c r="CJ58" s="358"/>
      <c r="CK58" s="358"/>
      <c r="CL58" s="358"/>
    </row>
    <row r="59" spans="1:90" s="361" customFormat="1" ht="55.5" customHeight="1" x14ac:dyDescent="0.25">
      <c r="A59" s="343">
        <f t="shared" si="0"/>
        <v>57</v>
      </c>
      <c r="B59" s="344" t="s">
        <v>921</v>
      </c>
      <c r="C59" s="345" t="s">
        <v>973</v>
      </c>
      <c r="D59" s="346">
        <v>44117</v>
      </c>
      <c r="E59" s="365">
        <v>44117</v>
      </c>
      <c r="F59" s="347" t="s">
        <v>928</v>
      </c>
      <c r="G59" s="347" t="s">
        <v>1148</v>
      </c>
      <c r="H59" s="570" t="s">
        <v>181</v>
      </c>
      <c r="I59" s="570" t="s">
        <v>1980</v>
      </c>
      <c r="J59" s="570" t="s">
        <v>1981</v>
      </c>
      <c r="K59" s="570" t="s">
        <v>1982</v>
      </c>
      <c r="L59" s="570" t="s">
        <v>954</v>
      </c>
      <c r="M59" s="587">
        <v>38208043</v>
      </c>
      <c r="N59" s="587">
        <v>389500000</v>
      </c>
      <c r="O59" s="587">
        <v>0</v>
      </c>
      <c r="P59" s="347" t="s">
        <v>793</v>
      </c>
      <c r="Q59" s="348">
        <v>44148</v>
      </c>
      <c r="R59" s="348">
        <v>44316</v>
      </c>
      <c r="S59" s="348">
        <v>44499</v>
      </c>
      <c r="T59" s="347" t="s">
        <v>819</v>
      </c>
      <c r="U59" s="348">
        <v>44158</v>
      </c>
      <c r="V59" s="395"/>
      <c r="W59" s="350" t="str">
        <f t="shared" si="5"/>
        <v>41</v>
      </c>
      <c r="X59" s="351"/>
      <c r="Y59" s="350" t="str">
        <f t="shared" si="6"/>
        <v>Finalised</v>
      </c>
      <c r="Z59" s="353"/>
      <c r="AA59" s="352"/>
      <c r="AB59" s="353"/>
      <c r="AC59" s="352"/>
      <c r="AD59" s="354"/>
      <c r="AE59" s="353"/>
      <c r="AF59" s="352"/>
      <c r="AG59" s="353"/>
      <c r="AH59" s="355"/>
      <c r="AI59" s="356"/>
      <c r="AJ59" s="356"/>
      <c r="AK59" s="356"/>
      <c r="AL59" s="356"/>
      <c r="AM59" s="356"/>
      <c r="AN59" s="356"/>
      <c r="AO59" s="356"/>
      <c r="AP59" s="356"/>
      <c r="AQ59" s="356"/>
      <c r="AR59" s="356"/>
      <c r="AS59" s="357"/>
      <c r="AT59" s="357"/>
      <c r="AU59" s="357"/>
      <c r="AV59" s="357"/>
      <c r="AW59" s="357"/>
      <c r="AX59" s="357"/>
      <c r="AY59" s="358"/>
      <c r="AZ59" s="358"/>
      <c r="BA59" s="358"/>
      <c r="BB59" s="358"/>
      <c r="BC59" s="358"/>
      <c r="BD59" s="358"/>
      <c r="BE59" s="359"/>
      <c r="BF59" s="359"/>
      <c r="BG59" s="359"/>
      <c r="BH59" s="359"/>
      <c r="BI59" s="359"/>
      <c r="BJ59" s="359"/>
      <c r="BK59" s="360"/>
      <c r="BL59" s="360"/>
      <c r="BM59" s="359"/>
      <c r="BN59" s="359"/>
      <c r="BO59" s="359"/>
      <c r="BP59" s="359"/>
      <c r="BQ59" s="359"/>
      <c r="BR59" s="359"/>
      <c r="BS59" s="358"/>
      <c r="BT59" s="358"/>
      <c r="BU59" s="358"/>
      <c r="BV59" s="358"/>
      <c r="BW59" s="358"/>
      <c r="BX59" s="358"/>
      <c r="BY59" s="358"/>
      <c r="BZ59" s="358"/>
      <c r="CA59" s="358"/>
      <c r="CB59" s="358"/>
      <c r="CC59" s="358"/>
      <c r="CD59" s="358"/>
      <c r="CE59" s="358"/>
      <c r="CF59" s="358"/>
      <c r="CG59" s="358"/>
      <c r="CH59" s="358"/>
      <c r="CI59" s="358"/>
      <c r="CJ59" s="358"/>
      <c r="CK59" s="358"/>
      <c r="CL59" s="358"/>
    </row>
    <row r="60" spans="1:90" s="361" customFormat="1" ht="55.5" customHeight="1" x14ac:dyDescent="0.25">
      <c r="A60" s="343">
        <f t="shared" si="0"/>
        <v>58</v>
      </c>
      <c r="B60" s="344" t="s">
        <v>921</v>
      </c>
      <c r="C60" s="345" t="s">
        <v>922</v>
      </c>
      <c r="D60" s="346">
        <v>44125</v>
      </c>
      <c r="E60" s="365">
        <v>44125</v>
      </c>
      <c r="F60" s="347" t="s">
        <v>928</v>
      </c>
      <c r="G60" s="347" t="s">
        <v>1148</v>
      </c>
      <c r="H60" s="570" t="s">
        <v>181</v>
      </c>
      <c r="I60" s="570" t="s">
        <v>1983</v>
      </c>
      <c r="J60" s="570" t="s">
        <v>1984</v>
      </c>
      <c r="K60" s="570" t="s">
        <v>935</v>
      </c>
      <c r="L60" s="570" t="s">
        <v>929</v>
      </c>
      <c r="M60" s="587">
        <v>1610575</v>
      </c>
      <c r="N60" s="587">
        <v>459425000</v>
      </c>
      <c r="O60" s="587">
        <v>0</v>
      </c>
      <c r="P60" s="347" t="s">
        <v>930</v>
      </c>
      <c r="Q60" s="348">
        <v>44125</v>
      </c>
      <c r="R60" s="348">
        <v>44121</v>
      </c>
      <c r="S60" s="348">
        <v>44393</v>
      </c>
      <c r="T60" s="347" t="s">
        <v>819</v>
      </c>
      <c r="U60" s="348">
        <v>44165</v>
      </c>
      <c r="V60" s="395"/>
      <c r="W60" s="350" t="str">
        <f t="shared" si="5"/>
        <v>40</v>
      </c>
      <c r="X60" s="351"/>
      <c r="Y60" s="350" t="str">
        <f t="shared" si="6"/>
        <v>Finalised</v>
      </c>
      <c r="Z60" s="353"/>
      <c r="AA60" s="352"/>
      <c r="AB60" s="353"/>
      <c r="AC60" s="352"/>
      <c r="AD60" s="354"/>
      <c r="AE60" s="353"/>
      <c r="AF60" s="352"/>
      <c r="AG60" s="353"/>
      <c r="AH60" s="355"/>
      <c r="AI60" s="356"/>
      <c r="AJ60" s="356"/>
      <c r="AK60" s="356"/>
      <c r="AL60" s="356"/>
      <c r="AM60" s="356"/>
      <c r="AN60" s="356"/>
      <c r="AO60" s="356"/>
      <c r="AP60" s="356"/>
      <c r="AQ60" s="356"/>
      <c r="AR60" s="356"/>
      <c r="AS60" s="357"/>
      <c r="AT60" s="357"/>
      <c r="AU60" s="357"/>
      <c r="AV60" s="357"/>
      <c r="AW60" s="357"/>
      <c r="AX60" s="357"/>
      <c r="AY60" s="358"/>
      <c r="AZ60" s="358"/>
      <c r="BA60" s="358"/>
      <c r="BB60" s="358"/>
      <c r="BC60" s="358"/>
      <c r="BD60" s="358"/>
      <c r="BE60" s="359"/>
      <c r="BF60" s="359"/>
      <c r="BG60" s="359"/>
      <c r="BH60" s="359"/>
      <c r="BI60" s="359"/>
      <c r="BJ60" s="359"/>
      <c r="BK60" s="360"/>
      <c r="BL60" s="360"/>
      <c r="BM60" s="359"/>
      <c r="BN60" s="359"/>
      <c r="BO60" s="359"/>
      <c r="BP60" s="359"/>
      <c r="BQ60" s="359"/>
      <c r="BR60" s="359"/>
      <c r="BS60" s="358"/>
      <c r="BT60" s="358"/>
      <c r="BU60" s="358"/>
      <c r="BV60" s="358"/>
      <c r="BW60" s="358"/>
      <c r="BX60" s="358"/>
      <c r="BY60" s="358"/>
      <c r="BZ60" s="358"/>
      <c r="CA60" s="358"/>
      <c r="CB60" s="358"/>
      <c r="CC60" s="358"/>
      <c r="CD60" s="358"/>
      <c r="CE60" s="358"/>
      <c r="CF60" s="358"/>
      <c r="CG60" s="358"/>
      <c r="CH60" s="358"/>
      <c r="CI60" s="358"/>
      <c r="CJ60" s="358"/>
      <c r="CK60" s="358"/>
      <c r="CL60" s="358"/>
    </row>
    <row r="61" spans="1:90" s="361" customFormat="1" ht="55.5" customHeight="1" x14ac:dyDescent="0.25">
      <c r="A61" s="343">
        <f t="shared" si="0"/>
        <v>59</v>
      </c>
      <c r="B61" s="344" t="s">
        <v>921</v>
      </c>
      <c r="C61" s="345" t="s">
        <v>922</v>
      </c>
      <c r="D61" s="346">
        <v>44125</v>
      </c>
      <c r="E61" s="365">
        <v>44125</v>
      </c>
      <c r="F61" s="347" t="s">
        <v>928</v>
      </c>
      <c r="G61" s="347" t="s">
        <v>1148</v>
      </c>
      <c r="H61" s="570" t="s">
        <v>181</v>
      </c>
      <c r="I61" s="570" t="s">
        <v>1985</v>
      </c>
      <c r="J61" s="570" t="s">
        <v>1986</v>
      </c>
      <c r="K61" s="570" t="s">
        <v>1982</v>
      </c>
      <c r="L61" s="570" t="s">
        <v>954</v>
      </c>
      <c r="M61" s="587">
        <v>1918487.42</v>
      </c>
      <c r="N61" s="587">
        <v>17201230.260000002</v>
      </c>
      <c r="O61" s="587">
        <v>2434306.42</v>
      </c>
      <c r="P61" s="347" t="s">
        <v>793</v>
      </c>
      <c r="Q61" s="348">
        <v>44125</v>
      </c>
      <c r="R61" s="348">
        <v>44158</v>
      </c>
      <c r="S61" s="348">
        <v>44196</v>
      </c>
      <c r="T61" s="347" t="s">
        <v>819</v>
      </c>
      <c r="U61" s="348">
        <v>44158</v>
      </c>
      <c r="V61" s="395"/>
      <c r="W61" s="350" t="str">
        <f t="shared" si="5"/>
        <v>33</v>
      </c>
      <c r="X61" s="351"/>
      <c r="Y61" s="350" t="str">
        <f t="shared" si="6"/>
        <v>Finalised</v>
      </c>
      <c r="Z61" s="353"/>
      <c r="AA61" s="352"/>
      <c r="AB61" s="353"/>
      <c r="AC61" s="352"/>
      <c r="AD61" s="354"/>
      <c r="AE61" s="353"/>
      <c r="AF61" s="352"/>
      <c r="AG61" s="353"/>
      <c r="AH61" s="355"/>
      <c r="AI61" s="356"/>
      <c r="AJ61" s="356"/>
      <c r="AK61" s="356"/>
      <c r="AL61" s="356"/>
      <c r="AM61" s="356"/>
      <c r="AN61" s="356"/>
      <c r="AO61" s="356"/>
      <c r="AP61" s="356"/>
      <c r="AQ61" s="356"/>
      <c r="AR61" s="356"/>
      <c r="AS61" s="357"/>
      <c r="AT61" s="357"/>
      <c r="AU61" s="357"/>
      <c r="AV61" s="357"/>
      <c r="AW61" s="357"/>
      <c r="AX61" s="357"/>
      <c r="AY61" s="358"/>
      <c r="AZ61" s="358"/>
      <c r="BA61" s="358"/>
      <c r="BB61" s="358"/>
      <c r="BC61" s="358"/>
      <c r="BD61" s="358"/>
      <c r="BE61" s="359"/>
      <c r="BF61" s="359"/>
      <c r="BG61" s="359"/>
      <c r="BH61" s="359"/>
      <c r="BI61" s="359"/>
      <c r="BJ61" s="359"/>
      <c r="BK61" s="360"/>
      <c r="BL61" s="360"/>
      <c r="BM61" s="359"/>
      <c r="BN61" s="359"/>
      <c r="BO61" s="359"/>
      <c r="BP61" s="359"/>
      <c r="BQ61" s="359"/>
      <c r="BR61" s="359"/>
      <c r="BS61" s="358"/>
      <c r="BT61" s="358"/>
      <c r="BU61" s="358"/>
      <c r="BV61" s="358"/>
      <c r="BW61" s="358"/>
      <c r="BX61" s="358"/>
      <c r="BY61" s="358"/>
      <c r="BZ61" s="358"/>
      <c r="CA61" s="358"/>
      <c r="CB61" s="358"/>
      <c r="CC61" s="358"/>
      <c r="CD61" s="358"/>
      <c r="CE61" s="358"/>
      <c r="CF61" s="358"/>
      <c r="CG61" s="358"/>
      <c r="CH61" s="358"/>
      <c r="CI61" s="358"/>
      <c r="CJ61" s="358"/>
      <c r="CK61" s="358"/>
      <c r="CL61" s="358"/>
    </row>
    <row r="62" spans="1:90" s="361" customFormat="1" ht="55.5" customHeight="1" x14ac:dyDescent="0.25">
      <c r="A62" s="343">
        <f t="shared" si="0"/>
        <v>60</v>
      </c>
      <c r="B62" s="344" t="s">
        <v>921</v>
      </c>
      <c r="C62" s="345" t="s">
        <v>922</v>
      </c>
      <c r="D62" s="346">
        <v>44159</v>
      </c>
      <c r="E62" s="364">
        <v>44159</v>
      </c>
      <c r="F62" s="347" t="s">
        <v>928</v>
      </c>
      <c r="G62" s="347" t="s">
        <v>1148</v>
      </c>
      <c r="H62" s="570" t="s">
        <v>181</v>
      </c>
      <c r="I62" s="570" t="s">
        <v>1987</v>
      </c>
      <c r="J62" s="570" t="s">
        <v>1988</v>
      </c>
      <c r="K62" s="570" t="s">
        <v>935</v>
      </c>
      <c r="L62" s="570" t="s">
        <v>962</v>
      </c>
      <c r="M62" s="587">
        <v>5585233.4299999997</v>
      </c>
      <c r="N62" s="587">
        <v>49415960</v>
      </c>
      <c r="O62" s="587">
        <v>7258620.5999999996</v>
      </c>
      <c r="P62" s="347" t="s">
        <v>793</v>
      </c>
      <c r="Q62" s="348">
        <v>44159</v>
      </c>
      <c r="R62" s="348">
        <v>44161</v>
      </c>
      <c r="S62" s="348">
        <v>44253</v>
      </c>
      <c r="T62" s="347" t="s">
        <v>819</v>
      </c>
      <c r="U62" s="348">
        <v>44180</v>
      </c>
      <c r="V62" s="363"/>
      <c r="W62" s="350" t="str">
        <f t="shared" si="5"/>
        <v>21</v>
      </c>
      <c r="X62" s="351"/>
      <c r="Y62" s="350" t="str">
        <f t="shared" si="6"/>
        <v>Finalised</v>
      </c>
      <c r="Z62" s="353"/>
      <c r="AA62" s="352"/>
      <c r="AB62" s="353"/>
      <c r="AC62" s="352"/>
      <c r="AD62" s="354"/>
      <c r="AE62" s="353"/>
      <c r="AF62" s="352"/>
      <c r="AG62" s="353"/>
      <c r="AH62" s="355"/>
      <c r="AI62" s="356"/>
      <c r="AJ62" s="356"/>
      <c r="AK62" s="356"/>
      <c r="AL62" s="356"/>
      <c r="AM62" s="356"/>
      <c r="AN62" s="356"/>
      <c r="AO62" s="356"/>
      <c r="AP62" s="356"/>
      <c r="AQ62" s="356"/>
      <c r="AR62" s="356"/>
      <c r="AS62" s="357"/>
      <c r="AT62" s="357"/>
      <c r="AU62" s="357"/>
      <c r="AV62" s="357"/>
      <c r="AW62" s="357"/>
      <c r="AX62" s="357"/>
      <c r="AY62" s="358"/>
      <c r="AZ62" s="358"/>
      <c r="BA62" s="358"/>
      <c r="BB62" s="358"/>
      <c r="BC62" s="358"/>
      <c r="BD62" s="358"/>
      <c r="BE62" s="359"/>
      <c r="BF62" s="359"/>
      <c r="BG62" s="359"/>
      <c r="BH62" s="359"/>
      <c r="BI62" s="359"/>
      <c r="BJ62" s="359"/>
      <c r="BK62" s="360"/>
      <c r="BL62" s="360"/>
      <c r="BM62" s="359"/>
      <c r="BN62" s="359"/>
      <c r="BO62" s="359"/>
      <c r="BP62" s="359"/>
      <c r="BQ62" s="359"/>
      <c r="BR62" s="359"/>
      <c r="BS62" s="358"/>
      <c r="BT62" s="358"/>
      <c r="BU62" s="358"/>
      <c r="BV62" s="358"/>
      <c r="BW62" s="358"/>
      <c r="BX62" s="358"/>
      <c r="BY62" s="358"/>
      <c r="BZ62" s="358"/>
      <c r="CA62" s="358"/>
      <c r="CB62" s="358"/>
      <c r="CC62" s="358"/>
      <c r="CD62" s="358"/>
      <c r="CE62" s="358"/>
      <c r="CF62" s="358"/>
      <c r="CG62" s="358"/>
      <c r="CH62" s="358"/>
      <c r="CI62" s="358"/>
      <c r="CJ62" s="358"/>
      <c r="CK62" s="358"/>
      <c r="CL62" s="358"/>
    </row>
    <row r="63" spans="1:90" s="361" customFormat="1" ht="57" customHeight="1" x14ac:dyDescent="0.25">
      <c r="A63" s="343">
        <f t="shared" si="0"/>
        <v>61</v>
      </c>
      <c r="B63" s="344" t="s">
        <v>921</v>
      </c>
      <c r="C63" s="345" t="s">
        <v>922</v>
      </c>
      <c r="D63" s="346">
        <v>44124</v>
      </c>
      <c r="E63" s="365">
        <v>44124</v>
      </c>
      <c r="F63" s="347" t="s">
        <v>928</v>
      </c>
      <c r="G63" s="347" t="s">
        <v>1148</v>
      </c>
      <c r="H63" s="570" t="s">
        <v>181</v>
      </c>
      <c r="I63" s="570" t="s">
        <v>2128</v>
      </c>
      <c r="J63" s="570" t="s">
        <v>1989</v>
      </c>
      <c r="K63" s="570" t="s">
        <v>935</v>
      </c>
      <c r="L63" s="570" t="s">
        <v>962</v>
      </c>
      <c r="M63" s="587">
        <v>36577811</v>
      </c>
      <c r="N63" s="587">
        <v>237921912.22999999</v>
      </c>
      <c r="O63" s="587">
        <v>19549042.050000001</v>
      </c>
      <c r="P63" s="347" t="s">
        <v>793</v>
      </c>
      <c r="Q63" s="348">
        <v>44124</v>
      </c>
      <c r="R63" s="348">
        <v>44228</v>
      </c>
      <c r="S63" s="348">
        <v>44286</v>
      </c>
      <c r="T63" s="347" t="s">
        <v>819</v>
      </c>
      <c r="U63" s="348">
        <v>44165</v>
      </c>
      <c r="V63" s="363"/>
      <c r="W63" s="350" t="str">
        <f t="shared" si="5"/>
        <v>41</v>
      </c>
      <c r="X63" s="351"/>
      <c r="Y63" s="350" t="str">
        <f t="shared" si="6"/>
        <v>Finalised</v>
      </c>
      <c r="Z63" s="353"/>
      <c r="AA63" s="352"/>
      <c r="AB63" s="353"/>
      <c r="AC63" s="352"/>
      <c r="AD63" s="354"/>
      <c r="AE63" s="353"/>
      <c r="AF63" s="352"/>
      <c r="AG63" s="353"/>
      <c r="AH63" s="355"/>
      <c r="AI63" s="356"/>
      <c r="AJ63" s="356"/>
      <c r="AK63" s="356"/>
      <c r="AL63" s="356"/>
      <c r="AM63" s="356"/>
      <c r="AN63" s="356"/>
      <c r="AO63" s="356"/>
      <c r="AP63" s="356"/>
      <c r="AQ63" s="356"/>
      <c r="AR63" s="356"/>
      <c r="AS63" s="357"/>
      <c r="AT63" s="357"/>
      <c r="AU63" s="357"/>
      <c r="AV63" s="357"/>
      <c r="AW63" s="357"/>
      <c r="AX63" s="357"/>
      <c r="AY63" s="358"/>
      <c r="AZ63" s="358"/>
      <c r="BA63" s="358"/>
      <c r="BB63" s="358"/>
      <c r="BC63" s="358"/>
      <c r="BD63" s="358"/>
      <c r="BE63" s="359"/>
      <c r="BF63" s="359"/>
      <c r="BG63" s="359"/>
      <c r="BH63" s="359"/>
      <c r="BI63" s="359"/>
      <c r="BJ63" s="359"/>
      <c r="BK63" s="360"/>
      <c r="BL63" s="360"/>
      <c r="BM63" s="359"/>
      <c r="BN63" s="359"/>
      <c r="BO63" s="359"/>
      <c r="BP63" s="359"/>
      <c r="BQ63" s="359"/>
      <c r="BR63" s="359"/>
      <c r="BS63" s="358"/>
      <c r="BT63" s="358"/>
      <c r="BU63" s="358"/>
      <c r="BV63" s="358"/>
      <c r="BW63" s="358"/>
      <c r="BX63" s="358"/>
      <c r="BY63" s="358"/>
      <c r="BZ63" s="358"/>
      <c r="CA63" s="358"/>
      <c r="CB63" s="358"/>
      <c r="CC63" s="358"/>
      <c r="CD63" s="358"/>
      <c r="CE63" s="358"/>
      <c r="CF63" s="358"/>
      <c r="CG63" s="358"/>
      <c r="CH63" s="358"/>
      <c r="CI63" s="358"/>
      <c r="CJ63" s="358"/>
      <c r="CK63" s="358"/>
      <c r="CL63" s="358"/>
    </row>
    <row r="64" spans="1:90" s="361" customFormat="1" ht="55.5" customHeight="1" x14ac:dyDescent="0.25">
      <c r="A64" s="343">
        <f t="shared" si="0"/>
        <v>62</v>
      </c>
      <c r="B64" s="344" t="s">
        <v>921</v>
      </c>
      <c r="C64" s="345" t="s">
        <v>922</v>
      </c>
      <c r="D64" s="346">
        <v>44091</v>
      </c>
      <c r="E64" s="364">
        <v>44091</v>
      </c>
      <c r="F64" s="347" t="s">
        <v>928</v>
      </c>
      <c r="G64" s="347" t="s">
        <v>1148</v>
      </c>
      <c r="H64" s="570" t="s">
        <v>181</v>
      </c>
      <c r="I64" s="570" t="s">
        <v>2132</v>
      </c>
      <c r="J64" s="570" t="s">
        <v>1990</v>
      </c>
      <c r="K64" s="570" t="s">
        <v>1308</v>
      </c>
      <c r="L64" s="570" t="s">
        <v>946</v>
      </c>
      <c r="M64" s="587">
        <v>309380700</v>
      </c>
      <c r="N64" s="587">
        <v>8605221840</v>
      </c>
      <c r="O64" s="587">
        <v>0</v>
      </c>
      <c r="P64" s="347" t="s">
        <v>793</v>
      </c>
      <c r="Q64" s="348">
        <v>44042</v>
      </c>
      <c r="R64" s="348" t="s">
        <v>984</v>
      </c>
      <c r="S64" s="348" t="s">
        <v>984</v>
      </c>
      <c r="T64" s="347" t="s">
        <v>819</v>
      </c>
      <c r="U64" s="348">
        <v>44141</v>
      </c>
      <c r="V64" s="363"/>
      <c r="W64" s="350" t="str">
        <f t="shared" si="5"/>
        <v>50</v>
      </c>
      <c r="X64" s="351"/>
      <c r="Y64" s="350" t="str">
        <f t="shared" si="6"/>
        <v>Finalised</v>
      </c>
      <c r="Z64" s="353"/>
      <c r="AA64" s="352"/>
      <c r="AB64" s="353"/>
      <c r="AC64" s="352"/>
      <c r="AD64" s="354"/>
      <c r="AE64" s="353"/>
      <c r="AF64" s="352"/>
      <c r="AG64" s="353"/>
      <c r="AH64" s="355"/>
      <c r="AI64" s="356"/>
      <c r="AJ64" s="356"/>
      <c r="AK64" s="356"/>
      <c r="AL64" s="356"/>
      <c r="AM64" s="356"/>
      <c r="AN64" s="356"/>
      <c r="AO64" s="356"/>
      <c r="AP64" s="356"/>
      <c r="AQ64" s="356"/>
      <c r="AR64" s="356"/>
      <c r="AS64" s="357"/>
      <c r="AT64" s="357"/>
      <c r="AU64" s="357"/>
      <c r="AV64" s="357"/>
      <c r="AW64" s="357"/>
      <c r="AX64" s="357"/>
      <c r="AY64" s="358"/>
      <c r="AZ64" s="358"/>
      <c r="BA64" s="358"/>
      <c r="BB64" s="358"/>
      <c r="BC64" s="358"/>
      <c r="BD64" s="358"/>
      <c r="BE64" s="359"/>
      <c r="BF64" s="359"/>
      <c r="BG64" s="359"/>
      <c r="BH64" s="359"/>
      <c r="BI64" s="359"/>
      <c r="BJ64" s="359"/>
      <c r="BK64" s="360"/>
      <c r="BL64" s="360"/>
      <c r="BM64" s="359"/>
      <c r="BN64" s="359"/>
      <c r="BO64" s="359"/>
      <c r="BP64" s="359"/>
      <c r="BQ64" s="359"/>
      <c r="BR64" s="359"/>
      <c r="BS64" s="358"/>
      <c r="BT64" s="358"/>
      <c r="BU64" s="358"/>
      <c r="BV64" s="358"/>
      <c r="BW64" s="358"/>
      <c r="BX64" s="358"/>
      <c r="BY64" s="358"/>
      <c r="BZ64" s="358"/>
      <c r="CA64" s="358"/>
      <c r="CB64" s="358"/>
      <c r="CC64" s="358"/>
      <c r="CD64" s="358"/>
      <c r="CE64" s="358"/>
      <c r="CF64" s="358"/>
      <c r="CG64" s="358"/>
      <c r="CH64" s="358"/>
      <c r="CI64" s="358"/>
      <c r="CJ64" s="358"/>
      <c r="CK64" s="358"/>
      <c r="CL64" s="358"/>
    </row>
    <row r="65" spans="1:90" s="361" customFormat="1" ht="55.5" customHeight="1" x14ac:dyDescent="0.25">
      <c r="A65" s="343">
        <f t="shared" si="0"/>
        <v>63</v>
      </c>
      <c r="B65" s="417" t="s">
        <v>921</v>
      </c>
      <c r="C65" s="345" t="s">
        <v>922</v>
      </c>
      <c r="D65" s="346">
        <v>44096</v>
      </c>
      <c r="E65" s="418">
        <v>44096</v>
      </c>
      <c r="F65" s="347" t="s">
        <v>928</v>
      </c>
      <c r="G65" s="347" t="s">
        <v>1148</v>
      </c>
      <c r="H65" s="570" t="s">
        <v>181</v>
      </c>
      <c r="I65" s="570" t="s">
        <v>1993</v>
      </c>
      <c r="J65" s="570" t="s">
        <v>1994</v>
      </c>
      <c r="K65" s="570" t="s">
        <v>935</v>
      </c>
      <c r="L65" s="570" t="s">
        <v>929</v>
      </c>
      <c r="M65" s="587">
        <v>4049200</v>
      </c>
      <c r="N65" s="587">
        <v>1740000</v>
      </c>
      <c r="O65" s="587">
        <v>0</v>
      </c>
      <c r="P65" s="347" t="s">
        <v>793</v>
      </c>
      <c r="Q65" s="348">
        <v>44096</v>
      </c>
      <c r="R65" s="348" t="s">
        <v>984</v>
      </c>
      <c r="S65" s="348">
        <v>44500</v>
      </c>
      <c r="T65" s="347" t="s">
        <v>819</v>
      </c>
      <c r="U65" s="348">
        <v>44145</v>
      </c>
      <c r="V65" s="363"/>
      <c r="W65" s="350" t="str">
        <f t="shared" si="5"/>
        <v>49</v>
      </c>
      <c r="X65" s="419"/>
      <c r="Y65" s="350" t="str">
        <f t="shared" si="6"/>
        <v>Finalised</v>
      </c>
      <c r="Z65" s="353"/>
      <c r="AA65" s="420"/>
      <c r="AB65" s="353"/>
      <c r="AC65" s="420"/>
      <c r="AD65" s="354"/>
      <c r="AE65" s="353"/>
      <c r="AF65" s="420"/>
      <c r="AG65" s="353"/>
      <c r="AH65" s="355"/>
      <c r="AI65" s="421"/>
      <c r="AJ65" s="421"/>
      <c r="AK65" s="421"/>
      <c r="AL65" s="421"/>
      <c r="AM65" s="421"/>
      <c r="AN65" s="421"/>
      <c r="AO65" s="421"/>
      <c r="AP65" s="421"/>
      <c r="AQ65" s="421"/>
      <c r="AR65" s="421"/>
      <c r="AS65" s="422"/>
      <c r="AT65" s="422"/>
      <c r="AU65" s="422"/>
      <c r="AV65" s="422"/>
      <c r="AW65" s="422"/>
      <c r="AX65" s="422"/>
      <c r="AY65" s="423"/>
      <c r="AZ65" s="423"/>
      <c r="BA65" s="423"/>
      <c r="BB65" s="423"/>
      <c r="BC65" s="423"/>
      <c r="BD65" s="423"/>
      <c r="BE65" s="424"/>
      <c r="BF65" s="424"/>
      <c r="BG65" s="424"/>
      <c r="BH65" s="424"/>
      <c r="BI65" s="424"/>
      <c r="BJ65" s="424"/>
      <c r="BK65" s="425"/>
      <c r="BL65" s="425"/>
      <c r="BM65" s="424"/>
      <c r="BN65" s="424"/>
      <c r="BO65" s="424"/>
      <c r="BP65" s="424"/>
      <c r="BQ65" s="424"/>
      <c r="BR65" s="424"/>
      <c r="BS65" s="423"/>
      <c r="BT65" s="423"/>
      <c r="BU65" s="423"/>
      <c r="BV65" s="423"/>
      <c r="BW65" s="423"/>
      <c r="BX65" s="423"/>
      <c r="BY65" s="423"/>
      <c r="BZ65" s="423"/>
      <c r="CA65" s="423"/>
      <c r="CB65" s="423"/>
      <c r="CC65" s="423"/>
      <c r="CD65" s="423"/>
      <c r="CE65" s="423"/>
      <c r="CF65" s="423"/>
      <c r="CG65" s="423"/>
      <c r="CH65" s="423"/>
      <c r="CI65" s="423"/>
      <c r="CJ65" s="423"/>
      <c r="CK65" s="423"/>
      <c r="CL65" s="423"/>
    </row>
    <row r="66" spans="1:90" s="361" customFormat="1" ht="55.5" customHeight="1" x14ac:dyDescent="0.25">
      <c r="A66" s="343">
        <f t="shared" si="0"/>
        <v>64</v>
      </c>
      <c r="B66" s="417" t="s">
        <v>921</v>
      </c>
      <c r="C66" s="345" t="s">
        <v>922</v>
      </c>
      <c r="D66" s="346">
        <v>44090</v>
      </c>
      <c r="E66" s="418">
        <v>44090</v>
      </c>
      <c r="F66" s="347" t="s">
        <v>928</v>
      </c>
      <c r="G66" s="347" t="s">
        <v>1148</v>
      </c>
      <c r="H66" s="570" t="s">
        <v>181</v>
      </c>
      <c r="I66" s="570" t="s">
        <v>1993</v>
      </c>
      <c r="J66" s="570" t="s">
        <v>1995</v>
      </c>
      <c r="K66" s="570" t="s">
        <v>935</v>
      </c>
      <c r="L66" s="570" t="s">
        <v>929</v>
      </c>
      <c r="M66" s="587">
        <v>3565000</v>
      </c>
      <c r="N66" s="587">
        <v>1035000</v>
      </c>
      <c r="O66" s="587">
        <v>0</v>
      </c>
      <c r="P66" s="347" t="s">
        <v>793</v>
      </c>
      <c r="Q66" s="348">
        <v>44145</v>
      </c>
      <c r="R66" s="348" t="s">
        <v>984</v>
      </c>
      <c r="S66" s="348">
        <v>45382</v>
      </c>
      <c r="T66" s="347" t="s">
        <v>819</v>
      </c>
      <c r="U66" s="348">
        <v>44145</v>
      </c>
      <c r="V66" s="363"/>
      <c r="W66" s="350" t="str">
        <f t="shared" si="5"/>
        <v>55</v>
      </c>
      <c r="X66" s="419"/>
      <c r="Y66" s="350" t="str">
        <f t="shared" si="6"/>
        <v>Finalised</v>
      </c>
      <c r="Z66" s="353"/>
      <c r="AA66" s="420"/>
      <c r="AB66" s="353"/>
      <c r="AC66" s="420"/>
      <c r="AD66" s="354"/>
      <c r="AE66" s="353"/>
      <c r="AF66" s="420"/>
      <c r="AG66" s="353"/>
      <c r="AH66" s="355"/>
      <c r="AI66" s="421"/>
      <c r="AJ66" s="421"/>
      <c r="AK66" s="421"/>
      <c r="AL66" s="421"/>
      <c r="AM66" s="421"/>
      <c r="AN66" s="421"/>
      <c r="AO66" s="421"/>
      <c r="AP66" s="421"/>
      <c r="AQ66" s="421"/>
      <c r="AR66" s="421"/>
      <c r="AS66" s="422"/>
      <c r="AT66" s="422"/>
      <c r="AU66" s="422"/>
      <c r="AV66" s="422"/>
      <c r="AW66" s="422"/>
      <c r="AX66" s="422"/>
      <c r="AY66" s="423"/>
      <c r="AZ66" s="423"/>
      <c r="BA66" s="423"/>
      <c r="BB66" s="423"/>
      <c r="BC66" s="423"/>
      <c r="BD66" s="423"/>
      <c r="BE66" s="424"/>
      <c r="BF66" s="424"/>
      <c r="BG66" s="424"/>
      <c r="BH66" s="424"/>
      <c r="BI66" s="424"/>
      <c r="BJ66" s="424"/>
      <c r="BK66" s="425"/>
      <c r="BL66" s="425"/>
      <c r="BM66" s="424"/>
      <c r="BN66" s="424"/>
      <c r="BO66" s="424"/>
      <c r="BP66" s="424"/>
      <c r="BQ66" s="424"/>
      <c r="BR66" s="424"/>
      <c r="BS66" s="423"/>
      <c r="BT66" s="423"/>
      <c r="BU66" s="423"/>
      <c r="BV66" s="423"/>
      <c r="BW66" s="423"/>
      <c r="BX66" s="423"/>
      <c r="BY66" s="423"/>
      <c r="BZ66" s="423"/>
      <c r="CA66" s="423"/>
      <c r="CB66" s="423"/>
      <c r="CC66" s="423"/>
      <c r="CD66" s="423"/>
      <c r="CE66" s="423"/>
      <c r="CF66" s="423"/>
      <c r="CG66" s="423"/>
      <c r="CH66" s="423"/>
      <c r="CI66" s="423"/>
      <c r="CJ66" s="423"/>
      <c r="CK66" s="423"/>
      <c r="CL66" s="423"/>
    </row>
    <row r="67" spans="1:90" s="361" customFormat="1" ht="55.5" customHeight="1" x14ac:dyDescent="0.25">
      <c r="A67" s="343">
        <f t="shared" si="0"/>
        <v>65</v>
      </c>
      <c r="B67" s="417" t="s">
        <v>921</v>
      </c>
      <c r="C67" s="345" t="s">
        <v>944</v>
      </c>
      <c r="D67" s="346">
        <v>44112</v>
      </c>
      <c r="E67" s="418">
        <v>44112</v>
      </c>
      <c r="F67" s="347" t="s">
        <v>928</v>
      </c>
      <c r="G67" s="347" t="s">
        <v>1148</v>
      </c>
      <c r="H67" s="570" t="s">
        <v>181</v>
      </c>
      <c r="I67" s="570" t="s">
        <v>1996</v>
      </c>
      <c r="J67" s="570" t="s">
        <v>1997</v>
      </c>
      <c r="K67" s="570" t="s">
        <v>935</v>
      </c>
      <c r="L67" s="570" t="s">
        <v>972</v>
      </c>
      <c r="M67" s="587">
        <v>116567868</v>
      </c>
      <c r="N67" s="587">
        <v>13364641808</v>
      </c>
      <c r="O67" s="587">
        <v>0</v>
      </c>
      <c r="P67" s="347" t="s">
        <v>793</v>
      </c>
      <c r="Q67" s="348">
        <v>44112</v>
      </c>
      <c r="R67" s="348" t="s">
        <v>984</v>
      </c>
      <c r="S67" s="348" t="s">
        <v>984</v>
      </c>
      <c r="T67" s="347" t="s">
        <v>819</v>
      </c>
      <c r="U67" s="348">
        <v>44148</v>
      </c>
      <c r="V67" s="363"/>
      <c r="W67" s="350" t="str">
        <f t="shared" si="5"/>
        <v>36</v>
      </c>
      <c r="X67" s="419"/>
      <c r="Y67" s="350" t="str">
        <f t="shared" si="6"/>
        <v>Finalised</v>
      </c>
      <c r="Z67" s="353"/>
      <c r="AA67" s="420"/>
      <c r="AB67" s="353"/>
      <c r="AC67" s="420"/>
      <c r="AD67" s="354"/>
      <c r="AE67" s="353"/>
      <c r="AF67" s="420"/>
      <c r="AG67" s="353"/>
      <c r="AH67" s="355"/>
      <c r="AI67" s="421"/>
      <c r="AJ67" s="421"/>
      <c r="AK67" s="421"/>
      <c r="AL67" s="421"/>
      <c r="AM67" s="421"/>
      <c r="AN67" s="421"/>
      <c r="AO67" s="421"/>
      <c r="AP67" s="421"/>
      <c r="AQ67" s="421"/>
      <c r="AR67" s="421"/>
      <c r="AS67" s="422"/>
      <c r="AT67" s="422"/>
      <c r="AU67" s="422"/>
      <c r="AV67" s="422"/>
      <c r="AW67" s="422"/>
      <c r="AX67" s="422"/>
      <c r="AY67" s="423"/>
      <c r="AZ67" s="423"/>
      <c r="BA67" s="423"/>
      <c r="BB67" s="423"/>
      <c r="BC67" s="423"/>
      <c r="BD67" s="423"/>
      <c r="BE67" s="424"/>
      <c r="BF67" s="424"/>
      <c r="BG67" s="424"/>
      <c r="BH67" s="424"/>
      <c r="BI67" s="424"/>
      <c r="BJ67" s="424"/>
      <c r="BK67" s="425"/>
      <c r="BL67" s="425"/>
      <c r="BM67" s="424"/>
      <c r="BN67" s="424"/>
      <c r="BO67" s="424"/>
      <c r="BP67" s="424"/>
      <c r="BQ67" s="424"/>
      <c r="BR67" s="424"/>
      <c r="BS67" s="423"/>
      <c r="BT67" s="423"/>
      <c r="BU67" s="423"/>
      <c r="BV67" s="423"/>
      <c r="BW67" s="423"/>
      <c r="BX67" s="423"/>
      <c r="BY67" s="423"/>
      <c r="BZ67" s="423"/>
      <c r="CA67" s="423"/>
      <c r="CB67" s="423"/>
      <c r="CC67" s="423"/>
      <c r="CD67" s="423"/>
      <c r="CE67" s="423"/>
      <c r="CF67" s="423"/>
      <c r="CG67" s="423"/>
      <c r="CH67" s="423"/>
      <c r="CI67" s="423"/>
      <c r="CJ67" s="423"/>
      <c r="CK67" s="423"/>
      <c r="CL67" s="423"/>
    </row>
    <row r="68" spans="1:90" s="361" customFormat="1" ht="55.5" customHeight="1" x14ac:dyDescent="0.25">
      <c r="A68" s="343">
        <f t="shared" si="0"/>
        <v>66</v>
      </c>
      <c r="B68" s="417" t="s">
        <v>921</v>
      </c>
      <c r="C68" s="345" t="s">
        <v>922</v>
      </c>
      <c r="D68" s="346">
        <v>44118</v>
      </c>
      <c r="E68" s="418">
        <v>44118</v>
      </c>
      <c r="F68" s="347" t="s">
        <v>928</v>
      </c>
      <c r="G68" s="347" t="s">
        <v>1148</v>
      </c>
      <c r="H68" s="570" t="s">
        <v>181</v>
      </c>
      <c r="I68" s="570" t="s">
        <v>1998</v>
      </c>
      <c r="J68" s="570" t="s">
        <v>952</v>
      </c>
      <c r="K68" s="570" t="s">
        <v>1999</v>
      </c>
      <c r="L68" s="570" t="s">
        <v>981</v>
      </c>
      <c r="M68" s="587">
        <v>269647730</v>
      </c>
      <c r="N68" s="587">
        <v>1515550650.6800001</v>
      </c>
      <c r="O68" s="587">
        <v>0</v>
      </c>
      <c r="P68" s="347" t="s">
        <v>793</v>
      </c>
      <c r="Q68" s="348">
        <v>44117</v>
      </c>
      <c r="R68" s="348">
        <v>43739</v>
      </c>
      <c r="S68" s="348">
        <v>44286</v>
      </c>
      <c r="T68" s="347" t="s">
        <v>819</v>
      </c>
      <c r="U68" s="348">
        <v>44148</v>
      </c>
      <c r="V68" s="363"/>
      <c r="W68" s="350" t="str">
        <f t="shared" si="5"/>
        <v>30</v>
      </c>
      <c r="X68" s="419"/>
      <c r="Y68" s="350" t="str">
        <f t="shared" si="6"/>
        <v>Finalised</v>
      </c>
      <c r="Z68" s="353"/>
      <c r="AA68" s="420"/>
      <c r="AB68" s="353"/>
      <c r="AC68" s="420"/>
      <c r="AD68" s="354"/>
      <c r="AE68" s="353"/>
      <c r="AF68" s="420"/>
      <c r="AG68" s="353"/>
      <c r="AH68" s="355"/>
      <c r="AI68" s="421"/>
      <c r="AJ68" s="421"/>
      <c r="AK68" s="421"/>
      <c r="AL68" s="421"/>
      <c r="AM68" s="421"/>
      <c r="AN68" s="421"/>
      <c r="AO68" s="421"/>
      <c r="AP68" s="421"/>
      <c r="AQ68" s="421"/>
      <c r="AR68" s="421"/>
      <c r="AS68" s="422"/>
      <c r="AT68" s="422"/>
      <c r="AU68" s="422"/>
      <c r="AV68" s="422"/>
      <c r="AW68" s="422"/>
      <c r="AX68" s="422"/>
      <c r="AY68" s="423"/>
      <c r="AZ68" s="423"/>
      <c r="BA68" s="423"/>
      <c r="BB68" s="423"/>
      <c r="BC68" s="423"/>
      <c r="BD68" s="423"/>
      <c r="BE68" s="424"/>
      <c r="BF68" s="424"/>
      <c r="BG68" s="424"/>
      <c r="BH68" s="424"/>
      <c r="BI68" s="424"/>
      <c r="BJ68" s="424"/>
      <c r="BK68" s="425"/>
      <c r="BL68" s="425"/>
      <c r="BM68" s="424"/>
      <c r="BN68" s="424"/>
      <c r="BO68" s="424"/>
      <c r="BP68" s="424"/>
      <c r="BQ68" s="424"/>
      <c r="BR68" s="424"/>
      <c r="BS68" s="423"/>
      <c r="BT68" s="423"/>
      <c r="BU68" s="423"/>
      <c r="BV68" s="423"/>
      <c r="BW68" s="423"/>
      <c r="BX68" s="423"/>
      <c r="BY68" s="423"/>
      <c r="BZ68" s="423"/>
      <c r="CA68" s="423"/>
      <c r="CB68" s="423"/>
      <c r="CC68" s="423"/>
      <c r="CD68" s="423"/>
      <c r="CE68" s="423"/>
      <c r="CF68" s="423"/>
      <c r="CG68" s="423"/>
      <c r="CH68" s="423"/>
      <c r="CI68" s="423"/>
      <c r="CJ68" s="423"/>
      <c r="CK68" s="423"/>
      <c r="CL68" s="423"/>
    </row>
    <row r="69" spans="1:90" s="361" customFormat="1" ht="55.5" customHeight="1" x14ac:dyDescent="0.25">
      <c r="A69" s="343">
        <f t="shared" ref="A69:A132" si="7">A68+1</f>
        <v>67</v>
      </c>
      <c r="B69" s="417" t="s">
        <v>921</v>
      </c>
      <c r="C69" s="345" t="s">
        <v>927</v>
      </c>
      <c r="D69" s="346">
        <v>44124</v>
      </c>
      <c r="E69" s="418">
        <v>44124</v>
      </c>
      <c r="F69" s="347" t="s">
        <v>928</v>
      </c>
      <c r="G69" s="347" t="s">
        <v>1148</v>
      </c>
      <c r="H69" s="570" t="s">
        <v>181</v>
      </c>
      <c r="I69" s="570" t="s">
        <v>1971</v>
      </c>
      <c r="J69" s="570" t="s">
        <v>2000</v>
      </c>
      <c r="K69" s="570" t="s">
        <v>2001</v>
      </c>
      <c r="L69" s="570" t="s">
        <v>954</v>
      </c>
      <c r="M69" s="587">
        <v>268251506.24000001</v>
      </c>
      <c r="N69" s="587">
        <v>1877170000.4300001</v>
      </c>
      <c r="O69" s="587">
        <v>3178921724.3899999</v>
      </c>
      <c r="P69" s="347" t="s">
        <v>792</v>
      </c>
      <c r="Q69" s="348">
        <v>44124</v>
      </c>
      <c r="R69" s="348" t="s">
        <v>792</v>
      </c>
      <c r="S69" s="348" t="s">
        <v>792</v>
      </c>
      <c r="T69" s="347" t="s">
        <v>819</v>
      </c>
      <c r="U69" s="348">
        <v>44165</v>
      </c>
      <c r="V69" s="363"/>
      <c r="W69" s="350" t="str">
        <f t="shared" si="5"/>
        <v>41</v>
      </c>
      <c r="X69" s="419"/>
      <c r="Y69" s="350" t="str">
        <f t="shared" si="6"/>
        <v>Finalised</v>
      </c>
      <c r="Z69" s="353"/>
      <c r="AA69" s="420"/>
      <c r="AB69" s="353"/>
      <c r="AC69" s="420"/>
      <c r="AD69" s="354"/>
      <c r="AE69" s="353"/>
      <c r="AF69" s="420"/>
      <c r="AG69" s="353"/>
      <c r="AH69" s="355"/>
      <c r="AI69" s="421"/>
      <c r="AJ69" s="421"/>
      <c r="AK69" s="421"/>
      <c r="AL69" s="421"/>
      <c r="AM69" s="421"/>
      <c r="AN69" s="421"/>
      <c r="AO69" s="421"/>
      <c r="AP69" s="421"/>
      <c r="AQ69" s="421"/>
      <c r="AR69" s="421"/>
      <c r="AS69" s="422"/>
      <c r="AT69" s="422"/>
      <c r="AU69" s="422"/>
      <c r="AV69" s="422"/>
      <c r="AW69" s="422"/>
      <c r="AX69" s="422"/>
      <c r="AY69" s="423"/>
      <c r="AZ69" s="423"/>
      <c r="BA69" s="423"/>
      <c r="BB69" s="423"/>
      <c r="BC69" s="423"/>
      <c r="BD69" s="423"/>
      <c r="BE69" s="424"/>
      <c r="BF69" s="424"/>
      <c r="BG69" s="424"/>
      <c r="BH69" s="424"/>
      <c r="BI69" s="424"/>
      <c r="BJ69" s="424"/>
      <c r="BK69" s="425"/>
      <c r="BL69" s="425"/>
      <c r="BM69" s="424"/>
      <c r="BN69" s="424"/>
      <c r="BO69" s="424"/>
      <c r="BP69" s="424"/>
      <c r="BQ69" s="424"/>
      <c r="BR69" s="424"/>
      <c r="BS69" s="423"/>
      <c r="BT69" s="423"/>
      <c r="BU69" s="423"/>
      <c r="BV69" s="423"/>
      <c r="BW69" s="423"/>
      <c r="BX69" s="423"/>
      <c r="BY69" s="423"/>
      <c r="BZ69" s="423"/>
      <c r="CA69" s="423"/>
      <c r="CB69" s="423"/>
      <c r="CC69" s="423"/>
      <c r="CD69" s="423"/>
      <c r="CE69" s="423"/>
      <c r="CF69" s="423"/>
      <c r="CG69" s="423"/>
      <c r="CH69" s="423"/>
      <c r="CI69" s="423"/>
      <c r="CJ69" s="423"/>
      <c r="CK69" s="423"/>
      <c r="CL69" s="423"/>
    </row>
    <row r="70" spans="1:90" s="361" customFormat="1" ht="55.5" customHeight="1" x14ac:dyDescent="0.25">
      <c r="A70" s="343">
        <f t="shared" si="7"/>
        <v>68</v>
      </c>
      <c r="B70" s="417" t="s">
        <v>921</v>
      </c>
      <c r="C70" s="345" t="s">
        <v>922</v>
      </c>
      <c r="D70" s="346">
        <v>44173</v>
      </c>
      <c r="E70" s="418">
        <v>44173</v>
      </c>
      <c r="F70" s="347" t="s">
        <v>928</v>
      </c>
      <c r="G70" s="347" t="s">
        <v>1148</v>
      </c>
      <c r="H70" s="570" t="s">
        <v>181</v>
      </c>
      <c r="I70" s="570" t="s">
        <v>2002</v>
      </c>
      <c r="J70" s="570" t="s">
        <v>2003</v>
      </c>
      <c r="K70" s="570" t="s">
        <v>935</v>
      </c>
      <c r="L70" s="570" t="s">
        <v>982</v>
      </c>
      <c r="M70" s="587">
        <v>53200143</v>
      </c>
      <c r="N70" s="587">
        <v>80000000</v>
      </c>
      <c r="O70" s="587">
        <v>0</v>
      </c>
      <c r="P70" s="347" t="s">
        <v>793</v>
      </c>
      <c r="Q70" s="348">
        <v>44172</v>
      </c>
      <c r="R70" s="348" t="s">
        <v>2004</v>
      </c>
      <c r="S70" s="348">
        <v>44425</v>
      </c>
      <c r="T70" s="347" t="s">
        <v>819</v>
      </c>
      <c r="U70" s="348">
        <v>44180</v>
      </c>
      <c r="V70" s="363"/>
      <c r="W70" s="350" t="str">
        <f t="shared" si="5"/>
        <v>7</v>
      </c>
      <c r="X70" s="419"/>
      <c r="Y70" s="350" t="str">
        <f t="shared" si="6"/>
        <v>Finalised</v>
      </c>
      <c r="Z70" s="353"/>
      <c r="AA70" s="420"/>
      <c r="AB70" s="353"/>
      <c r="AC70" s="420"/>
      <c r="AD70" s="354"/>
      <c r="AE70" s="353"/>
      <c r="AF70" s="420"/>
      <c r="AG70" s="353"/>
      <c r="AH70" s="355"/>
      <c r="AI70" s="421"/>
      <c r="AJ70" s="421"/>
      <c r="AK70" s="421"/>
      <c r="AL70" s="421"/>
      <c r="AM70" s="421"/>
      <c r="AN70" s="421"/>
      <c r="AO70" s="421"/>
      <c r="AP70" s="421"/>
      <c r="AQ70" s="421"/>
      <c r="AR70" s="421"/>
      <c r="AS70" s="422"/>
      <c r="AT70" s="422"/>
      <c r="AU70" s="422"/>
      <c r="AV70" s="422"/>
      <c r="AW70" s="422"/>
      <c r="AX70" s="422"/>
      <c r="AY70" s="423"/>
      <c r="AZ70" s="423"/>
      <c r="BA70" s="423"/>
      <c r="BB70" s="423"/>
      <c r="BC70" s="423"/>
      <c r="BD70" s="423"/>
      <c r="BE70" s="424"/>
      <c r="BF70" s="424"/>
      <c r="BG70" s="424"/>
      <c r="BH70" s="424"/>
      <c r="BI70" s="424"/>
      <c r="BJ70" s="424"/>
      <c r="BK70" s="425"/>
      <c r="BL70" s="425"/>
      <c r="BM70" s="424"/>
      <c r="BN70" s="424"/>
      <c r="BO70" s="424"/>
      <c r="BP70" s="424"/>
      <c r="BQ70" s="424"/>
      <c r="BR70" s="424"/>
      <c r="BS70" s="423"/>
      <c r="BT70" s="423"/>
      <c r="BU70" s="423"/>
      <c r="BV70" s="423"/>
      <c r="BW70" s="423"/>
      <c r="BX70" s="423"/>
      <c r="BY70" s="423"/>
      <c r="BZ70" s="423"/>
      <c r="CA70" s="423"/>
      <c r="CB70" s="423"/>
      <c r="CC70" s="423"/>
      <c r="CD70" s="423"/>
      <c r="CE70" s="423"/>
      <c r="CF70" s="423"/>
      <c r="CG70" s="423"/>
      <c r="CH70" s="423"/>
      <c r="CI70" s="423"/>
      <c r="CJ70" s="423"/>
      <c r="CK70" s="423"/>
      <c r="CL70" s="423"/>
    </row>
    <row r="71" spans="1:90" s="361" customFormat="1" ht="55.5" customHeight="1" x14ac:dyDescent="0.25">
      <c r="A71" s="343">
        <f t="shared" si="7"/>
        <v>69</v>
      </c>
      <c r="B71" s="417" t="s">
        <v>921</v>
      </c>
      <c r="C71" s="345" t="s">
        <v>922</v>
      </c>
      <c r="D71" s="346">
        <v>44102</v>
      </c>
      <c r="E71" s="418">
        <v>44103</v>
      </c>
      <c r="F71" s="345" t="s">
        <v>928</v>
      </c>
      <c r="G71" s="345" t="s">
        <v>1448</v>
      </c>
      <c r="H71" s="570" t="s">
        <v>181</v>
      </c>
      <c r="I71" s="570" t="s">
        <v>2019</v>
      </c>
      <c r="J71" s="570" t="s">
        <v>2020</v>
      </c>
      <c r="K71" s="570" t="s">
        <v>2021</v>
      </c>
      <c r="L71" s="570" t="s">
        <v>954</v>
      </c>
      <c r="M71" s="587">
        <v>990755</v>
      </c>
      <c r="N71" s="587">
        <v>12133372.5</v>
      </c>
      <c r="O71" s="587">
        <v>1840726.19</v>
      </c>
      <c r="P71" s="347" t="s">
        <v>793</v>
      </c>
      <c r="Q71" s="348">
        <v>44102</v>
      </c>
      <c r="R71" s="348">
        <v>44105</v>
      </c>
      <c r="S71" s="348">
        <v>44377</v>
      </c>
      <c r="T71" s="347" t="s">
        <v>819</v>
      </c>
      <c r="U71" s="348">
        <v>44119</v>
      </c>
      <c r="V71" s="363"/>
      <c r="W71" s="350" t="str">
        <f t="shared" si="5"/>
        <v>17</v>
      </c>
      <c r="X71" s="419"/>
      <c r="Y71" s="350" t="str">
        <f t="shared" si="6"/>
        <v>Finalised</v>
      </c>
      <c r="Z71" s="353"/>
      <c r="AA71" s="420"/>
      <c r="AB71" s="353"/>
      <c r="AC71" s="420"/>
      <c r="AD71" s="354"/>
      <c r="AE71" s="353"/>
      <c r="AF71" s="420"/>
      <c r="AG71" s="353"/>
      <c r="AH71" s="355"/>
      <c r="AI71" s="421"/>
      <c r="AJ71" s="421"/>
      <c r="AK71" s="421"/>
      <c r="AL71" s="421"/>
      <c r="AM71" s="421"/>
      <c r="AN71" s="421"/>
      <c r="AO71" s="421"/>
      <c r="AP71" s="421"/>
      <c r="AQ71" s="421"/>
      <c r="AR71" s="421"/>
      <c r="AS71" s="422"/>
      <c r="AT71" s="422"/>
      <c r="AU71" s="422"/>
      <c r="AV71" s="422"/>
      <c r="AW71" s="422"/>
      <c r="AX71" s="422"/>
      <c r="AY71" s="423"/>
      <c r="AZ71" s="423"/>
      <c r="BA71" s="423"/>
      <c r="BB71" s="423"/>
      <c r="BC71" s="423"/>
      <c r="BD71" s="423"/>
      <c r="BE71" s="424"/>
      <c r="BF71" s="424"/>
      <c r="BG71" s="424"/>
      <c r="BH71" s="424"/>
      <c r="BI71" s="424"/>
      <c r="BJ71" s="424"/>
      <c r="BK71" s="425"/>
      <c r="BL71" s="425"/>
      <c r="BM71" s="424"/>
      <c r="BN71" s="424"/>
      <c r="BO71" s="424"/>
      <c r="BP71" s="424"/>
      <c r="BQ71" s="424"/>
      <c r="BR71" s="424"/>
      <c r="BS71" s="423"/>
      <c r="BT71" s="423"/>
      <c r="BU71" s="423"/>
      <c r="BV71" s="423"/>
      <c r="BW71" s="423"/>
      <c r="BX71" s="423"/>
      <c r="BY71" s="423"/>
      <c r="BZ71" s="423"/>
      <c r="CA71" s="423"/>
      <c r="CB71" s="423"/>
      <c r="CC71" s="423"/>
      <c r="CD71" s="423"/>
      <c r="CE71" s="423"/>
      <c r="CF71" s="423"/>
      <c r="CG71" s="423"/>
      <c r="CH71" s="423"/>
      <c r="CI71" s="423"/>
      <c r="CJ71" s="423"/>
      <c r="CK71" s="423"/>
      <c r="CL71" s="423"/>
    </row>
    <row r="72" spans="1:90" s="361" customFormat="1" ht="55.5" customHeight="1" x14ac:dyDescent="0.25">
      <c r="A72" s="343">
        <f t="shared" si="7"/>
        <v>70</v>
      </c>
      <c r="B72" s="417" t="s">
        <v>921</v>
      </c>
      <c r="C72" s="345" t="s">
        <v>922</v>
      </c>
      <c r="D72" s="346">
        <v>44103</v>
      </c>
      <c r="E72" s="418">
        <v>44103</v>
      </c>
      <c r="F72" s="345" t="s">
        <v>928</v>
      </c>
      <c r="G72" s="345" t="s">
        <v>1448</v>
      </c>
      <c r="H72" s="570" t="s">
        <v>181</v>
      </c>
      <c r="I72" s="570" t="s">
        <v>2022</v>
      </c>
      <c r="J72" s="570" t="s">
        <v>2023</v>
      </c>
      <c r="K72" s="570" t="s">
        <v>2024</v>
      </c>
      <c r="L72" s="570" t="s">
        <v>925</v>
      </c>
      <c r="M72" s="587">
        <v>18748693.800000001</v>
      </c>
      <c r="N72" s="587">
        <v>46698637.649999999</v>
      </c>
      <c r="O72" s="587">
        <v>9201210.0299999993</v>
      </c>
      <c r="P72" s="347" t="s">
        <v>793</v>
      </c>
      <c r="Q72" s="348">
        <v>44096</v>
      </c>
      <c r="R72" s="348">
        <v>44136</v>
      </c>
      <c r="S72" s="348">
        <v>44500</v>
      </c>
      <c r="T72" s="347" t="s">
        <v>819</v>
      </c>
      <c r="U72" s="348">
        <v>44119</v>
      </c>
      <c r="V72" s="363"/>
      <c r="W72" s="350" t="str">
        <f t="shared" si="5"/>
        <v>16</v>
      </c>
      <c r="X72" s="419"/>
      <c r="Y72" s="350" t="str">
        <f t="shared" si="6"/>
        <v>Finalised</v>
      </c>
      <c r="Z72" s="353"/>
      <c r="AA72" s="420"/>
      <c r="AB72" s="353"/>
      <c r="AC72" s="420"/>
      <c r="AD72" s="354"/>
      <c r="AE72" s="353"/>
      <c r="AF72" s="420"/>
      <c r="AG72" s="353"/>
      <c r="AH72" s="355"/>
      <c r="AI72" s="421"/>
      <c r="AJ72" s="421"/>
      <c r="AK72" s="421"/>
      <c r="AL72" s="421"/>
      <c r="AM72" s="421"/>
      <c r="AN72" s="421"/>
      <c r="AO72" s="421"/>
      <c r="AP72" s="421"/>
      <c r="AQ72" s="421"/>
      <c r="AR72" s="421"/>
      <c r="AS72" s="422"/>
      <c r="AT72" s="422"/>
      <c r="AU72" s="422"/>
      <c r="AV72" s="422"/>
      <c r="AW72" s="422"/>
      <c r="AX72" s="422"/>
      <c r="AY72" s="423"/>
      <c r="AZ72" s="423"/>
      <c r="BA72" s="423"/>
      <c r="BB72" s="423"/>
      <c r="BC72" s="423"/>
      <c r="BD72" s="423"/>
      <c r="BE72" s="424"/>
      <c r="BF72" s="424"/>
      <c r="BG72" s="424"/>
      <c r="BH72" s="424"/>
      <c r="BI72" s="424"/>
      <c r="BJ72" s="424"/>
      <c r="BK72" s="425"/>
      <c r="BL72" s="425"/>
      <c r="BM72" s="424"/>
      <c r="BN72" s="424"/>
      <c r="BO72" s="424"/>
      <c r="BP72" s="424"/>
      <c r="BQ72" s="424"/>
      <c r="BR72" s="424"/>
      <c r="BS72" s="423"/>
      <c r="BT72" s="423"/>
      <c r="BU72" s="423"/>
      <c r="BV72" s="423"/>
      <c r="BW72" s="423"/>
      <c r="BX72" s="423"/>
      <c r="BY72" s="423"/>
      <c r="BZ72" s="423"/>
      <c r="CA72" s="423"/>
      <c r="CB72" s="423"/>
      <c r="CC72" s="423"/>
      <c r="CD72" s="423"/>
      <c r="CE72" s="423"/>
      <c r="CF72" s="423"/>
      <c r="CG72" s="423"/>
      <c r="CH72" s="423"/>
      <c r="CI72" s="423"/>
      <c r="CJ72" s="423"/>
      <c r="CK72" s="423"/>
      <c r="CL72" s="423"/>
    </row>
    <row r="73" spans="1:90" s="361" customFormat="1" ht="55.5" customHeight="1" x14ac:dyDescent="0.25">
      <c r="A73" s="343">
        <f t="shared" si="7"/>
        <v>71</v>
      </c>
      <c r="B73" s="417" t="s">
        <v>921</v>
      </c>
      <c r="C73" s="345" t="s">
        <v>922</v>
      </c>
      <c r="D73" s="346">
        <v>44132</v>
      </c>
      <c r="E73" s="418">
        <v>44132</v>
      </c>
      <c r="F73" s="345" t="s">
        <v>928</v>
      </c>
      <c r="G73" s="345" t="s">
        <v>1448</v>
      </c>
      <c r="H73" s="570" t="s">
        <v>181</v>
      </c>
      <c r="I73" s="570" t="s">
        <v>2025</v>
      </c>
      <c r="J73" s="570" t="s">
        <v>2023</v>
      </c>
      <c r="K73" s="570" t="s">
        <v>2026</v>
      </c>
      <c r="L73" s="570" t="s">
        <v>954</v>
      </c>
      <c r="M73" s="587">
        <v>7760336.96</v>
      </c>
      <c r="N73" s="587">
        <v>46798992.399999999</v>
      </c>
      <c r="O73" s="587">
        <v>6801283.4100000001</v>
      </c>
      <c r="P73" s="347" t="s">
        <v>793</v>
      </c>
      <c r="Q73" s="348">
        <v>44124</v>
      </c>
      <c r="R73" s="348" t="s">
        <v>976</v>
      </c>
      <c r="S73" s="348" t="s">
        <v>976</v>
      </c>
      <c r="T73" s="347" t="s">
        <v>819</v>
      </c>
      <c r="U73" s="348">
        <v>44180</v>
      </c>
      <c r="V73" s="363"/>
      <c r="W73" s="350" t="str">
        <f t="shared" si="5"/>
        <v>48</v>
      </c>
      <c r="X73" s="419"/>
      <c r="Y73" s="350" t="str">
        <f t="shared" si="6"/>
        <v>Finalised</v>
      </c>
      <c r="Z73" s="353"/>
      <c r="AA73" s="420"/>
      <c r="AB73" s="353"/>
      <c r="AC73" s="420"/>
      <c r="AD73" s="354"/>
      <c r="AE73" s="353"/>
      <c r="AF73" s="420"/>
      <c r="AG73" s="353"/>
      <c r="AH73" s="355"/>
      <c r="AI73" s="421"/>
      <c r="AJ73" s="421"/>
      <c r="AK73" s="421"/>
      <c r="AL73" s="421"/>
      <c r="AM73" s="421"/>
      <c r="AN73" s="421"/>
      <c r="AO73" s="421"/>
      <c r="AP73" s="421"/>
      <c r="AQ73" s="421"/>
      <c r="AR73" s="421"/>
      <c r="AS73" s="422"/>
      <c r="AT73" s="422"/>
      <c r="AU73" s="422"/>
      <c r="AV73" s="422"/>
      <c r="AW73" s="422"/>
      <c r="AX73" s="422"/>
      <c r="AY73" s="423"/>
      <c r="AZ73" s="423"/>
      <c r="BA73" s="423"/>
      <c r="BB73" s="423"/>
      <c r="BC73" s="423"/>
      <c r="BD73" s="423"/>
      <c r="BE73" s="424"/>
      <c r="BF73" s="424"/>
      <c r="BG73" s="424"/>
      <c r="BH73" s="424"/>
      <c r="BI73" s="424"/>
      <c r="BJ73" s="424"/>
      <c r="BK73" s="425"/>
      <c r="BL73" s="425"/>
      <c r="BM73" s="424"/>
      <c r="BN73" s="424"/>
      <c r="BO73" s="424"/>
      <c r="BP73" s="424"/>
      <c r="BQ73" s="424"/>
      <c r="BR73" s="424"/>
      <c r="BS73" s="423"/>
      <c r="BT73" s="423"/>
      <c r="BU73" s="423"/>
      <c r="BV73" s="423"/>
      <c r="BW73" s="423"/>
      <c r="BX73" s="423"/>
      <c r="BY73" s="423"/>
      <c r="BZ73" s="423"/>
      <c r="CA73" s="423"/>
      <c r="CB73" s="423"/>
      <c r="CC73" s="423"/>
      <c r="CD73" s="423"/>
      <c r="CE73" s="423"/>
      <c r="CF73" s="423"/>
      <c r="CG73" s="423"/>
      <c r="CH73" s="423"/>
      <c r="CI73" s="423"/>
      <c r="CJ73" s="423"/>
      <c r="CK73" s="423"/>
      <c r="CL73" s="423"/>
    </row>
    <row r="74" spans="1:90" s="361" customFormat="1" ht="55.5" customHeight="1" x14ac:dyDescent="0.25">
      <c r="A74" s="343">
        <f t="shared" si="7"/>
        <v>72</v>
      </c>
      <c r="B74" s="417" t="s">
        <v>921</v>
      </c>
      <c r="C74" s="345" t="s">
        <v>944</v>
      </c>
      <c r="D74" s="426">
        <v>44165</v>
      </c>
      <c r="E74" s="427">
        <v>44165</v>
      </c>
      <c r="F74" s="347" t="s">
        <v>928</v>
      </c>
      <c r="G74" s="347" t="s">
        <v>1148</v>
      </c>
      <c r="H74" s="570" t="s">
        <v>181</v>
      </c>
      <c r="I74" s="570" t="s">
        <v>2110</v>
      </c>
      <c r="J74" s="570" t="s">
        <v>2111</v>
      </c>
      <c r="K74" s="570" t="s">
        <v>2112</v>
      </c>
      <c r="L74" s="570" t="s">
        <v>929</v>
      </c>
      <c r="M74" s="587">
        <v>55833564.380000003</v>
      </c>
      <c r="N74" s="587">
        <v>2745590776</v>
      </c>
      <c r="O74" s="587">
        <v>308937779.23000002</v>
      </c>
      <c r="P74" s="347" t="s">
        <v>793</v>
      </c>
      <c r="Q74" s="348">
        <v>44162</v>
      </c>
      <c r="R74" s="348">
        <v>44105</v>
      </c>
      <c r="S74" s="348">
        <v>45168</v>
      </c>
      <c r="T74" s="347" t="s">
        <v>819</v>
      </c>
      <c r="U74" s="348">
        <v>44182</v>
      </c>
      <c r="V74" s="363"/>
      <c r="W74" s="366" t="str">
        <f t="shared" si="5"/>
        <v>17</v>
      </c>
      <c r="X74" s="428"/>
      <c r="Y74" s="366" t="str">
        <f t="shared" si="6"/>
        <v>Finalised</v>
      </c>
      <c r="Z74" s="364"/>
      <c r="AA74" s="429"/>
      <c r="AB74" s="364"/>
      <c r="AC74" s="429"/>
      <c r="AD74" s="369"/>
      <c r="AE74" s="364"/>
      <c r="AF74" s="429"/>
      <c r="AG74" s="364"/>
      <c r="AH74" s="370"/>
      <c r="AI74" s="430"/>
      <c r="AJ74" s="430"/>
      <c r="AK74" s="430"/>
      <c r="AL74" s="430"/>
      <c r="AM74" s="430"/>
      <c r="AN74" s="430"/>
      <c r="AO74" s="430"/>
      <c r="AP74" s="430"/>
      <c r="AQ74" s="430"/>
      <c r="AR74" s="430"/>
      <c r="AS74" s="431"/>
      <c r="AT74" s="431"/>
      <c r="AU74" s="431"/>
      <c r="AV74" s="431"/>
      <c r="AW74" s="431"/>
      <c r="AX74" s="431"/>
      <c r="AY74" s="432"/>
      <c r="AZ74" s="432"/>
      <c r="BA74" s="432"/>
      <c r="BB74" s="432"/>
      <c r="BC74" s="432"/>
      <c r="BD74" s="432"/>
      <c r="BE74" s="433"/>
      <c r="BF74" s="433"/>
      <c r="BG74" s="433"/>
      <c r="BH74" s="433"/>
      <c r="BI74" s="433"/>
      <c r="BJ74" s="433"/>
      <c r="BK74" s="434"/>
      <c r="BL74" s="434"/>
      <c r="BM74" s="433"/>
      <c r="BN74" s="433"/>
      <c r="BO74" s="433"/>
      <c r="BP74" s="433"/>
      <c r="BQ74" s="433"/>
      <c r="BR74" s="433"/>
      <c r="BS74" s="432"/>
      <c r="BT74" s="432"/>
      <c r="BU74" s="432"/>
      <c r="BV74" s="432"/>
      <c r="BW74" s="432"/>
      <c r="BX74" s="432"/>
      <c r="BY74" s="432"/>
      <c r="BZ74" s="432"/>
      <c r="CA74" s="432"/>
      <c r="CB74" s="432"/>
      <c r="CC74" s="432"/>
      <c r="CD74" s="432"/>
      <c r="CE74" s="432"/>
      <c r="CF74" s="432"/>
      <c r="CG74" s="432"/>
      <c r="CH74" s="432"/>
      <c r="CI74" s="432"/>
      <c r="CJ74" s="432"/>
      <c r="CK74" s="432"/>
      <c r="CL74" s="432"/>
    </row>
    <row r="75" spans="1:90" s="361" customFormat="1" ht="55.5" customHeight="1" x14ac:dyDescent="0.25">
      <c r="A75" s="343">
        <f t="shared" si="7"/>
        <v>73</v>
      </c>
      <c r="B75" s="417" t="s">
        <v>921</v>
      </c>
      <c r="C75" s="345" t="s">
        <v>922</v>
      </c>
      <c r="D75" s="346">
        <v>44159</v>
      </c>
      <c r="E75" s="418">
        <v>44159</v>
      </c>
      <c r="F75" s="387" t="s">
        <v>928</v>
      </c>
      <c r="G75" s="347" t="s">
        <v>1148</v>
      </c>
      <c r="H75" s="570" t="s">
        <v>181</v>
      </c>
      <c r="I75" s="570" t="s">
        <v>2035</v>
      </c>
      <c r="J75" s="570" t="s">
        <v>2036</v>
      </c>
      <c r="K75" s="570" t="s">
        <v>2037</v>
      </c>
      <c r="L75" s="570" t="s">
        <v>967</v>
      </c>
      <c r="M75" s="587">
        <v>1380000</v>
      </c>
      <c r="N75" s="587">
        <v>9954912</v>
      </c>
      <c r="O75" s="587">
        <v>1260960.3700000001</v>
      </c>
      <c r="P75" s="347" t="s">
        <v>930</v>
      </c>
      <c r="Q75" s="348">
        <v>44159</v>
      </c>
      <c r="R75" s="348">
        <v>44161</v>
      </c>
      <c r="S75" s="348">
        <v>44253</v>
      </c>
      <c r="T75" s="347" t="s">
        <v>819</v>
      </c>
      <c r="U75" s="348">
        <v>44195</v>
      </c>
      <c r="V75" s="353"/>
      <c r="W75" s="350" t="str">
        <f t="shared" si="5"/>
        <v>36</v>
      </c>
      <c r="X75" s="435"/>
      <c r="Y75" s="397" t="str">
        <f t="shared" si="6"/>
        <v>Finalised</v>
      </c>
      <c r="Z75" s="398"/>
      <c r="AA75" s="436"/>
      <c r="AB75" s="398"/>
      <c r="AC75" s="436"/>
      <c r="AD75" s="400"/>
      <c r="AE75" s="398"/>
      <c r="AF75" s="436"/>
      <c r="AG75" s="398"/>
      <c r="AH75" s="401"/>
      <c r="AI75" s="437"/>
      <c r="AJ75" s="437"/>
      <c r="AK75" s="437"/>
      <c r="AL75" s="437"/>
      <c r="AM75" s="437"/>
      <c r="AN75" s="437"/>
      <c r="AO75" s="437"/>
      <c r="AP75" s="437"/>
      <c r="AQ75" s="437"/>
      <c r="AR75" s="437"/>
      <c r="AS75" s="438"/>
      <c r="AT75" s="438"/>
      <c r="AU75" s="438"/>
      <c r="AV75" s="438"/>
      <c r="AW75" s="438"/>
      <c r="AX75" s="438"/>
      <c r="AY75" s="439"/>
      <c r="AZ75" s="439"/>
      <c r="BA75" s="439"/>
      <c r="BB75" s="439"/>
      <c r="BC75" s="439"/>
      <c r="BD75" s="439"/>
      <c r="BE75" s="440"/>
      <c r="BF75" s="440"/>
      <c r="BG75" s="440"/>
      <c r="BH75" s="440"/>
      <c r="BI75" s="440"/>
      <c r="BJ75" s="440"/>
      <c r="BK75" s="441"/>
      <c r="BL75" s="441"/>
      <c r="BM75" s="440"/>
      <c r="BN75" s="440"/>
      <c r="BO75" s="440"/>
      <c r="BP75" s="440"/>
      <c r="BQ75" s="440"/>
      <c r="BR75" s="440"/>
      <c r="BS75" s="439"/>
      <c r="BT75" s="439"/>
      <c r="BU75" s="439"/>
      <c r="BV75" s="439"/>
      <c r="BW75" s="439"/>
      <c r="BX75" s="439"/>
      <c r="BY75" s="439"/>
      <c r="BZ75" s="439"/>
      <c r="CA75" s="439"/>
      <c r="CB75" s="439"/>
      <c r="CC75" s="439"/>
      <c r="CD75" s="439"/>
      <c r="CE75" s="439"/>
      <c r="CF75" s="439"/>
      <c r="CG75" s="439"/>
      <c r="CH75" s="439"/>
      <c r="CI75" s="439"/>
      <c r="CJ75" s="439"/>
      <c r="CK75" s="439"/>
      <c r="CL75" s="439"/>
    </row>
    <row r="76" spans="1:90" s="462" customFormat="1" ht="55.5" customHeight="1" x14ac:dyDescent="0.25">
      <c r="A76" s="442">
        <f t="shared" si="7"/>
        <v>74</v>
      </c>
      <c r="B76" s="443" t="s">
        <v>921</v>
      </c>
      <c r="C76" s="444" t="s">
        <v>922</v>
      </c>
      <c r="D76" s="445">
        <v>44144</v>
      </c>
      <c r="E76" s="446">
        <v>44155</v>
      </c>
      <c r="F76" s="447" t="s">
        <v>928</v>
      </c>
      <c r="G76" s="447" t="s">
        <v>1268</v>
      </c>
      <c r="H76" s="571" t="s">
        <v>182</v>
      </c>
      <c r="I76" s="571" t="s">
        <v>2113</v>
      </c>
      <c r="J76" s="571" t="s">
        <v>2114</v>
      </c>
      <c r="K76" s="571" t="s">
        <v>2115</v>
      </c>
      <c r="L76" s="571" t="s">
        <v>925</v>
      </c>
      <c r="M76" s="588">
        <v>863406</v>
      </c>
      <c r="N76" s="588">
        <v>692640</v>
      </c>
      <c r="O76" s="588">
        <v>0</v>
      </c>
      <c r="P76" s="447" t="s">
        <v>793</v>
      </c>
      <c r="Q76" s="448">
        <v>44144</v>
      </c>
      <c r="R76" s="448">
        <v>43556</v>
      </c>
      <c r="S76" s="448">
        <v>44650</v>
      </c>
      <c r="T76" s="447" t="s">
        <v>879</v>
      </c>
      <c r="U76" s="448"/>
      <c r="V76" s="449"/>
      <c r="W76" s="450"/>
      <c r="X76" s="451"/>
      <c r="Y76" s="452"/>
      <c r="Z76" s="453"/>
      <c r="AA76" s="454"/>
      <c r="AB76" s="453"/>
      <c r="AC76" s="454"/>
      <c r="AD76" s="455"/>
      <c r="AE76" s="453"/>
      <c r="AF76" s="454"/>
      <c r="AG76" s="453"/>
      <c r="AH76" s="456"/>
      <c r="AI76" s="457"/>
      <c r="AJ76" s="457"/>
      <c r="AK76" s="457"/>
      <c r="AL76" s="457"/>
      <c r="AM76" s="457"/>
      <c r="AN76" s="457"/>
      <c r="AO76" s="457"/>
      <c r="AP76" s="457"/>
      <c r="AQ76" s="457"/>
      <c r="AR76" s="457"/>
      <c r="AS76" s="458"/>
      <c r="AT76" s="458"/>
      <c r="AU76" s="458"/>
      <c r="AV76" s="458"/>
      <c r="AW76" s="458"/>
      <c r="AX76" s="458"/>
      <c r="AY76" s="459"/>
      <c r="AZ76" s="459"/>
      <c r="BA76" s="459"/>
      <c r="BB76" s="459"/>
      <c r="BC76" s="459"/>
      <c r="BD76" s="459"/>
      <c r="BE76" s="460"/>
      <c r="BF76" s="460"/>
      <c r="BG76" s="460"/>
      <c r="BH76" s="460"/>
      <c r="BI76" s="460"/>
      <c r="BJ76" s="460"/>
      <c r="BK76" s="461"/>
      <c r="BL76" s="461"/>
      <c r="BM76" s="460"/>
      <c r="BN76" s="460"/>
      <c r="BO76" s="460"/>
      <c r="BP76" s="460"/>
      <c r="BQ76" s="460"/>
      <c r="BR76" s="460"/>
      <c r="BS76" s="459"/>
      <c r="BT76" s="459"/>
      <c r="BU76" s="459"/>
      <c r="BV76" s="459"/>
      <c r="BW76" s="459"/>
      <c r="BX76" s="459"/>
      <c r="BY76" s="459"/>
      <c r="BZ76" s="459"/>
      <c r="CA76" s="459"/>
      <c r="CB76" s="459"/>
      <c r="CC76" s="459"/>
      <c r="CD76" s="459"/>
      <c r="CE76" s="459"/>
      <c r="CF76" s="459"/>
      <c r="CG76" s="459"/>
      <c r="CH76" s="459"/>
      <c r="CI76" s="459"/>
      <c r="CJ76" s="459"/>
      <c r="CK76" s="459"/>
      <c r="CL76" s="459"/>
    </row>
    <row r="77" spans="1:90" s="361" customFormat="1" ht="55.5" customHeight="1" x14ac:dyDescent="0.25">
      <c r="A77" s="343">
        <f t="shared" si="7"/>
        <v>75</v>
      </c>
      <c r="B77" s="463" t="s">
        <v>1937</v>
      </c>
      <c r="C77" s="385" t="s">
        <v>922</v>
      </c>
      <c r="D77" s="346">
        <v>44105</v>
      </c>
      <c r="E77" s="464">
        <v>44105</v>
      </c>
      <c r="F77" s="385" t="s">
        <v>945</v>
      </c>
      <c r="G77" s="385" t="s">
        <v>1268</v>
      </c>
      <c r="H77" s="570" t="s">
        <v>865</v>
      </c>
      <c r="I77" s="570" t="s">
        <v>1940</v>
      </c>
      <c r="J77" s="570" t="s">
        <v>1941</v>
      </c>
      <c r="K77" s="570" t="s">
        <v>1942</v>
      </c>
      <c r="L77" s="570" t="s">
        <v>1943</v>
      </c>
      <c r="M77" s="587">
        <v>23659198.079999998</v>
      </c>
      <c r="N77" s="587">
        <v>32533812.359999999</v>
      </c>
      <c r="O77" s="587">
        <v>9767705.2100000009</v>
      </c>
      <c r="P77" s="347" t="s">
        <v>790</v>
      </c>
      <c r="Q77" s="348">
        <v>44105</v>
      </c>
      <c r="R77" s="348">
        <v>44105</v>
      </c>
      <c r="S77" s="348">
        <v>44135</v>
      </c>
      <c r="T77" s="347" t="s">
        <v>819</v>
      </c>
      <c r="U77" s="348">
        <v>44131</v>
      </c>
      <c r="V77" s="379" t="s">
        <v>1928</v>
      </c>
      <c r="W77" s="377" t="str">
        <f t="shared" ref="W77:W87" si="8">CONCATENATE(IF(T77="Finalised",SUM(U77-D77),""),IF(T77="Not Finalised",SUM(U77-D77),""), IF(T77="Closed",SUM(U77-D77),""),IF(T77="Withdrawn",SUM(U77-D77),""))</f>
        <v>26</v>
      </c>
      <c r="X77" s="435"/>
      <c r="Y77" s="397" t="str">
        <f t="shared" ref="Y77:Y87" si="9">CONCATENATE(IF(T77="Finalised","Finalised",""),IF(T77="Not Finalised",W77,""), IF(T77="Closed","Closed",""),IF(T77="Withdrawn","Withdrawn",""))</f>
        <v>Finalised</v>
      </c>
      <c r="Z77" s="398"/>
      <c r="AA77" s="436"/>
      <c r="AB77" s="398"/>
      <c r="AC77" s="436"/>
      <c r="AD77" s="400"/>
      <c r="AE77" s="398"/>
      <c r="AF77" s="436"/>
      <c r="AG77" s="398"/>
      <c r="AH77" s="401"/>
      <c r="AI77" s="437"/>
      <c r="AJ77" s="437"/>
      <c r="AK77" s="437"/>
      <c r="AL77" s="437"/>
      <c r="AM77" s="437"/>
      <c r="AN77" s="437"/>
      <c r="AO77" s="437"/>
      <c r="AP77" s="437"/>
      <c r="AQ77" s="437"/>
      <c r="AR77" s="437"/>
      <c r="AS77" s="438"/>
      <c r="AT77" s="438"/>
      <c r="AU77" s="438"/>
      <c r="AV77" s="438"/>
      <c r="AW77" s="438"/>
      <c r="AX77" s="438"/>
      <c r="AY77" s="439"/>
      <c r="AZ77" s="439"/>
      <c r="BA77" s="439"/>
      <c r="BB77" s="439"/>
      <c r="BC77" s="439"/>
      <c r="BD77" s="439"/>
      <c r="BE77" s="440"/>
      <c r="BF77" s="440"/>
      <c r="BG77" s="440"/>
      <c r="BH77" s="440"/>
      <c r="BI77" s="440"/>
      <c r="BJ77" s="440"/>
      <c r="BK77" s="441"/>
      <c r="BL77" s="441"/>
      <c r="BM77" s="440"/>
      <c r="BN77" s="440"/>
      <c r="BO77" s="440"/>
      <c r="BP77" s="440"/>
      <c r="BQ77" s="440"/>
      <c r="BR77" s="440"/>
      <c r="BS77" s="439"/>
      <c r="BT77" s="439"/>
      <c r="BU77" s="439"/>
      <c r="BV77" s="439"/>
      <c r="BW77" s="439"/>
      <c r="BX77" s="439"/>
      <c r="BY77" s="439"/>
      <c r="BZ77" s="439"/>
      <c r="CA77" s="439"/>
      <c r="CB77" s="439"/>
      <c r="CC77" s="439"/>
      <c r="CD77" s="439"/>
      <c r="CE77" s="439"/>
      <c r="CF77" s="439"/>
      <c r="CG77" s="439"/>
      <c r="CH77" s="439"/>
      <c r="CI77" s="439"/>
      <c r="CJ77" s="439"/>
      <c r="CK77" s="439"/>
      <c r="CL77" s="439"/>
    </row>
    <row r="78" spans="1:90" s="361" customFormat="1" ht="55.5" customHeight="1" x14ac:dyDescent="0.25">
      <c r="A78" s="343">
        <f t="shared" si="7"/>
        <v>76</v>
      </c>
      <c r="B78" s="463" t="s">
        <v>1937</v>
      </c>
      <c r="C78" s="385" t="s">
        <v>922</v>
      </c>
      <c r="D78" s="346">
        <v>44117</v>
      </c>
      <c r="E78" s="464">
        <v>44117</v>
      </c>
      <c r="F78" s="385" t="s">
        <v>945</v>
      </c>
      <c r="G78" s="385" t="s">
        <v>1930</v>
      </c>
      <c r="H78" s="570" t="s">
        <v>865</v>
      </c>
      <c r="I78" s="570" t="s">
        <v>1296</v>
      </c>
      <c r="J78" s="570" t="s">
        <v>1941</v>
      </c>
      <c r="K78" s="570" t="s">
        <v>1953</v>
      </c>
      <c r="L78" s="570" t="s">
        <v>1946</v>
      </c>
      <c r="M78" s="587">
        <v>3725337.47</v>
      </c>
      <c r="N78" s="587">
        <v>14388114.529999999</v>
      </c>
      <c r="O78" s="587">
        <v>5671536.1500000004</v>
      </c>
      <c r="P78" s="347" t="s">
        <v>790</v>
      </c>
      <c r="Q78" s="348">
        <v>44105</v>
      </c>
      <c r="R78" s="348">
        <v>44136</v>
      </c>
      <c r="S78" s="348">
        <v>44470</v>
      </c>
      <c r="T78" s="347" t="s">
        <v>819</v>
      </c>
      <c r="U78" s="348">
        <v>44132</v>
      </c>
      <c r="V78" s="379" t="s">
        <v>1928</v>
      </c>
      <c r="W78" s="377" t="str">
        <f t="shared" si="8"/>
        <v>15</v>
      </c>
      <c r="X78" s="435"/>
      <c r="Y78" s="397" t="str">
        <f t="shared" si="9"/>
        <v>Finalised</v>
      </c>
      <c r="Z78" s="398"/>
      <c r="AA78" s="436"/>
      <c r="AB78" s="398"/>
      <c r="AC78" s="436"/>
      <c r="AD78" s="400"/>
      <c r="AE78" s="398"/>
      <c r="AF78" s="436"/>
      <c r="AG78" s="398"/>
      <c r="AH78" s="401"/>
      <c r="AI78" s="437"/>
      <c r="AJ78" s="437"/>
      <c r="AK78" s="437"/>
      <c r="AL78" s="437"/>
      <c r="AM78" s="437"/>
      <c r="AN78" s="437"/>
      <c r="AO78" s="437"/>
      <c r="AP78" s="437"/>
      <c r="AQ78" s="437"/>
      <c r="AR78" s="437"/>
      <c r="AS78" s="438"/>
      <c r="AT78" s="438"/>
      <c r="AU78" s="438"/>
      <c r="AV78" s="438"/>
      <c r="AW78" s="438"/>
      <c r="AX78" s="438"/>
      <c r="AY78" s="439"/>
      <c r="AZ78" s="439"/>
      <c r="BA78" s="439"/>
      <c r="BB78" s="439"/>
      <c r="BC78" s="439"/>
      <c r="BD78" s="439"/>
      <c r="BE78" s="440"/>
      <c r="BF78" s="440"/>
      <c r="BG78" s="440"/>
      <c r="BH78" s="440"/>
      <c r="BI78" s="440"/>
      <c r="BJ78" s="440"/>
      <c r="BK78" s="441"/>
      <c r="BL78" s="441"/>
      <c r="BM78" s="440"/>
      <c r="BN78" s="440"/>
      <c r="BO78" s="440"/>
      <c r="BP78" s="440"/>
      <c r="BQ78" s="440"/>
      <c r="BR78" s="440"/>
      <c r="BS78" s="439"/>
      <c r="BT78" s="439"/>
      <c r="BU78" s="439"/>
      <c r="BV78" s="439"/>
      <c r="BW78" s="439"/>
      <c r="BX78" s="439"/>
      <c r="BY78" s="439"/>
      <c r="BZ78" s="439"/>
      <c r="CA78" s="439"/>
      <c r="CB78" s="439"/>
      <c r="CC78" s="439"/>
      <c r="CD78" s="439"/>
      <c r="CE78" s="439"/>
      <c r="CF78" s="439"/>
      <c r="CG78" s="439"/>
      <c r="CH78" s="439"/>
      <c r="CI78" s="439"/>
      <c r="CJ78" s="439"/>
      <c r="CK78" s="439"/>
      <c r="CL78" s="439"/>
    </row>
    <row r="79" spans="1:90" s="361" customFormat="1" ht="55.5" customHeight="1" x14ac:dyDescent="0.25">
      <c r="A79" s="343">
        <f t="shared" si="7"/>
        <v>77</v>
      </c>
      <c r="B79" s="417" t="s">
        <v>921</v>
      </c>
      <c r="C79" s="345" t="s">
        <v>922</v>
      </c>
      <c r="D79" s="346">
        <v>44169</v>
      </c>
      <c r="E79" s="465">
        <v>44169</v>
      </c>
      <c r="F79" s="345" t="s">
        <v>923</v>
      </c>
      <c r="G79" s="345" t="s">
        <v>1047</v>
      </c>
      <c r="H79" s="570" t="s">
        <v>257</v>
      </c>
      <c r="I79" s="570" t="s">
        <v>1048</v>
      </c>
      <c r="J79" s="570" t="s">
        <v>1075</v>
      </c>
      <c r="K79" s="570" t="s">
        <v>1022</v>
      </c>
      <c r="L79" s="570" t="s">
        <v>964</v>
      </c>
      <c r="M79" s="587">
        <v>352024</v>
      </c>
      <c r="N79" s="587">
        <v>811087</v>
      </c>
      <c r="O79" s="587">
        <v>1955054</v>
      </c>
      <c r="P79" s="347" t="s">
        <v>790</v>
      </c>
      <c r="Q79" s="348">
        <v>44168</v>
      </c>
      <c r="R79" s="348">
        <v>44287</v>
      </c>
      <c r="S79" s="348">
        <v>44561</v>
      </c>
      <c r="T79" s="347" t="s">
        <v>819</v>
      </c>
      <c r="U79" s="348">
        <v>44195</v>
      </c>
      <c r="V79" s="466"/>
      <c r="W79" s="350" t="str">
        <f t="shared" si="8"/>
        <v>26</v>
      </c>
      <c r="X79" s="435"/>
      <c r="Y79" s="397" t="str">
        <f t="shared" si="9"/>
        <v>Finalised</v>
      </c>
      <c r="Z79" s="398"/>
      <c r="AA79" s="436">
        <f t="shared" ref="AA79:AA85" si="10">Z79-E79</f>
        <v>-44169</v>
      </c>
      <c r="AB79" s="398"/>
      <c r="AC79" s="436"/>
      <c r="AD79" s="400"/>
      <c r="AE79" s="398"/>
      <c r="AF79" s="436"/>
      <c r="AG79" s="398"/>
      <c r="AH79" s="401"/>
      <c r="AI79" s="437"/>
      <c r="AJ79" s="437"/>
      <c r="AK79" s="437"/>
      <c r="AL79" s="437"/>
      <c r="AM79" s="437"/>
      <c r="AN79" s="437"/>
      <c r="AO79" s="437"/>
      <c r="AP79" s="437"/>
      <c r="AQ79" s="437"/>
      <c r="AR79" s="437"/>
      <c r="AS79" s="438"/>
      <c r="AT79" s="438"/>
      <c r="AU79" s="438"/>
      <c r="AV79" s="438"/>
      <c r="AW79" s="438"/>
      <c r="AX79" s="438"/>
      <c r="AY79" s="439"/>
      <c r="AZ79" s="439"/>
      <c r="BA79" s="439"/>
      <c r="BB79" s="439"/>
      <c r="BC79" s="439"/>
      <c r="BD79" s="439"/>
      <c r="BE79" s="440"/>
      <c r="BF79" s="440"/>
      <c r="BG79" s="440"/>
      <c r="BH79" s="440"/>
      <c r="BI79" s="440"/>
      <c r="BJ79" s="440"/>
      <c r="BK79" s="441"/>
      <c r="BL79" s="441"/>
      <c r="BM79" s="440"/>
      <c r="BN79" s="440"/>
      <c r="BO79" s="440"/>
      <c r="BP79" s="440"/>
      <c r="BQ79" s="440"/>
      <c r="BR79" s="440"/>
      <c r="BS79" s="439"/>
      <c r="BT79" s="439"/>
      <c r="BU79" s="439"/>
      <c r="BV79" s="439"/>
      <c r="BW79" s="439"/>
      <c r="BX79" s="439"/>
      <c r="BY79" s="439"/>
      <c r="BZ79" s="439"/>
      <c r="CA79" s="439"/>
      <c r="CB79" s="439"/>
      <c r="CC79" s="439"/>
      <c r="CD79" s="439"/>
      <c r="CE79" s="439"/>
      <c r="CF79" s="439"/>
      <c r="CG79" s="439"/>
      <c r="CH79" s="439"/>
      <c r="CI79" s="439"/>
      <c r="CJ79" s="439"/>
      <c r="CK79" s="439"/>
      <c r="CL79" s="439"/>
    </row>
    <row r="80" spans="1:90" s="361" customFormat="1" ht="55.5" customHeight="1" x14ac:dyDescent="0.25">
      <c r="A80" s="343">
        <f t="shared" si="7"/>
        <v>78</v>
      </c>
      <c r="B80" s="417" t="s">
        <v>921</v>
      </c>
      <c r="C80" s="345" t="s">
        <v>922</v>
      </c>
      <c r="D80" s="346">
        <v>44169</v>
      </c>
      <c r="E80" s="465">
        <v>44169</v>
      </c>
      <c r="F80" s="345" t="s">
        <v>923</v>
      </c>
      <c r="G80" s="345" t="s">
        <v>1047</v>
      </c>
      <c r="H80" s="570" t="s">
        <v>257</v>
      </c>
      <c r="I80" s="570" t="s">
        <v>1048</v>
      </c>
      <c r="J80" s="570" t="s">
        <v>1076</v>
      </c>
      <c r="K80" s="570" t="s">
        <v>1022</v>
      </c>
      <c r="L80" s="570" t="s">
        <v>964</v>
      </c>
      <c r="M80" s="587">
        <v>484882</v>
      </c>
      <c r="N80" s="587">
        <v>927422</v>
      </c>
      <c r="O80" s="587">
        <v>3508141</v>
      </c>
      <c r="P80" s="347" t="s">
        <v>790</v>
      </c>
      <c r="Q80" s="348">
        <v>44168</v>
      </c>
      <c r="R80" s="348">
        <v>44287</v>
      </c>
      <c r="S80" s="348">
        <v>44561</v>
      </c>
      <c r="T80" s="347" t="s">
        <v>819</v>
      </c>
      <c r="U80" s="348">
        <v>44195</v>
      </c>
      <c r="V80" s="466"/>
      <c r="W80" s="350" t="str">
        <f t="shared" si="8"/>
        <v>26</v>
      </c>
      <c r="X80" s="435"/>
      <c r="Y80" s="397" t="str">
        <f t="shared" si="9"/>
        <v>Finalised</v>
      </c>
      <c r="Z80" s="398"/>
      <c r="AA80" s="436">
        <f t="shared" si="10"/>
        <v>-44169</v>
      </c>
      <c r="AB80" s="398"/>
      <c r="AC80" s="436"/>
      <c r="AD80" s="400"/>
      <c r="AE80" s="398"/>
      <c r="AF80" s="436"/>
      <c r="AG80" s="398"/>
      <c r="AH80" s="401"/>
      <c r="AI80" s="437"/>
      <c r="AJ80" s="437"/>
      <c r="AK80" s="437"/>
      <c r="AL80" s="437"/>
      <c r="AM80" s="437"/>
      <c r="AN80" s="437"/>
      <c r="AO80" s="437"/>
      <c r="AP80" s="437"/>
      <c r="AQ80" s="437"/>
      <c r="AR80" s="437"/>
      <c r="AS80" s="438"/>
      <c r="AT80" s="438"/>
      <c r="AU80" s="438"/>
      <c r="AV80" s="438"/>
      <c r="AW80" s="438"/>
      <c r="AX80" s="438"/>
      <c r="AY80" s="439"/>
      <c r="AZ80" s="439"/>
      <c r="BA80" s="439"/>
      <c r="BB80" s="439"/>
      <c r="BC80" s="439"/>
      <c r="BD80" s="439"/>
      <c r="BE80" s="440"/>
      <c r="BF80" s="440"/>
      <c r="BG80" s="440"/>
      <c r="BH80" s="440"/>
      <c r="BI80" s="440"/>
      <c r="BJ80" s="440"/>
      <c r="BK80" s="441"/>
      <c r="BL80" s="441"/>
      <c r="BM80" s="440"/>
      <c r="BN80" s="440"/>
      <c r="BO80" s="440"/>
      <c r="BP80" s="440"/>
      <c r="BQ80" s="440"/>
      <c r="BR80" s="440"/>
      <c r="BS80" s="439"/>
      <c r="BT80" s="439"/>
      <c r="BU80" s="439"/>
      <c r="BV80" s="439"/>
      <c r="BW80" s="439"/>
      <c r="BX80" s="439"/>
      <c r="BY80" s="439"/>
      <c r="BZ80" s="439"/>
      <c r="CA80" s="439"/>
      <c r="CB80" s="439"/>
      <c r="CC80" s="439"/>
      <c r="CD80" s="439"/>
      <c r="CE80" s="439"/>
      <c r="CF80" s="439"/>
      <c r="CG80" s="439"/>
      <c r="CH80" s="439"/>
      <c r="CI80" s="439"/>
      <c r="CJ80" s="439"/>
      <c r="CK80" s="439"/>
      <c r="CL80" s="439"/>
    </row>
    <row r="81" spans="1:90" s="361" customFormat="1" ht="55.5" customHeight="1" x14ac:dyDescent="0.25">
      <c r="A81" s="343">
        <f t="shared" si="7"/>
        <v>79</v>
      </c>
      <c r="B81" s="417" t="s">
        <v>921</v>
      </c>
      <c r="C81" s="345" t="s">
        <v>922</v>
      </c>
      <c r="D81" s="346">
        <v>44169</v>
      </c>
      <c r="E81" s="465">
        <v>44169</v>
      </c>
      <c r="F81" s="345" t="s">
        <v>923</v>
      </c>
      <c r="G81" s="345" t="s">
        <v>1047</v>
      </c>
      <c r="H81" s="570" t="s">
        <v>257</v>
      </c>
      <c r="I81" s="570" t="s">
        <v>1048</v>
      </c>
      <c r="J81" s="570" t="s">
        <v>1077</v>
      </c>
      <c r="K81" s="570" t="s">
        <v>1022</v>
      </c>
      <c r="L81" s="570" t="s">
        <v>964</v>
      </c>
      <c r="M81" s="587">
        <v>505352</v>
      </c>
      <c r="N81" s="587">
        <v>842793</v>
      </c>
      <c r="O81" s="587">
        <v>3850485</v>
      </c>
      <c r="P81" s="347" t="s">
        <v>790</v>
      </c>
      <c r="Q81" s="348">
        <v>44168</v>
      </c>
      <c r="R81" s="348">
        <v>44287</v>
      </c>
      <c r="S81" s="348">
        <v>44561</v>
      </c>
      <c r="T81" s="347" t="s">
        <v>819</v>
      </c>
      <c r="U81" s="348">
        <v>44195</v>
      </c>
      <c r="V81" s="466"/>
      <c r="W81" s="350" t="str">
        <f t="shared" si="8"/>
        <v>26</v>
      </c>
      <c r="X81" s="435"/>
      <c r="Y81" s="397" t="str">
        <f t="shared" si="9"/>
        <v>Finalised</v>
      </c>
      <c r="Z81" s="398"/>
      <c r="AA81" s="436">
        <f t="shared" si="10"/>
        <v>-44169</v>
      </c>
      <c r="AB81" s="398"/>
      <c r="AC81" s="436"/>
      <c r="AD81" s="400"/>
      <c r="AE81" s="398"/>
      <c r="AF81" s="436"/>
      <c r="AG81" s="398"/>
      <c r="AH81" s="401"/>
      <c r="AI81" s="437"/>
      <c r="AJ81" s="437"/>
      <c r="AK81" s="437"/>
      <c r="AL81" s="437"/>
      <c r="AM81" s="437"/>
      <c r="AN81" s="437"/>
      <c r="AO81" s="437"/>
      <c r="AP81" s="437"/>
      <c r="AQ81" s="437"/>
      <c r="AR81" s="437"/>
      <c r="AS81" s="438"/>
      <c r="AT81" s="438"/>
      <c r="AU81" s="438"/>
      <c r="AV81" s="438"/>
      <c r="AW81" s="438"/>
      <c r="AX81" s="438"/>
      <c r="AY81" s="439"/>
      <c r="AZ81" s="439"/>
      <c r="BA81" s="439"/>
      <c r="BB81" s="439"/>
      <c r="BC81" s="439"/>
      <c r="BD81" s="439"/>
      <c r="BE81" s="440"/>
      <c r="BF81" s="440"/>
      <c r="BG81" s="440"/>
      <c r="BH81" s="440"/>
      <c r="BI81" s="440"/>
      <c r="BJ81" s="440"/>
      <c r="BK81" s="441"/>
      <c r="BL81" s="441"/>
      <c r="BM81" s="440"/>
      <c r="BN81" s="440"/>
      <c r="BO81" s="440"/>
      <c r="BP81" s="440"/>
      <c r="BQ81" s="440"/>
      <c r="BR81" s="440"/>
      <c r="BS81" s="439"/>
      <c r="BT81" s="439"/>
      <c r="BU81" s="439"/>
      <c r="BV81" s="439"/>
      <c r="BW81" s="439"/>
      <c r="BX81" s="439"/>
      <c r="BY81" s="439"/>
      <c r="BZ81" s="439"/>
      <c r="CA81" s="439"/>
      <c r="CB81" s="439"/>
      <c r="CC81" s="439"/>
      <c r="CD81" s="439"/>
      <c r="CE81" s="439"/>
      <c r="CF81" s="439"/>
      <c r="CG81" s="439"/>
      <c r="CH81" s="439"/>
      <c r="CI81" s="439"/>
      <c r="CJ81" s="439"/>
      <c r="CK81" s="439"/>
      <c r="CL81" s="439"/>
    </row>
    <row r="82" spans="1:90" s="361" customFormat="1" ht="55.5" customHeight="1" x14ac:dyDescent="0.25">
      <c r="A82" s="343">
        <f t="shared" si="7"/>
        <v>80</v>
      </c>
      <c r="B82" s="417" t="s">
        <v>921</v>
      </c>
      <c r="C82" s="345" t="s">
        <v>922</v>
      </c>
      <c r="D82" s="346">
        <v>44169</v>
      </c>
      <c r="E82" s="465">
        <v>44169</v>
      </c>
      <c r="F82" s="345" t="s">
        <v>923</v>
      </c>
      <c r="G82" s="345" t="s">
        <v>1047</v>
      </c>
      <c r="H82" s="570" t="s">
        <v>257</v>
      </c>
      <c r="I82" s="570" t="s">
        <v>1048</v>
      </c>
      <c r="J82" s="570" t="s">
        <v>1078</v>
      </c>
      <c r="K82" s="570" t="s">
        <v>1022</v>
      </c>
      <c r="L82" s="570" t="s">
        <v>964</v>
      </c>
      <c r="M82" s="587">
        <v>324000</v>
      </c>
      <c r="N82" s="587">
        <v>709394</v>
      </c>
      <c r="O82" s="587">
        <v>2379171</v>
      </c>
      <c r="P82" s="347" t="s">
        <v>790</v>
      </c>
      <c r="Q82" s="348">
        <v>44168</v>
      </c>
      <c r="R82" s="348">
        <v>44287</v>
      </c>
      <c r="S82" s="348">
        <v>44561</v>
      </c>
      <c r="T82" s="347" t="s">
        <v>819</v>
      </c>
      <c r="U82" s="348">
        <v>44195</v>
      </c>
      <c r="V82" s="466"/>
      <c r="W82" s="350" t="str">
        <f t="shared" si="8"/>
        <v>26</v>
      </c>
      <c r="X82" s="435"/>
      <c r="Y82" s="397" t="str">
        <f t="shared" si="9"/>
        <v>Finalised</v>
      </c>
      <c r="Z82" s="398"/>
      <c r="AA82" s="436">
        <f t="shared" si="10"/>
        <v>-44169</v>
      </c>
      <c r="AB82" s="398"/>
      <c r="AC82" s="436"/>
      <c r="AD82" s="400"/>
      <c r="AE82" s="398"/>
      <c r="AF82" s="436"/>
      <c r="AG82" s="398"/>
      <c r="AH82" s="401"/>
      <c r="AI82" s="437"/>
      <c r="AJ82" s="437"/>
      <c r="AK82" s="437"/>
      <c r="AL82" s="437"/>
      <c r="AM82" s="437"/>
      <c r="AN82" s="437"/>
      <c r="AO82" s="437"/>
      <c r="AP82" s="437"/>
      <c r="AQ82" s="437"/>
      <c r="AR82" s="437"/>
      <c r="AS82" s="438"/>
      <c r="AT82" s="438"/>
      <c r="AU82" s="438"/>
      <c r="AV82" s="438"/>
      <c r="AW82" s="438"/>
      <c r="AX82" s="438"/>
      <c r="AY82" s="439"/>
      <c r="AZ82" s="439"/>
      <c r="BA82" s="439"/>
      <c r="BB82" s="439"/>
      <c r="BC82" s="439"/>
      <c r="BD82" s="439"/>
      <c r="BE82" s="440"/>
      <c r="BF82" s="440"/>
      <c r="BG82" s="440"/>
      <c r="BH82" s="440"/>
      <c r="BI82" s="440"/>
      <c r="BJ82" s="440"/>
      <c r="BK82" s="441"/>
      <c r="BL82" s="441"/>
      <c r="BM82" s="440"/>
      <c r="BN82" s="440"/>
      <c r="BO82" s="440"/>
      <c r="BP82" s="440"/>
      <c r="BQ82" s="440"/>
      <c r="BR82" s="440"/>
      <c r="BS82" s="439"/>
      <c r="BT82" s="439"/>
      <c r="BU82" s="439"/>
      <c r="BV82" s="439"/>
      <c r="BW82" s="439"/>
      <c r="BX82" s="439"/>
      <c r="BY82" s="439"/>
      <c r="BZ82" s="439"/>
      <c r="CA82" s="439"/>
      <c r="CB82" s="439"/>
      <c r="CC82" s="439"/>
      <c r="CD82" s="439"/>
      <c r="CE82" s="439"/>
      <c r="CF82" s="439"/>
      <c r="CG82" s="439"/>
      <c r="CH82" s="439"/>
      <c r="CI82" s="439"/>
      <c r="CJ82" s="439"/>
      <c r="CK82" s="439"/>
      <c r="CL82" s="439"/>
    </row>
    <row r="83" spans="1:90" s="361" customFormat="1" ht="55.5" customHeight="1" x14ac:dyDescent="0.25">
      <c r="A83" s="343">
        <f t="shared" si="7"/>
        <v>81</v>
      </c>
      <c r="B83" s="417" t="s">
        <v>921</v>
      </c>
      <c r="C83" s="345" t="s">
        <v>922</v>
      </c>
      <c r="D83" s="346">
        <v>44169</v>
      </c>
      <c r="E83" s="465">
        <v>44169</v>
      </c>
      <c r="F83" s="345" t="s">
        <v>923</v>
      </c>
      <c r="G83" s="345" t="s">
        <v>1047</v>
      </c>
      <c r="H83" s="570" t="s">
        <v>257</v>
      </c>
      <c r="I83" s="570" t="s">
        <v>1048</v>
      </c>
      <c r="J83" s="570" t="s">
        <v>1079</v>
      </c>
      <c r="K83" s="570" t="s">
        <v>1022</v>
      </c>
      <c r="L83" s="570" t="s">
        <v>964</v>
      </c>
      <c r="M83" s="587">
        <v>227664</v>
      </c>
      <c r="N83" s="587">
        <v>503748</v>
      </c>
      <c r="O83" s="587">
        <v>1841354</v>
      </c>
      <c r="P83" s="347" t="s">
        <v>790</v>
      </c>
      <c r="Q83" s="348">
        <v>44168</v>
      </c>
      <c r="R83" s="348">
        <v>44287</v>
      </c>
      <c r="S83" s="348">
        <v>44561</v>
      </c>
      <c r="T83" s="347" t="s">
        <v>819</v>
      </c>
      <c r="U83" s="348">
        <v>44195</v>
      </c>
      <c r="V83" s="466"/>
      <c r="W83" s="350" t="str">
        <f t="shared" si="8"/>
        <v>26</v>
      </c>
      <c r="X83" s="435"/>
      <c r="Y83" s="397" t="str">
        <f t="shared" si="9"/>
        <v>Finalised</v>
      </c>
      <c r="Z83" s="398"/>
      <c r="AA83" s="436">
        <f t="shared" si="10"/>
        <v>-44169</v>
      </c>
      <c r="AB83" s="398"/>
      <c r="AC83" s="436"/>
      <c r="AD83" s="400"/>
      <c r="AE83" s="398"/>
      <c r="AF83" s="436"/>
      <c r="AG83" s="398"/>
      <c r="AH83" s="401"/>
      <c r="AI83" s="437"/>
      <c r="AJ83" s="437"/>
      <c r="AK83" s="437"/>
      <c r="AL83" s="437"/>
      <c r="AM83" s="437"/>
      <c r="AN83" s="437"/>
      <c r="AO83" s="437"/>
      <c r="AP83" s="437"/>
      <c r="AQ83" s="437"/>
      <c r="AR83" s="437"/>
      <c r="AS83" s="438"/>
      <c r="AT83" s="438"/>
      <c r="AU83" s="438"/>
      <c r="AV83" s="438"/>
      <c r="AW83" s="438"/>
      <c r="AX83" s="438"/>
      <c r="AY83" s="439"/>
      <c r="AZ83" s="439"/>
      <c r="BA83" s="439"/>
      <c r="BB83" s="439"/>
      <c r="BC83" s="439"/>
      <c r="BD83" s="439"/>
      <c r="BE83" s="440"/>
      <c r="BF83" s="440"/>
      <c r="BG83" s="440"/>
      <c r="BH83" s="440"/>
      <c r="BI83" s="440"/>
      <c r="BJ83" s="440"/>
      <c r="BK83" s="441"/>
      <c r="BL83" s="441"/>
      <c r="BM83" s="440"/>
      <c r="BN83" s="440"/>
      <c r="BO83" s="440"/>
      <c r="BP83" s="440"/>
      <c r="BQ83" s="440"/>
      <c r="BR83" s="440"/>
      <c r="BS83" s="439"/>
      <c r="BT83" s="439"/>
      <c r="BU83" s="439"/>
      <c r="BV83" s="439"/>
      <c r="BW83" s="439"/>
      <c r="BX83" s="439"/>
      <c r="BY83" s="439"/>
      <c r="BZ83" s="439"/>
      <c r="CA83" s="439"/>
      <c r="CB83" s="439"/>
      <c r="CC83" s="439"/>
      <c r="CD83" s="439"/>
      <c r="CE83" s="439"/>
      <c r="CF83" s="439"/>
      <c r="CG83" s="439"/>
      <c r="CH83" s="439"/>
      <c r="CI83" s="439"/>
      <c r="CJ83" s="439"/>
      <c r="CK83" s="439"/>
      <c r="CL83" s="439"/>
    </row>
    <row r="84" spans="1:90" s="361" customFormat="1" ht="55.5" customHeight="1" x14ac:dyDescent="0.25">
      <c r="A84" s="343">
        <f t="shared" si="7"/>
        <v>82</v>
      </c>
      <c r="B84" s="417" t="s">
        <v>921</v>
      </c>
      <c r="C84" s="345" t="s">
        <v>922</v>
      </c>
      <c r="D84" s="346">
        <v>44169</v>
      </c>
      <c r="E84" s="465">
        <v>44169</v>
      </c>
      <c r="F84" s="345" t="s">
        <v>923</v>
      </c>
      <c r="G84" s="345" t="s">
        <v>1047</v>
      </c>
      <c r="H84" s="570" t="s">
        <v>257</v>
      </c>
      <c r="I84" s="570" t="s">
        <v>1048</v>
      </c>
      <c r="J84" s="570" t="s">
        <v>1080</v>
      </c>
      <c r="K84" s="570" t="s">
        <v>1022</v>
      </c>
      <c r="L84" s="570" t="s">
        <v>964</v>
      </c>
      <c r="M84" s="587">
        <v>284910</v>
      </c>
      <c r="N84" s="587">
        <v>572959</v>
      </c>
      <c r="O84" s="587">
        <v>1564598</v>
      </c>
      <c r="P84" s="347" t="s">
        <v>790</v>
      </c>
      <c r="Q84" s="348">
        <v>44168</v>
      </c>
      <c r="R84" s="348">
        <v>44287</v>
      </c>
      <c r="S84" s="348">
        <v>44561</v>
      </c>
      <c r="T84" s="347" t="s">
        <v>819</v>
      </c>
      <c r="U84" s="348">
        <v>44195</v>
      </c>
      <c r="V84" s="466"/>
      <c r="W84" s="350" t="str">
        <f t="shared" si="8"/>
        <v>26</v>
      </c>
      <c r="X84" s="435"/>
      <c r="Y84" s="397" t="str">
        <f t="shared" si="9"/>
        <v>Finalised</v>
      </c>
      <c r="Z84" s="398"/>
      <c r="AA84" s="436">
        <f t="shared" si="10"/>
        <v>-44169</v>
      </c>
      <c r="AB84" s="398"/>
      <c r="AC84" s="436"/>
      <c r="AD84" s="400"/>
      <c r="AE84" s="398"/>
      <c r="AF84" s="436"/>
      <c r="AG84" s="398"/>
      <c r="AH84" s="401"/>
      <c r="AI84" s="437"/>
      <c r="AJ84" s="437"/>
      <c r="AK84" s="437"/>
      <c r="AL84" s="437"/>
      <c r="AM84" s="437"/>
      <c r="AN84" s="437"/>
      <c r="AO84" s="437"/>
      <c r="AP84" s="437"/>
      <c r="AQ84" s="437"/>
      <c r="AR84" s="437"/>
      <c r="AS84" s="438"/>
      <c r="AT84" s="438"/>
      <c r="AU84" s="438"/>
      <c r="AV84" s="438"/>
      <c r="AW84" s="438"/>
      <c r="AX84" s="438"/>
      <c r="AY84" s="439"/>
      <c r="AZ84" s="439"/>
      <c r="BA84" s="439"/>
      <c r="BB84" s="439"/>
      <c r="BC84" s="439"/>
      <c r="BD84" s="439"/>
      <c r="BE84" s="440"/>
      <c r="BF84" s="440"/>
      <c r="BG84" s="440"/>
      <c r="BH84" s="440"/>
      <c r="BI84" s="440"/>
      <c r="BJ84" s="440"/>
      <c r="BK84" s="441"/>
      <c r="BL84" s="441"/>
      <c r="BM84" s="440"/>
      <c r="BN84" s="440"/>
      <c r="BO84" s="440"/>
      <c r="BP84" s="440"/>
      <c r="BQ84" s="440"/>
      <c r="BR84" s="440"/>
      <c r="BS84" s="439"/>
      <c r="BT84" s="439"/>
      <c r="BU84" s="439"/>
      <c r="BV84" s="439"/>
      <c r="BW84" s="439"/>
      <c r="BX84" s="439"/>
      <c r="BY84" s="439"/>
      <c r="BZ84" s="439"/>
      <c r="CA84" s="439"/>
      <c r="CB84" s="439"/>
      <c r="CC84" s="439"/>
      <c r="CD84" s="439"/>
      <c r="CE84" s="439"/>
      <c r="CF84" s="439"/>
      <c r="CG84" s="439"/>
      <c r="CH84" s="439"/>
      <c r="CI84" s="439"/>
      <c r="CJ84" s="439"/>
      <c r="CK84" s="439"/>
      <c r="CL84" s="439"/>
    </row>
    <row r="85" spans="1:90" s="361" customFormat="1" ht="55.5" customHeight="1" x14ac:dyDescent="0.25">
      <c r="A85" s="343">
        <f t="shared" si="7"/>
        <v>83</v>
      </c>
      <c r="B85" s="417" t="s">
        <v>921</v>
      </c>
      <c r="C85" s="345" t="s">
        <v>922</v>
      </c>
      <c r="D85" s="346">
        <v>44169</v>
      </c>
      <c r="E85" s="465">
        <v>44169</v>
      </c>
      <c r="F85" s="345" t="s">
        <v>923</v>
      </c>
      <c r="G85" s="345" t="s">
        <v>1047</v>
      </c>
      <c r="H85" s="570" t="s">
        <v>257</v>
      </c>
      <c r="I85" s="570" t="s">
        <v>1048</v>
      </c>
      <c r="J85" s="570" t="s">
        <v>1081</v>
      </c>
      <c r="K85" s="570" t="s">
        <v>1022</v>
      </c>
      <c r="L85" s="570" t="s">
        <v>964</v>
      </c>
      <c r="M85" s="587">
        <v>4125763</v>
      </c>
      <c r="N85" s="587">
        <v>22411272</v>
      </c>
      <c r="O85" s="587">
        <v>55423190</v>
      </c>
      <c r="P85" s="347" t="s">
        <v>790</v>
      </c>
      <c r="Q85" s="348">
        <v>44168</v>
      </c>
      <c r="R85" s="348">
        <v>44287</v>
      </c>
      <c r="S85" s="348">
        <v>44561</v>
      </c>
      <c r="T85" s="347" t="s">
        <v>819</v>
      </c>
      <c r="U85" s="348">
        <v>44195</v>
      </c>
      <c r="V85" s="466"/>
      <c r="W85" s="350" t="str">
        <f t="shared" si="8"/>
        <v>26</v>
      </c>
      <c r="X85" s="435"/>
      <c r="Y85" s="397" t="str">
        <f t="shared" si="9"/>
        <v>Finalised</v>
      </c>
      <c r="Z85" s="398"/>
      <c r="AA85" s="436">
        <f t="shared" si="10"/>
        <v>-44169</v>
      </c>
      <c r="AB85" s="398"/>
      <c r="AC85" s="436"/>
      <c r="AD85" s="400"/>
      <c r="AE85" s="398"/>
      <c r="AF85" s="436"/>
      <c r="AG85" s="398"/>
      <c r="AH85" s="401"/>
      <c r="AI85" s="437"/>
      <c r="AJ85" s="437"/>
      <c r="AK85" s="437"/>
      <c r="AL85" s="437"/>
      <c r="AM85" s="437"/>
      <c r="AN85" s="437"/>
      <c r="AO85" s="437"/>
      <c r="AP85" s="437"/>
      <c r="AQ85" s="437"/>
      <c r="AR85" s="437"/>
      <c r="AS85" s="438"/>
      <c r="AT85" s="438"/>
      <c r="AU85" s="438"/>
      <c r="AV85" s="438"/>
      <c r="AW85" s="438"/>
      <c r="AX85" s="438"/>
      <c r="AY85" s="439"/>
      <c r="AZ85" s="439"/>
      <c r="BA85" s="439"/>
      <c r="BB85" s="439"/>
      <c r="BC85" s="439"/>
      <c r="BD85" s="439"/>
      <c r="BE85" s="440"/>
      <c r="BF85" s="440"/>
      <c r="BG85" s="440"/>
      <c r="BH85" s="440"/>
      <c r="BI85" s="440"/>
      <c r="BJ85" s="440"/>
      <c r="BK85" s="441"/>
      <c r="BL85" s="441"/>
      <c r="BM85" s="440"/>
      <c r="BN85" s="440"/>
      <c r="BO85" s="440"/>
      <c r="BP85" s="440"/>
      <c r="BQ85" s="440"/>
      <c r="BR85" s="440"/>
      <c r="BS85" s="439"/>
      <c r="BT85" s="439"/>
      <c r="BU85" s="439"/>
      <c r="BV85" s="439"/>
      <c r="BW85" s="439"/>
      <c r="BX85" s="439"/>
      <c r="BY85" s="439"/>
      <c r="BZ85" s="439"/>
      <c r="CA85" s="439"/>
      <c r="CB85" s="439"/>
      <c r="CC85" s="439"/>
      <c r="CD85" s="439"/>
      <c r="CE85" s="439"/>
      <c r="CF85" s="439"/>
      <c r="CG85" s="439"/>
      <c r="CH85" s="439"/>
      <c r="CI85" s="439"/>
      <c r="CJ85" s="439"/>
      <c r="CK85" s="439"/>
      <c r="CL85" s="439"/>
    </row>
    <row r="86" spans="1:90" s="361" customFormat="1" ht="55.5" customHeight="1" x14ac:dyDescent="0.25">
      <c r="A86" s="343">
        <f t="shared" si="7"/>
        <v>84</v>
      </c>
      <c r="B86" s="467" t="s">
        <v>921</v>
      </c>
      <c r="C86" s="377" t="s">
        <v>922</v>
      </c>
      <c r="D86" s="346">
        <v>44132</v>
      </c>
      <c r="E86" s="464">
        <v>44132</v>
      </c>
      <c r="F86" s="377" t="s">
        <v>945</v>
      </c>
      <c r="G86" s="377" t="s">
        <v>1930</v>
      </c>
      <c r="H86" s="570" t="s">
        <v>265</v>
      </c>
      <c r="I86" s="570" t="s">
        <v>1933</v>
      </c>
      <c r="J86" s="570" t="s">
        <v>1934</v>
      </c>
      <c r="K86" s="570" t="s">
        <v>1935</v>
      </c>
      <c r="L86" s="570" t="s">
        <v>962</v>
      </c>
      <c r="M86" s="587">
        <v>124200</v>
      </c>
      <c r="N86" s="587">
        <v>272366.37</v>
      </c>
      <c r="O86" s="587">
        <v>0</v>
      </c>
      <c r="P86" s="347" t="s">
        <v>930</v>
      </c>
      <c r="Q86" s="348">
        <v>44132</v>
      </c>
      <c r="R86" s="348">
        <v>44136</v>
      </c>
      <c r="S86" s="348">
        <v>44217</v>
      </c>
      <c r="T86" s="347" t="s">
        <v>819</v>
      </c>
      <c r="U86" s="348">
        <v>44148</v>
      </c>
      <c r="V86" s="379" t="s">
        <v>1928</v>
      </c>
      <c r="W86" s="377" t="str">
        <f t="shared" si="8"/>
        <v>16</v>
      </c>
      <c r="X86" s="435"/>
      <c r="Y86" s="397" t="str">
        <f t="shared" si="9"/>
        <v>Finalised</v>
      </c>
      <c r="Z86" s="398"/>
      <c r="AA86" s="436"/>
      <c r="AB86" s="398"/>
      <c r="AC86" s="436"/>
      <c r="AD86" s="400"/>
      <c r="AE86" s="398"/>
      <c r="AF86" s="436"/>
      <c r="AG86" s="398"/>
      <c r="AH86" s="401"/>
      <c r="AI86" s="437"/>
      <c r="AJ86" s="437"/>
      <c r="AK86" s="437"/>
      <c r="AL86" s="437"/>
      <c r="AM86" s="437"/>
      <c r="AN86" s="437"/>
      <c r="AO86" s="437"/>
      <c r="AP86" s="437"/>
      <c r="AQ86" s="437"/>
      <c r="AR86" s="437"/>
      <c r="AS86" s="438"/>
      <c r="AT86" s="438"/>
      <c r="AU86" s="438"/>
      <c r="AV86" s="438"/>
      <c r="AW86" s="438"/>
      <c r="AX86" s="438"/>
      <c r="AY86" s="439"/>
      <c r="AZ86" s="439"/>
      <c r="BA86" s="439"/>
      <c r="BB86" s="439"/>
      <c r="BC86" s="439"/>
      <c r="BD86" s="439"/>
      <c r="BE86" s="440"/>
      <c r="BF86" s="440"/>
      <c r="BG86" s="440"/>
      <c r="BH86" s="440"/>
      <c r="BI86" s="440"/>
      <c r="BJ86" s="440"/>
      <c r="BK86" s="441"/>
      <c r="BL86" s="441"/>
      <c r="BM86" s="440"/>
      <c r="BN86" s="440"/>
      <c r="BO86" s="440"/>
      <c r="BP86" s="440"/>
      <c r="BQ86" s="440"/>
      <c r="BR86" s="440"/>
      <c r="BS86" s="439"/>
      <c r="BT86" s="439"/>
      <c r="BU86" s="439"/>
      <c r="BV86" s="439"/>
      <c r="BW86" s="439"/>
      <c r="BX86" s="439"/>
      <c r="BY86" s="439"/>
      <c r="BZ86" s="439"/>
      <c r="CA86" s="439"/>
      <c r="CB86" s="439"/>
      <c r="CC86" s="439"/>
      <c r="CD86" s="439"/>
      <c r="CE86" s="439"/>
      <c r="CF86" s="439"/>
      <c r="CG86" s="439"/>
      <c r="CH86" s="439"/>
      <c r="CI86" s="439"/>
      <c r="CJ86" s="439"/>
      <c r="CK86" s="439"/>
      <c r="CL86" s="439"/>
    </row>
    <row r="87" spans="1:90" s="361" customFormat="1" ht="55.5" customHeight="1" x14ac:dyDescent="0.25">
      <c r="A87" s="343">
        <f t="shared" si="7"/>
        <v>85</v>
      </c>
      <c r="B87" s="467" t="s">
        <v>921</v>
      </c>
      <c r="C87" s="377" t="s">
        <v>922</v>
      </c>
      <c r="D87" s="346">
        <v>44166</v>
      </c>
      <c r="E87" s="464">
        <v>44166</v>
      </c>
      <c r="F87" s="377" t="s">
        <v>945</v>
      </c>
      <c r="G87" s="377" t="s">
        <v>1930</v>
      </c>
      <c r="H87" s="570" t="s">
        <v>265</v>
      </c>
      <c r="I87" s="570" t="s">
        <v>1968</v>
      </c>
      <c r="J87" s="570" t="s">
        <v>1969</v>
      </c>
      <c r="K87" s="570" t="s">
        <v>1970</v>
      </c>
      <c r="L87" s="570" t="s">
        <v>968</v>
      </c>
      <c r="M87" s="587">
        <v>1113415.74</v>
      </c>
      <c r="N87" s="587">
        <v>4465583.95</v>
      </c>
      <c r="O87" s="587">
        <v>0</v>
      </c>
      <c r="P87" s="347" t="s">
        <v>790</v>
      </c>
      <c r="Q87" s="348">
        <v>44162</v>
      </c>
      <c r="R87" s="348">
        <v>44348</v>
      </c>
      <c r="S87" s="348">
        <v>44711</v>
      </c>
      <c r="T87" s="347" t="s">
        <v>819</v>
      </c>
      <c r="U87" s="348">
        <v>44179</v>
      </c>
      <c r="V87" s="379" t="s">
        <v>1928</v>
      </c>
      <c r="W87" s="377" t="str">
        <f t="shared" si="8"/>
        <v>13</v>
      </c>
      <c r="X87" s="435"/>
      <c r="Y87" s="397" t="str">
        <f t="shared" si="9"/>
        <v>Finalised</v>
      </c>
      <c r="Z87" s="398"/>
      <c r="AA87" s="436"/>
      <c r="AB87" s="398"/>
      <c r="AC87" s="436"/>
      <c r="AD87" s="400"/>
      <c r="AE87" s="398"/>
      <c r="AF87" s="436"/>
      <c r="AG87" s="398"/>
      <c r="AH87" s="401"/>
      <c r="AI87" s="437"/>
      <c r="AJ87" s="437"/>
      <c r="AK87" s="437"/>
      <c r="AL87" s="437"/>
      <c r="AM87" s="437"/>
      <c r="AN87" s="437"/>
      <c r="AO87" s="437"/>
      <c r="AP87" s="437"/>
      <c r="AQ87" s="437"/>
      <c r="AR87" s="437"/>
      <c r="AS87" s="438"/>
      <c r="AT87" s="438"/>
      <c r="AU87" s="438"/>
      <c r="AV87" s="438"/>
      <c r="AW87" s="438"/>
      <c r="AX87" s="438"/>
      <c r="AY87" s="439"/>
      <c r="AZ87" s="439"/>
      <c r="BA87" s="439"/>
      <c r="BB87" s="439"/>
      <c r="BC87" s="439"/>
      <c r="BD87" s="439"/>
      <c r="BE87" s="440"/>
      <c r="BF87" s="440"/>
      <c r="BG87" s="440"/>
      <c r="BH87" s="440"/>
      <c r="BI87" s="440"/>
      <c r="BJ87" s="440"/>
      <c r="BK87" s="441"/>
      <c r="BL87" s="441"/>
      <c r="BM87" s="440"/>
      <c r="BN87" s="440"/>
      <c r="BO87" s="440"/>
      <c r="BP87" s="440"/>
      <c r="BQ87" s="440"/>
      <c r="BR87" s="440"/>
      <c r="BS87" s="439"/>
      <c r="BT87" s="439"/>
      <c r="BU87" s="439"/>
      <c r="BV87" s="439"/>
      <c r="BW87" s="439"/>
      <c r="BX87" s="439"/>
      <c r="BY87" s="439"/>
      <c r="BZ87" s="439"/>
      <c r="CA87" s="439"/>
      <c r="CB87" s="439"/>
      <c r="CC87" s="439"/>
      <c r="CD87" s="439"/>
      <c r="CE87" s="439"/>
      <c r="CF87" s="439"/>
      <c r="CG87" s="439"/>
      <c r="CH87" s="439"/>
      <c r="CI87" s="439"/>
      <c r="CJ87" s="439"/>
      <c r="CK87" s="439"/>
      <c r="CL87" s="439"/>
    </row>
    <row r="88" spans="1:90" s="361" customFormat="1" ht="55.5" customHeight="1" x14ac:dyDescent="0.25">
      <c r="A88" s="343">
        <f t="shared" si="7"/>
        <v>86</v>
      </c>
      <c r="B88" s="417" t="s">
        <v>921</v>
      </c>
      <c r="C88" s="345" t="s">
        <v>922</v>
      </c>
      <c r="D88" s="346">
        <v>44118</v>
      </c>
      <c r="E88" s="418">
        <v>44118</v>
      </c>
      <c r="F88" s="387" t="s">
        <v>953</v>
      </c>
      <c r="G88" s="345" t="s">
        <v>1851</v>
      </c>
      <c r="H88" s="570" t="s">
        <v>266</v>
      </c>
      <c r="I88" s="570" t="s">
        <v>1901</v>
      </c>
      <c r="J88" s="570" t="s">
        <v>1902</v>
      </c>
      <c r="K88" s="570" t="s">
        <v>1858</v>
      </c>
      <c r="L88" s="570" t="s">
        <v>925</v>
      </c>
      <c r="M88" s="587">
        <v>78808.97</v>
      </c>
      <c r="N88" s="587">
        <v>313900.12</v>
      </c>
      <c r="O88" s="587">
        <v>0</v>
      </c>
      <c r="P88" s="347" t="s">
        <v>790</v>
      </c>
      <c r="Q88" s="348">
        <v>44117</v>
      </c>
      <c r="R88" s="348" t="s">
        <v>926</v>
      </c>
      <c r="S88" s="348">
        <v>44165</v>
      </c>
      <c r="T88" s="347" t="s">
        <v>819</v>
      </c>
      <c r="U88" s="348">
        <v>44147</v>
      </c>
      <c r="V88" s="353"/>
      <c r="W88" s="350"/>
      <c r="X88" s="419"/>
      <c r="Y88" s="350"/>
      <c r="Z88" s="353"/>
      <c r="AA88" s="420"/>
      <c r="AB88" s="353"/>
      <c r="AC88" s="420"/>
      <c r="AD88" s="354"/>
      <c r="AE88" s="353"/>
      <c r="AF88" s="420"/>
      <c r="AG88" s="353"/>
      <c r="AH88" s="355"/>
      <c r="AI88" s="421"/>
      <c r="AJ88" s="421"/>
      <c r="AK88" s="421"/>
      <c r="AL88" s="421"/>
      <c r="AM88" s="421"/>
      <c r="AN88" s="421"/>
      <c r="AO88" s="421"/>
      <c r="AP88" s="421"/>
      <c r="AQ88" s="421"/>
      <c r="AR88" s="421"/>
      <c r="AS88" s="422"/>
      <c r="AT88" s="422"/>
      <c r="AU88" s="422"/>
      <c r="AV88" s="422"/>
      <c r="AW88" s="422"/>
      <c r="AX88" s="422"/>
      <c r="AY88" s="423"/>
      <c r="AZ88" s="423"/>
      <c r="BA88" s="423"/>
      <c r="BB88" s="423"/>
      <c r="BC88" s="423"/>
      <c r="BD88" s="423"/>
      <c r="BE88" s="424"/>
      <c r="BF88" s="424"/>
      <c r="BG88" s="424"/>
      <c r="BH88" s="424"/>
      <c r="BI88" s="424"/>
      <c r="BJ88" s="424"/>
      <c r="BK88" s="425"/>
      <c r="BL88" s="425"/>
      <c r="BM88" s="424"/>
      <c r="BN88" s="424"/>
      <c r="BO88" s="424"/>
      <c r="BP88" s="424"/>
      <c r="BQ88" s="424"/>
      <c r="BR88" s="424"/>
      <c r="BS88" s="423"/>
      <c r="BT88" s="423"/>
      <c r="BU88" s="423"/>
      <c r="BV88" s="423"/>
      <c r="BW88" s="423"/>
      <c r="BX88" s="423"/>
      <c r="BY88" s="423"/>
      <c r="BZ88" s="423"/>
      <c r="CA88" s="423"/>
      <c r="CB88" s="423"/>
      <c r="CC88" s="423"/>
      <c r="CD88" s="423"/>
      <c r="CE88" s="423"/>
      <c r="CF88" s="423"/>
      <c r="CG88" s="423"/>
      <c r="CH88" s="423"/>
      <c r="CI88" s="423"/>
      <c r="CJ88" s="423"/>
      <c r="CK88" s="423"/>
      <c r="CL88" s="423"/>
    </row>
    <row r="89" spans="1:90" s="361" customFormat="1" ht="55.5" customHeight="1" x14ac:dyDescent="0.25">
      <c r="A89" s="343">
        <f t="shared" si="7"/>
        <v>87</v>
      </c>
      <c r="B89" s="417" t="s">
        <v>921</v>
      </c>
      <c r="C89" s="345" t="s">
        <v>922</v>
      </c>
      <c r="D89" s="346">
        <v>44118</v>
      </c>
      <c r="E89" s="418">
        <v>44118</v>
      </c>
      <c r="F89" s="387" t="s">
        <v>953</v>
      </c>
      <c r="G89" s="345" t="s">
        <v>1851</v>
      </c>
      <c r="H89" s="570" t="s">
        <v>266</v>
      </c>
      <c r="I89" s="570" t="s">
        <v>1901</v>
      </c>
      <c r="J89" s="570" t="s">
        <v>1903</v>
      </c>
      <c r="K89" s="570" t="s">
        <v>1858</v>
      </c>
      <c r="L89" s="570" t="s">
        <v>925</v>
      </c>
      <c r="M89" s="587">
        <v>153610.70000000001</v>
      </c>
      <c r="N89" s="587">
        <v>313900.12</v>
      </c>
      <c r="O89" s="587">
        <v>0</v>
      </c>
      <c r="P89" s="347" t="s">
        <v>790</v>
      </c>
      <c r="Q89" s="348">
        <v>44117</v>
      </c>
      <c r="R89" s="348" t="s">
        <v>926</v>
      </c>
      <c r="S89" s="348">
        <v>44165</v>
      </c>
      <c r="T89" s="347" t="s">
        <v>819</v>
      </c>
      <c r="U89" s="348">
        <v>44147</v>
      </c>
      <c r="V89" s="353"/>
      <c r="W89" s="350"/>
      <c r="X89" s="419"/>
      <c r="Y89" s="350"/>
      <c r="Z89" s="353"/>
      <c r="AA89" s="420"/>
      <c r="AB89" s="353"/>
      <c r="AC89" s="420"/>
      <c r="AD89" s="354"/>
      <c r="AE89" s="353"/>
      <c r="AF89" s="420"/>
      <c r="AG89" s="353"/>
      <c r="AH89" s="355"/>
      <c r="AI89" s="421"/>
      <c r="AJ89" s="421"/>
      <c r="AK89" s="421"/>
      <c r="AL89" s="421"/>
      <c r="AM89" s="421"/>
      <c r="AN89" s="421"/>
      <c r="AO89" s="421"/>
      <c r="AP89" s="421"/>
      <c r="AQ89" s="421"/>
      <c r="AR89" s="421"/>
      <c r="AS89" s="422"/>
      <c r="AT89" s="422"/>
      <c r="AU89" s="422"/>
      <c r="AV89" s="422"/>
      <c r="AW89" s="422"/>
      <c r="AX89" s="422"/>
      <c r="AY89" s="423"/>
      <c r="AZ89" s="423"/>
      <c r="BA89" s="423"/>
      <c r="BB89" s="423"/>
      <c r="BC89" s="423"/>
      <c r="BD89" s="423"/>
      <c r="BE89" s="424"/>
      <c r="BF89" s="424"/>
      <c r="BG89" s="424"/>
      <c r="BH89" s="424"/>
      <c r="BI89" s="424"/>
      <c r="BJ89" s="424"/>
      <c r="BK89" s="425"/>
      <c r="BL89" s="425"/>
      <c r="BM89" s="424"/>
      <c r="BN89" s="424"/>
      <c r="BO89" s="424"/>
      <c r="BP89" s="424"/>
      <c r="BQ89" s="424"/>
      <c r="BR89" s="424"/>
      <c r="BS89" s="423"/>
      <c r="BT89" s="423"/>
      <c r="BU89" s="423"/>
      <c r="BV89" s="423"/>
      <c r="BW89" s="423"/>
      <c r="BX89" s="423"/>
      <c r="BY89" s="423"/>
      <c r="BZ89" s="423"/>
      <c r="CA89" s="423"/>
      <c r="CB89" s="423"/>
      <c r="CC89" s="423"/>
      <c r="CD89" s="423"/>
      <c r="CE89" s="423"/>
      <c r="CF89" s="423"/>
      <c r="CG89" s="423"/>
      <c r="CH89" s="423"/>
      <c r="CI89" s="423"/>
      <c r="CJ89" s="423"/>
      <c r="CK89" s="423"/>
      <c r="CL89" s="423"/>
    </row>
    <row r="90" spans="1:90" s="361" customFormat="1" ht="55.5" customHeight="1" x14ac:dyDescent="0.25">
      <c r="A90" s="343">
        <f t="shared" si="7"/>
        <v>88</v>
      </c>
      <c r="B90" s="417" t="s">
        <v>921</v>
      </c>
      <c r="C90" s="345" t="s">
        <v>922</v>
      </c>
      <c r="D90" s="346">
        <v>44118</v>
      </c>
      <c r="E90" s="418">
        <v>44118</v>
      </c>
      <c r="F90" s="387" t="s">
        <v>953</v>
      </c>
      <c r="G90" s="345" t="s">
        <v>1851</v>
      </c>
      <c r="H90" s="570" t="s">
        <v>266</v>
      </c>
      <c r="I90" s="570" t="s">
        <v>1901</v>
      </c>
      <c r="J90" s="570" t="s">
        <v>1904</v>
      </c>
      <c r="K90" s="570" t="s">
        <v>1858</v>
      </c>
      <c r="L90" s="570" t="s">
        <v>925</v>
      </c>
      <c r="M90" s="587">
        <v>185668.58</v>
      </c>
      <c r="N90" s="587">
        <v>627800.24</v>
      </c>
      <c r="O90" s="587">
        <v>0</v>
      </c>
      <c r="P90" s="347" t="s">
        <v>790</v>
      </c>
      <c r="Q90" s="348">
        <v>44117</v>
      </c>
      <c r="R90" s="348" t="s">
        <v>926</v>
      </c>
      <c r="S90" s="348">
        <v>44165</v>
      </c>
      <c r="T90" s="347" t="s">
        <v>819</v>
      </c>
      <c r="U90" s="348">
        <v>44147</v>
      </c>
      <c r="V90" s="353"/>
      <c r="W90" s="350"/>
      <c r="X90" s="419"/>
      <c r="Y90" s="350"/>
      <c r="Z90" s="353"/>
      <c r="AA90" s="420"/>
      <c r="AB90" s="353"/>
      <c r="AC90" s="420"/>
      <c r="AD90" s="354"/>
      <c r="AE90" s="353"/>
      <c r="AF90" s="420"/>
      <c r="AG90" s="353"/>
      <c r="AH90" s="355"/>
      <c r="AI90" s="421"/>
      <c r="AJ90" s="421"/>
      <c r="AK90" s="421"/>
      <c r="AL90" s="421"/>
      <c r="AM90" s="421"/>
      <c r="AN90" s="421"/>
      <c r="AO90" s="421"/>
      <c r="AP90" s="421"/>
      <c r="AQ90" s="421"/>
      <c r="AR90" s="421"/>
      <c r="AS90" s="422"/>
      <c r="AT90" s="422"/>
      <c r="AU90" s="422"/>
      <c r="AV90" s="422"/>
      <c r="AW90" s="422"/>
      <c r="AX90" s="422"/>
      <c r="AY90" s="423"/>
      <c r="AZ90" s="423"/>
      <c r="BA90" s="423"/>
      <c r="BB90" s="423"/>
      <c r="BC90" s="423"/>
      <c r="BD90" s="423"/>
      <c r="BE90" s="424"/>
      <c r="BF90" s="424"/>
      <c r="BG90" s="424"/>
      <c r="BH90" s="424"/>
      <c r="BI90" s="424"/>
      <c r="BJ90" s="424"/>
      <c r="BK90" s="425"/>
      <c r="BL90" s="425"/>
      <c r="BM90" s="424"/>
      <c r="BN90" s="424"/>
      <c r="BO90" s="424"/>
      <c r="BP90" s="424"/>
      <c r="BQ90" s="424"/>
      <c r="BR90" s="424"/>
      <c r="BS90" s="423"/>
      <c r="BT90" s="423"/>
      <c r="BU90" s="423"/>
      <c r="BV90" s="423"/>
      <c r="BW90" s="423"/>
      <c r="BX90" s="423"/>
      <c r="BY90" s="423"/>
      <c r="BZ90" s="423"/>
      <c r="CA90" s="423"/>
      <c r="CB90" s="423"/>
      <c r="CC90" s="423"/>
      <c r="CD90" s="423"/>
      <c r="CE90" s="423"/>
      <c r="CF90" s="423"/>
      <c r="CG90" s="423"/>
      <c r="CH90" s="423"/>
      <c r="CI90" s="423"/>
      <c r="CJ90" s="423"/>
      <c r="CK90" s="423"/>
      <c r="CL90" s="423"/>
    </row>
    <row r="91" spans="1:90" s="361" customFormat="1" ht="55.5" customHeight="1" x14ac:dyDescent="0.25">
      <c r="A91" s="343">
        <f t="shared" si="7"/>
        <v>89</v>
      </c>
      <c r="B91" s="417" t="s">
        <v>921</v>
      </c>
      <c r="C91" s="345" t="s">
        <v>922</v>
      </c>
      <c r="D91" s="346">
        <v>44118</v>
      </c>
      <c r="E91" s="418">
        <v>44118</v>
      </c>
      <c r="F91" s="387" t="s">
        <v>953</v>
      </c>
      <c r="G91" s="345" t="s">
        <v>1851</v>
      </c>
      <c r="H91" s="570" t="s">
        <v>266</v>
      </c>
      <c r="I91" s="570" t="s">
        <v>1901</v>
      </c>
      <c r="J91" s="570" t="s">
        <v>1905</v>
      </c>
      <c r="K91" s="570" t="s">
        <v>1858</v>
      </c>
      <c r="L91" s="570" t="s">
        <v>925</v>
      </c>
      <c r="M91" s="587">
        <v>212383.49</v>
      </c>
      <c r="N91" s="587">
        <v>601085.34</v>
      </c>
      <c r="O91" s="587">
        <v>0</v>
      </c>
      <c r="P91" s="347" t="s">
        <v>790</v>
      </c>
      <c r="Q91" s="348">
        <v>44117</v>
      </c>
      <c r="R91" s="348" t="s">
        <v>926</v>
      </c>
      <c r="S91" s="348">
        <v>44165</v>
      </c>
      <c r="T91" s="347" t="s">
        <v>819</v>
      </c>
      <c r="U91" s="348">
        <v>44147</v>
      </c>
      <c r="V91" s="353"/>
      <c r="W91" s="350"/>
      <c r="X91" s="419"/>
      <c r="Y91" s="350"/>
      <c r="Z91" s="353"/>
      <c r="AA91" s="420"/>
      <c r="AB91" s="353"/>
      <c r="AC91" s="420"/>
      <c r="AD91" s="354"/>
      <c r="AE91" s="353"/>
      <c r="AF91" s="420"/>
      <c r="AG91" s="353"/>
      <c r="AH91" s="355"/>
      <c r="AI91" s="421"/>
      <c r="AJ91" s="421"/>
      <c r="AK91" s="421"/>
      <c r="AL91" s="421"/>
      <c r="AM91" s="421"/>
      <c r="AN91" s="421"/>
      <c r="AO91" s="421"/>
      <c r="AP91" s="421"/>
      <c r="AQ91" s="421"/>
      <c r="AR91" s="421"/>
      <c r="AS91" s="422"/>
      <c r="AT91" s="422"/>
      <c r="AU91" s="422"/>
      <c r="AV91" s="422"/>
      <c r="AW91" s="422"/>
      <c r="AX91" s="422"/>
      <c r="AY91" s="423"/>
      <c r="AZ91" s="423"/>
      <c r="BA91" s="423"/>
      <c r="BB91" s="423"/>
      <c r="BC91" s="423"/>
      <c r="BD91" s="423"/>
      <c r="BE91" s="424"/>
      <c r="BF91" s="424"/>
      <c r="BG91" s="424"/>
      <c r="BH91" s="424"/>
      <c r="BI91" s="424"/>
      <c r="BJ91" s="424"/>
      <c r="BK91" s="425"/>
      <c r="BL91" s="425"/>
      <c r="BM91" s="424"/>
      <c r="BN91" s="424"/>
      <c r="BO91" s="424"/>
      <c r="BP91" s="424"/>
      <c r="BQ91" s="424"/>
      <c r="BR91" s="424"/>
      <c r="BS91" s="423"/>
      <c r="BT91" s="423"/>
      <c r="BU91" s="423"/>
      <c r="BV91" s="423"/>
      <c r="BW91" s="423"/>
      <c r="BX91" s="423"/>
      <c r="BY91" s="423"/>
      <c r="BZ91" s="423"/>
      <c r="CA91" s="423"/>
      <c r="CB91" s="423"/>
      <c r="CC91" s="423"/>
      <c r="CD91" s="423"/>
      <c r="CE91" s="423"/>
      <c r="CF91" s="423"/>
      <c r="CG91" s="423"/>
      <c r="CH91" s="423"/>
      <c r="CI91" s="423"/>
      <c r="CJ91" s="423"/>
      <c r="CK91" s="423"/>
      <c r="CL91" s="423"/>
    </row>
    <row r="92" spans="1:90" s="361" customFormat="1" ht="55.5" customHeight="1" x14ac:dyDescent="0.25">
      <c r="A92" s="343">
        <f t="shared" si="7"/>
        <v>90</v>
      </c>
      <c r="B92" s="417" t="s">
        <v>921</v>
      </c>
      <c r="C92" s="345" t="s">
        <v>922</v>
      </c>
      <c r="D92" s="346">
        <v>44118</v>
      </c>
      <c r="E92" s="418">
        <v>44118</v>
      </c>
      <c r="F92" s="387" t="s">
        <v>953</v>
      </c>
      <c r="G92" s="345" t="s">
        <v>1851</v>
      </c>
      <c r="H92" s="570" t="s">
        <v>266</v>
      </c>
      <c r="I92" s="570" t="s">
        <v>1901</v>
      </c>
      <c r="J92" s="570" t="s">
        <v>1906</v>
      </c>
      <c r="K92" s="570" t="s">
        <v>1858</v>
      </c>
      <c r="L92" s="570" t="s">
        <v>925</v>
      </c>
      <c r="M92" s="587">
        <v>185668.58</v>
      </c>
      <c r="N92" s="587">
        <v>627800.24</v>
      </c>
      <c r="O92" s="587">
        <v>0</v>
      </c>
      <c r="P92" s="347" t="s">
        <v>790</v>
      </c>
      <c r="Q92" s="348">
        <v>44117</v>
      </c>
      <c r="R92" s="348" t="s">
        <v>926</v>
      </c>
      <c r="S92" s="348">
        <v>44165</v>
      </c>
      <c r="T92" s="347" t="s">
        <v>819</v>
      </c>
      <c r="U92" s="348">
        <v>44147</v>
      </c>
      <c r="V92" s="353"/>
      <c r="W92" s="350"/>
      <c r="X92" s="419"/>
      <c r="Y92" s="350"/>
      <c r="Z92" s="353"/>
      <c r="AA92" s="420"/>
      <c r="AB92" s="353"/>
      <c r="AC92" s="420"/>
      <c r="AD92" s="354"/>
      <c r="AE92" s="353"/>
      <c r="AF92" s="420"/>
      <c r="AG92" s="353"/>
      <c r="AH92" s="355"/>
      <c r="AI92" s="421"/>
      <c r="AJ92" s="421"/>
      <c r="AK92" s="421"/>
      <c r="AL92" s="421"/>
      <c r="AM92" s="421"/>
      <c r="AN92" s="421"/>
      <c r="AO92" s="421"/>
      <c r="AP92" s="421"/>
      <c r="AQ92" s="421"/>
      <c r="AR92" s="421"/>
      <c r="AS92" s="422"/>
      <c r="AT92" s="422"/>
      <c r="AU92" s="422"/>
      <c r="AV92" s="422"/>
      <c r="AW92" s="422"/>
      <c r="AX92" s="422"/>
      <c r="AY92" s="423"/>
      <c r="AZ92" s="423"/>
      <c r="BA92" s="423"/>
      <c r="BB92" s="423"/>
      <c r="BC92" s="423"/>
      <c r="BD92" s="423"/>
      <c r="BE92" s="424"/>
      <c r="BF92" s="424"/>
      <c r="BG92" s="424"/>
      <c r="BH92" s="424"/>
      <c r="BI92" s="424"/>
      <c r="BJ92" s="424"/>
      <c r="BK92" s="425"/>
      <c r="BL92" s="425"/>
      <c r="BM92" s="424"/>
      <c r="BN92" s="424"/>
      <c r="BO92" s="424"/>
      <c r="BP92" s="424"/>
      <c r="BQ92" s="424"/>
      <c r="BR92" s="424"/>
      <c r="BS92" s="423"/>
      <c r="BT92" s="423"/>
      <c r="BU92" s="423"/>
      <c r="BV92" s="423"/>
      <c r="BW92" s="423"/>
      <c r="BX92" s="423"/>
      <c r="BY92" s="423"/>
      <c r="BZ92" s="423"/>
      <c r="CA92" s="423"/>
      <c r="CB92" s="423"/>
      <c r="CC92" s="423"/>
      <c r="CD92" s="423"/>
      <c r="CE92" s="423"/>
      <c r="CF92" s="423"/>
      <c r="CG92" s="423"/>
      <c r="CH92" s="423"/>
      <c r="CI92" s="423"/>
      <c r="CJ92" s="423"/>
      <c r="CK92" s="423"/>
      <c r="CL92" s="423"/>
    </row>
    <row r="93" spans="1:90" s="361" customFormat="1" ht="55.5" customHeight="1" x14ac:dyDescent="0.25">
      <c r="A93" s="343">
        <f t="shared" si="7"/>
        <v>91</v>
      </c>
      <c r="B93" s="417" t="s">
        <v>921</v>
      </c>
      <c r="C93" s="345" t="s">
        <v>922</v>
      </c>
      <c r="D93" s="346">
        <v>44118</v>
      </c>
      <c r="E93" s="418">
        <v>44118</v>
      </c>
      <c r="F93" s="387" t="s">
        <v>953</v>
      </c>
      <c r="G93" s="345" t="s">
        <v>1851</v>
      </c>
      <c r="H93" s="570" t="s">
        <v>266</v>
      </c>
      <c r="I93" s="570" t="s">
        <v>1901</v>
      </c>
      <c r="J93" s="570" t="s">
        <v>1907</v>
      </c>
      <c r="K93" s="570" t="s">
        <v>1858</v>
      </c>
      <c r="L93" s="570" t="s">
        <v>925</v>
      </c>
      <c r="M93" s="587">
        <v>185668.58</v>
      </c>
      <c r="N93" s="587">
        <v>627800.24</v>
      </c>
      <c r="O93" s="587">
        <v>0</v>
      </c>
      <c r="P93" s="347" t="s">
        <v>790</v>
      </c>
      <c r="Q93" s="348">
        <v>44117</v>
      </c>
      <c r="R93" s="348" t="s">
        <v>926</v>
      </c>
      <c r="S93" s="348">
        <v>44165</v>
      </c>
      <c r="T93" s="347" t="s">
        <v>819</v>
      </c>
      <c r="U93" s="348">
        <v>44147</v>
      </c>
      <c r="V93" s="353"/>
      <c r="W93" s="350"/>
      <c r="X93" s="419"/>
      <c r="Y93" s="350"/>
      <c r="Z93" s="353"/>
      <c r="AA93" s="420"/>
      <c r="AB93" s="353"/>
      <c r="AC93" s="420"/>
      <c r="AD93" s="354"/>
      <c r="AE93" s="353"/>
      <c r="AF93" s="420"/>
      <c r="AG93" s="353"/>
      <c r="AH93" s="355"/>
      <c r="AI93" s="421"/>
      <c r="AJ93" s="421"/>
      <c r="AK93" s="421"/>
      <c r="AL93" s="421"/>
      <c r="AM93" s="421"/>
      <c r="AN93" s="421"/>
      <c r="AO93" s="421"/>
      <c r="AP93" s="421"/>
      <c r="AQ93" s="421"/>
      <c r="AR93" s="421"/>
      <c r="AS93" s="422"/>
      <c r="AT93" s="422"/>
      <c r="AU93" s="422"/>
      <c r="AV93" s="422"/>
      <c r="AW93" s="422"/>
      <c r="AX93" s="422"/>
      <c r="AY93" s="423"/>
      <c r="AZ93" s="423"/>
      <c r="BA93" s="423"/>
      <c r="BB93" s="423"/>
      <c r="BC93" s="423"/>
      <c r="BD93" s="423"/>
      <c r="BE93" s="424"/>
      <c r="BF93" s="424"/>
      <c r="BG93" s="424"/>
      <c r="BH93" s="424"/>
      <c r="BI93" s="424"/>
      <c r="BJ93" s="424"/>
      <c r="BK93" s="425"/>
      <c r="BL93" s="425"/>
      <c r="BM93" s="424"/>
      <c r="BN93" s="424"/>
      <c r="BO93" s="424"/>
      <c r="BP93" s="424"/>
      <c r="BQ93" s="424"/>
      <c r="BR93" s="424"/>
      <c r="BS93" s="423"/>
      <c r="BT93" s="423"/>
      <c r="BU93" s="423"/>
      <c r="BV93" s="423"/>
      <c r="BW93" s="423"/>
      <c r="BX93" s="423"/>
      <c r="BY93" s="423"/>
      <c r="BZ93" s="423"/>
      <c r="CA93" s="423"/>
      <c r="CB93" s="423"/>
      <c r="CC93" s="423"/>
      <c r="CD93" s="423"/>
      <c r="CE93" s="423"/>
      <c r="CF93" s="423"/>
      <c r="CG93" s="423"/>
      <c r="CH93" s="423"/>
      <c r="CI93" s="423"/>
      <c r="CJ93" s="423"/>
      <c r="CK93" s="423"/>
      <c r="CL93" s="423"/>
    </row>
    <row r="94" spans="1:90" s="361" customFormat="1" ht="55.5" customHeight="1" x14ac:dyDescent="0.25">
      <c r="A94" s="343">
        <f t="shared" si="7"/>
        <v>92</v>
      </c>
      <c r="B94" s="417" t="s">
        <v>921</v>
      </c>
      <c r="C94" s="345" t="s">
        <v>922</v>
      </c>
      <c r="D94" s="346">
        <v>44118</v>
      </c>
      <c r="E94" s="418">
        <v>44118</v>
      </c>
      <c r="F94" s="387" t="s">
        <v>953</v>
      </c>
      <c r="G94" s="345" t="s">
        <v>1851</v>
      </c>
      <c r="H94" s="570" t="s">
        <v>266</v>
      </c>
      <c r="I94" s="570" t="s">
        <v>1901</v>
      </c>
      <c r="J94" s="570" t="s">
        <v>1908</v>
      </c>
      <c r="K94" s="570" t="s">
        <v>1858</v>
      </c>
      <c r="L94" s="570" t="s">
        <v>925</v>
      </c>
      <c r="M94" s="587">
        <v>185668.58</v>
      </c>
      <c r="N94" s="587">
        <v>627800.24</v>
      </c>
      <c r="O94" s="587">
        <v>0</v>
      </c>
      <c r="P94" s="347" t="s">
        <v>790</v>
      </c>
      <c r="Q94" s="348">
        <v>44117</v>
      </c>
      <c r="R94" s="348" t="s">
        <v>926</v>
      </c>
      <c r="S94" s="348">
        <v>44165</v>
      </c>
      <c r="T94" s="347" t="s">
        <v>819</v>
      </c>
      <c r="U94" s="348">
        <v>44147</v>
      </c>
      <c r="V94" s="353"/>
      <c r="W94" s="350"/>
      <c r="X94" s="419"/>
      <c r="Y94" s="350"/>
      <c r="Z94" s="353"/>
      <c r="AA94" s="420"/>
      <c r="AB94" s="353"/>
      <c r="AC94" s="420"/>
      <c r="AD94" s="354"/>
      <c r="AE94" s="353"/>
      <c r="AF94" s="420"/>
      <c r="AG94" s="353"/>
      <c r="AH94" s="355"/>
      <c r="AI94" s="421"/>
      <c r="AJ94" s="421"/>
      <c r="AK94" s="421"/>
      <c r="AL94" s="421"/>
      <c r="AM94" s="421"/>
      <c r="AN94" s="421"/>
      <c r="AO94" s="421"/>
      <c r="AP94" s="421"/>
      <c r="AQ94" s="421"/>
      <c r="AR94" s="421"/>
      <c r="AS94" s="422"/>
      <c r="AT94" s="422"/>
      <c r="AU94" s="422"/>
      <c r="AV94" s="422"/>
      <c r="AW94" s="422"/>
      <c r="AX94" s="422"/>
      <c r="AY94" s="423"/>
      <c r="AZ94" s="423"/>
      <c r="BA94" s="423"/>
      <c r="BB94" s="423"/>
      <c r="BC94" s="423"/>
      <c r="BD94" s="423"/>
      <c r="BE94" s="424"/>
      <c r="BF94" s="424"/>
      <c r="BG94" s="424"/>
      <c r="BH94" s="424"/>
      <c r="BI94" s="424"/>
      <c r="BJ94" s="424"/>
      <c r="BK94" s="425"/>
      <c r="BL94" s="425"/>
      <c r="BM94" s="424"/>
      <c r="BN94" s="424"/>
      <c r="BO94" s="424"/>
      <c r="BP94" s="424"/>
      <c r="BQ94" s="424"/>
      <c r="BR94" s="424"/>
      <c r="BS94" s="423"/>
      <c r="BT94" s="423"/>
      <c r="BU94" s="423"/>
      <c r="BV94" s="423"/>
      <c r="BW94" s="423"/>
      <c r="BX94" s="423"/>
      <c r="BY94" s="423"/>
      <c r="BZ94" s="423"/>
      <c r="CA94" s="423"/>
      <c r="CB94" s="423"/>
      <c r="CC94" s="423"/>
      <c r="CD94" s="423"/>
      <c r="CE94" s="423"/>
      <c r="CF94" s="423"/>
      <c r="CG94" s="423"/>
      <c r="CH94" s="423"/>
      <c r="CI94" s="423"/>
      <c r="CJ94" s="423"/>
      <c r="CK94" s="423"/>
      <c r="CL94" s="423"/>
    </row>
    <row r="95" spans="1:90" s="361" customFormat="1" ht="55.5" customHeight="1" x14ac:dyDescent="0.25">
      <c r="A95" s="343">
        <f t="shared" si="7"/>
        <v>93</v>
      </c>
      <c r="B95" s="417" t="s">
        <v>921</v>
      </c>
      <c r="C95" s="345" t="s">
        <v>922</v>
      </c>
      <c r="D95" s="346">
        <v>44118</v>
      </c>
      <c r="E95" s="418">
        <v>44118</v>
      </c>
      <c r="F95" s="387" t="s">
        <v>953</v>
      </c>
      <c r="G95" s="345" t="s">
        <v>1851</v>
      </c>
      <c r="H95" s="570" t="s">
        <v>266</v>
      </c>
      <c r="I95" s="570" t="s">
        <v>1901</v>
      </c>
      <c r="J95" s="570" t="s">
        <v>1909</v>
      </c>
      <c r="K95" s="570" t="s">
        <v>1858</v>
      </c>
      <c r="L95" s="570" t="s">
        <v>925</v>
      </c>
      <c r="M95" s="587">
        <v>345958.01</v>
      </c>
      <c r="N95" s="587">
        <v>467510.82</v>
      </c>
      <c r="O95" s="587">
        <v>0</v>
      </c>
      <c r="P95" s="347" t="s">
        <v>790</v>
      </c>
      <c r="Q95" s="348">
        <v>44117</v>
      </c>
      <c r="R95" s="348" t="s">
        <v>926</v>
      </c>
      <c r="S95" s="348">
        <v>44165</v>
      </c>
      <c r="T95" s="347" t="s">
        <v>819</v>
      </c>
      <c r="U95" s="348">
        <v>44147</v>
      </c>
      <c r="V95" s="353"/>
      <c r="W95" s="350"/>
      <c r="X95" s="419"/>
      <c r="Y95" s="350"/>
      <c r="Z95" s="353"/>
      <c r="AA95" s="420"/>
      <c r="AB95" s="353"/>
      <c r="AC95" s="420"/>
      <c r="AD95" s="354"/>
      <c r="AE95" s="353"/>
      <c r="AF95" s="420"/>
      <c r="AG95" s="353"/>
      <c r="AH95" s="355"/>
      <c r="AI95" s="421"/>
      <c r="AJ95" s="421"/>
      <c r="AK95" s="421"/>
      <c r="AL95" s="421"/>
      <c r="AM95" s="421"/>
      <c r="AN95" s="421"/>
      <c r="AO95" s="421"/>
      <c r="AP95" s="421"/>
      <c r="AQ95" s="421"/>
      <c r="AR95" s="421"/>
      <c r="AS95" s="422"/>
      <c r="AT95" s="422"/>
      <c r="AU95" s="422"/>
      <c r="AV95" s="422"/>
      <c r="AW95" s="422"/>
      <c r="AX95" s="422"/>
      <c r="AY95" s="423"/>
      <c r="AZ95" s="423"/>
      <c r="BA95" s="423"/>
      <c r="BB95" s="423"/>
      <c r="BC95" s="423"/>
      <c r="BD95" s="423"/>
      <c r="BE95" s="424"/>
      <c r="BF95" s="424"/>
      <c r="BG95" s="424"/>
      <c r="BH95" s="424"/>
      <c r="BI95" s="424"/>
      <c r="BJ95" s="424"/>
      <c r="BK95" s="425"/>
      <c r="BL95" s="425"/>
      <c r="BM95" s="424"/>
      <c r="BN95" s="424"/>
      <c r="BO95" s="424"/>
      <c r="BP95" s="424"/>
      <c r="BQ95" s="424"/>
      <c r="BR95" s="424"/>
      <c r="BS95" s="423"/>
      <c r="BT95" s="423"/>
      <c r="BU95" s="423"/>
      <c r="BV95" s="423"/>
      <c r="BW95" s="423"/>
      <c r="BX95" s="423"/>
      <c r="BY95" s="423"/>
      <c r="BZ95" s="423"/>
      <c r="CA95" s="423"/>
      <c r="CB95" s="423"/>
      <c r="CC95" s="423"/>
      <c r="CD95" s="423"/>
      <c r="CE95" s="423"/>
      <c r="CF95" s="423"/>
      <c r="CG95" s="423"/>
      <c r="CH95" s="423"/>
      <c r="CI95" s="423"/>
      <c r="CJ95" s="423"/>
      <c r="CK95" s="423"/>
      <c r="CL95" s="423"/>
    </row>
    <row r="96" spans="1:90" s="361" customFormat="1" ht="55.5" customHeight="1" x14ac:dyDescent="0.25">
      <c r="A96" s="343">
        <f t="shared" si="7"/>
        <v>94</v>
      </c>
      <c r="B96" s="417" t="s">
        <v>921</v>
      </c>
      <c r="C96" s="345" t="s">
        <v>922</v>
      </c>
      <c r="D96" s="346">
        <v>44118</v>
      </c>
      <c r="E96" s="418">
        <v>44118</v>
      </c>
      <c r="F96" s="387" t="s">
        <v>953</v>
      </c>
      <c r="G96" s="345" t="s">
        <v>1851</v>
      </c>
      <c r="H96" s="570" t="s">
        <v>266</v>
      </c>
      <c r="I96" s="570" t="s">
        <v>1901</v>
      </c>
      <c r="J96" s="570" t="s">
        <v>1910</v>
      </c>
      <c r="K96" s="570" t="s">
        <v>1858</v>
      </c>
      <c r="L96" s="570" t="s">
        <v>925</v>
      </c>
      <c r="M96" s="587">
        <v>212383.49</v>
      </c>
      <c r="N96" s="587">
        <v>601085.34</v>
      </c>
      <c r="O96" s="587">
        <v>0</v>
      </c>
      <c r="P96" s="347" t="s">
        <v>790</v>
      </c>
      <c r="Q96" s="348">
        <v>44117</v>
      </c>
      <c r="R96" s="348" t="s">
        <v>926</v>
      </c>
      <c r="S96" s="348">
        <v>44165</v>
      </c>
      <c r="T96" s="347" t="s">
        <v>819</v>
      </c>
      <c r="U96" s="348">
        <v>44147</v>
      </c>
      <c r="V96" s="353"/>
      <c r="W96" s="350"/>
      <c r="X96" s="419"/>
      <c r="Y96" s="350"/>
      <c r="Z96" s="353"/>
      <c r="AA96" s="420"/>
      <c r="AB96" s="353"/>
      <c r="AC96" s="420"/>
      <c r="AD96" s="354"/>
      <c r="AE96" s="353"/>
      <c r="AF96" s="420"/>
      <c r="AG96" s="353"/>
      <c r="AH96" s="355"/>
      <c r="AI96" s="421"/>
      <c r="AJ96" s="421"/>
      <c r="AK96" s="421"/>
      <c r="AL96" s="421"/>
      <c r="AM96" s="421"/>
      <c r="AN96" s="421"/>
      <c r="AO96" s="421"/>
      <c r="AP96" s="421"/>
      <c r="AQ96" s="421"/>
      <c r="AR96" s="421"/>
      <c r="AS96" s="422"/>
      <c r="AT96" s="422"/>
      <c r="AU96" s="422"/>
      <c r="AV96" s="422"/>
      <c r="AW96" s="422"/>
      <c r="AX96" s="422"/>
      <c r="AY96" s="423"/>
      <c r="AZ96" s="423"/>
      <c r="BA96" s="423"/>
      <c r="BB96" s="423"/>
      <c r="BC96" s="423"/>
      <c r="BD96" s="423"/>
      <c r="BE96" s="424"/>
      <c r="BF96" s="424"/>
      <c r="BG96" s="424"/>
      <c r="BH96" s="424"/>
      <c r="BI96" s="424"/>
      <c r="BJ96" s="424"/>
      <c r="BK96" s="425"/>
      <c r="BL96" s="425"/>
      <c r="BM96" s="424"/>
      <c r="BN96" s="424"/>
      <c r="BO96" s="424"/>
      <c r="BP96" s="424"/>
      <c r="BQ96" s="424"/>
      <c r="BR96" s="424"/>
      <c r="BS96" s="423"/>
      <c r="BT96" s="423"/>
      <c r="BU96" s="423"/>
      <c r="BV96" s="423"/>
      <c r="BW96" s="423"/>
      <c r="BX96" s="423"/>
      <c r="BY96" s="423"/>
      <c r="BZ96" s="423"/>
      <c r="CA96" s="423"/>
      <c r="CB96" s="423"/>
      <c r="CC96" s="423"/>
      <c r="CD96" s="423"/>
      <c r="CE96" s="423"/>
      <c r="CF96" s="423"/>
      <c r="CG96" s="423"/>
      <c r="CH96" s="423"/>
      <c r="CI96" s="423"/>
      <c r="CJ96" s="423"/>
      <c r="CK96" s="423"/>
      <c r="CL96" s="423"/>
    </row>
    <row r="97" spans="1:90" s="361" customFormat="1" ht="55.5" customHeight="1" x14ac:dyDescent="0.25">
      <c r="A97" s="343">
        <f t="shared" si="7"/>
        <v>95</v>
      </c>
      <c r="B97" s="417" t="s">
        <v>921</v>
      </c>
      <c r="C97" s="345" t="s">
        <v>922</v>
      </c>
      <c r="D97" s="346">
        <v>44118</v>
      </c>
      <c r="E97" s="418">
        <v>44118</v>
      </c>
      <c r="F97" s="387" t="s">
        <v>953</v>
      </c>
      <c r="G97" s="345" t="s">
        <v>1851</v>
      </c>
      <c r="H97" s="570" t="s">
        <v>266</v>
      </c>
      <c r="I97" s="570" t="s">
        <v>1901</v>
      </c>
      <c r="J97" s="570" t="s">
        <v>1911</v>
      </c>
      <c r="K97" s="570" t="s">
        <v>1858</v>
      </c>
      <c r="L97" s="570" t="s">
        <v>925</v>
      </c>
      <c r="M97" s="587">
        <v>185668.58</v>
      </c>
      <c r="N97" s="587">
        <v>627800.24</v>
      </c>
      <c r="O97" s="587">
        <v>0</v>
      </c>
      <c r="P97" s="347" t="s">
        <v>790</v>
      </c>
      <c r="Q97" s="348">
        <v>44117</v>
      </c>
      <c r="R97" s="348" t="s">
        <v>926</v>
      </c>
      <c r="S97" s="348">
        <v>44165</v>
      </c>
      <c r="T97" s="347" t="s">
        <v>819</v>
      </c>
      <c r="U97" s="348">
        <v>44147</v>
      </c>
      <c r="V97" s="353"/>
      <c r="W97" s="350"/>
      <c r="X97" s="351"/>
      <c r="Y97" s="350"/>
      <c r="Z97" s="353"/>
      <c r="AA97" s="352"/>
      <c r="AB97" s="353"/>
      <c r="AC97" s="352"/>
      <c r="AD97" s="354"/>
      <c r="AE97" s="353"/>
      <c r="AF97" s="352"/>
      <c r="AG97" s="353"/>
      <c r="AH97" s="355"/>
      <c r="AI97" s="356"/>
      <c r="AJ97" s="356"/>
      <c r="AK97" s="356"/>
      <c r="AL97" s="356"/>
      <c r="AM97" s="356"/>
      <c r="AN97" s="356"/>
      <c r="AO97" s="356"/>
      <c r="AP97" s="356"/>
      <c r="AQ97" s="356"/>
      <c r="AR97" s="356"/>
      <c r="AS97" s="357"/>
      <c r="AT97" s="357"/>
      <c r="AU97" s="357"/>
      <c r="AV97" s="357"/>
      <c r="AW97" s="357"/>
      <c r="AX97" s="357"/>
      <c r="AY97" s="358"/>
      <c r="AZ97" s="358"/>
      <c r="BA97" s="358"/>
      <c r="BB97" s="358"/>
      <c r="BC97" s="358"/>
      <c r="BD97" s="358"/>
      <c r="BE97" s="359"/>
      <c r="BF97" s="359"/>
      <c r="BG97" s="359"/>
      <c r="BH97" s="359"/>
      <c r="BI97" s="359"/>
      <c r="BJ97" s="359"/>
      <c r="BK97" s="360"/>
      <c r="BL97" s="360"/>
      <c r="BM97" s="359"/>
      <c r="BN97" s="359"/>
      <c r="BO97" s="359"/>
      <c r="BP97" s="359"/>
      <c r="BQ97" s="359"/>
      <c r="BR97" s="359"/>
      <c r="BS97" s="358"/>
      <c r="BT97" s="358"/>
      <c r="BU97" s="358"/>
      <c r="BV97" s="358"/>
      <c r="BW97" s="358"/>
      <c r="BX97" s="358"/>
      <c r="BY97" s="358"/>
      <c r="BZ97" s="358"/>
      <c r="CA97" s="358"/>
      <c r="CB97" s="358"/>
      <c r="CC97" s="358"/>
      <c r="CD97" s="358"/>
      <c r="CE97" s="358"/>
      <c r="CF97" s="358"/>
      <c r="CG97" s="358"/>
      <c r="CH97" s="358"/>
      <c r="CI97" s="358"/>
      <c r="CJ97" s="358"/>
      <c r="CK97" s="358"/>
      <c r="CL97" s="358"/>
    </row>
    <row r="98" spans="1:90" s="361" customFormat="1" ht="55.5" customHeight="1" x14ac:dyDescent="0.25">
      <c r="A98" s="343">
        <f t="shared" si="7"/>
        <v>96</v>
      </c>
      <c r="B98" s="463" t="s">
        <v>1937</v>
      </c>
      <c r="C98" s="385" t="s">
        <v>922</v>
      </c>
      <c r="D98" s="346">
        <v>44096</v>
      </c>
      <c r="E98" s="464">
        <v>44096</v>
      </c>
      <c r="F98" s="385" t="s">
        <v>945</v>
      </c>
      <c r="G98" s="385" t="s">
        <v>1913</v>
      </c>
      <c r="H98" s="570" t="s">
        <v>1697</v>
      </c>
      <c r="I98" s="570" t="s">
        <v>1332</v>
      </c>
      <c r="J98" s="570" t="s">
        <v>924</v>
      </c>
      <c r="K98" s="570" t="s">
        <v>1946</v>
      </c>
      <c r="L98" s="570" t="s">
        <v>1946</v>
      </c>
      <c r="M98" s="587" t="s">
        <v>976</v>
      </c>
      <c r="N98" s="587" t="s">
        <v>976</v>
      </c>
      <c r="O98" s="587" t="s">
        <v>976</v>
      </c>
      <c r="P98" s="347" t="s">
        <v>794</v>
      </c>
      <c r="Q98" s="348">
        <v>44096</v>
      </c>
      <c r="R98" s="348" t="s">
        <v>976</v>
      </c>
      <c r="S98" s="348" t="s">
        <v>926</v>
      </c>
      <c r="T98" s="347" t="s">
        <v>819</v>
      </c>
      <c r="U98" s="348">
        <v>44131</v>
      </c>
      <c r="V98" s="379" t="s">
        <v>1928</v>
      </c>
      <c r="W98" s="377" t="str">
        <f>CONCATENATE(IF(T98="Finalised",SUM(U98-D98),""),IF(T98="Not Finalised",SUM(U98-D98),""), IF(T98="Closed",SUM(U98-D98),""),IF(T98="Withdrawn",SUM(U98-D98),""))</f>
        <v>35</v>
      </c>
      <c r="X98" s="396"/>
      <c r="Y98" s="397" t="str">
        <f>CONCATENATE(IF(T98="Finalised","Finalised",""),IF(T98="Not Finalised",W98,""), IF(T98="Closed","Closed",""),IF(T98="Withdrawn","Withdrawn",""))</f>
        <v>Finalised</v>
      </c>
      <c r="Z98" s="398"/>
      <c r="AA98" s="399"/>
      <c r="AB98" s="398"/>
      <c r="AC98" s="399"/>
      <c r="AD98" s="400"/>
      <c r="AE98" s="398"/>
      <c r="AF98" s="399"/>
      <c r="AG98" s="398"/>
      <c r="AH98" s="401"/>
      <c r="AI98" s="402"/>
      <c r="AJ98" s="402"/>
      <c r="AK98" s="402"/>
      <c r="AL98" s="402"/>
      <c r="AM98" s="402"/>
      <c r="AN98" s="402"/>
      <c r="AO98" s="402"/>
      <c r="AP98" s="402"/>
      <c r="AQ98" s="402"/>
      <c r="AR98" s="402"/>
      <c r="AS98" s="341"/>
      <c r="AT98" s="341"/>
      <c r="AU98" s="341"/>
      <c r="AV98" s="341"/>
      <c r="AW98" s="341"/>
      <c r="AX98" s="341"/>
      <c r="AY98" s="325"/>
      <c r="AZ98" s="325"/>
      <c r="BA98" s="325"/>
      <c r="BB98" s="325"/>
      <c r="BC98" s="325"/>
      <c r="BD98" s="325"/>
      <c r="BE98" s="403"/>
      <c r="BF98" s="403"/>
      <c r="BG98" s="403"/>
      <c r="BH98" s="403"/>
      <c r="BI98" s="403"/>
      <c r="BJ98" s="403"/>
      <c r="BK98" s="404"/>
      <c r="BL98" s="404"/>
      <c r="BM98" s="403"/>
      <c r="BN98" s="403"/>
      <c r="BO98" s="403"/>
      <c r="BP98" s="403"/>
      <c r="BQ98" s="403"/>
      <c r="BR98" s="403"/>
      <c r="BS98" s="325"/>
      <c r="BT98" s="325"/>
      <c r="BU98" s="325"/>
      <c r="BV98" s="325"/>
      <c r="BW98" s="325"/>
      <c r="BX98" s="325"/>
      <c r="BY98" s="325"/>
      <c r="BZ98" s="325"/>
      <c r="CA98" s="325"/>
      <c r="CB98" s="325"/>
      <c r="CC98" s="325"/>
      <c r="CD98" s="325"/>
      <c r="CE98" s="325"/>
      <c r="CF98" s="325"/>
      <c r="CG98" s="325"/>
      <c r="CH98" s="325"/>
      <c r="CI98" s="325"/>
      <c r="CJ98" s="325"/>
      <c r="CK98" s="325"/>
      <c r="CL98" s="325"/>
    </row>
    <row r="99" spans="1:90" s="361" customFormat="1" ht="55.5" customHeight="1" x14ac:dyDescent="0.25">
      <c r="A99" s="343">
        <f t="shared" si="7"/>
        <v>97</v>
      </c>
      <c r="B99" s="417" t="s">
        <v>921</v>
      </c>
      <c r="C99" s="345" t="s">
        <v>944</v>
      </c>
      <c r="D99" s="346">
        <v>44161</v>
      </c>
      <c r="E99" s="465">
        <v>44161</v>
      </c>
      <c r="F99" s="345" t="s">
        <v>923</v>
      </c>
      <c r="G99" s="345" t="s">
        <v>1047</v>
      </c>
      <c r="H99" s="570" t="s">
        <v>275</v>
      </c>
      <c r="I99" s="570" t="s">
        <v>1064</v>
      </c>
      <c r="J99" s="570" t="s">
        <v>1065</v>
      </c>
      <c r="K99" s="570" t="s">
        <v>1022</v>
      </c>
      <c r="L99" s="570" t="s">
        <v>981</v>
      </c>
      <c r="M99" s="587">
        <v>1329478.08</v>
      </c>
      <c r="N99" s="587">
        <v>5016898.1900000004</v>
      </c>
      <c r="O99" s="587">
        <v>1254224.55</v>
      </c>
      <c r="P99" s="347" t="s">
        <v>790</v>
      </c>
      <c r="Q99" s="348">
        <v>44161</v>
      </c>
      <c r="R99" s="348">
        <v>44166</v>
      </c>
      <c r="S99" s="348">
        <v>44347</v>
      </c>
      <c r="T99" s="347" t="s">
        <v>819</v>
      </c>
      <c r="U99" s="348">
        <v>44162</v>
      </c>
      <c r="V99" s="363"/>
      <c r="W99" s="350" t="str">
        <f>CONCATENATE(IF(T99="Finalised",SUM(U99-D99),""),IF(T99="Not Finalised",SUM(U99-D99),""), IF(T99="Closed",SUM(U99-D99),""),IF(T99="Withdrawn",SUM(U99-D99),""))</f>
        <v>1</v>
      </c>
      <c r="X99" s="396"/>
      <c r="Y99" s="397" t="str">
        <f>CONCATENATE(IF(T99="Finalised","Finalised",""),IF(T99="Not Finalised",W99,""), IF(T99="Closed","Closed",""),IF(T99="Withdrawn","Withdrawn",""))</f>
        <v>Finalised</v>
      </c>
      <c r="Z99" s="398">
        <v>44161</v>
      </c>
      <c r="AA99" s="399">
        <f>Z99-E99</f>
        <v>0</v>
      </c>
      <c r="AB99" s="398"/>
      <c r="AC99" s="399"/>
      <c r="AD99" s="400"/>
      <c r="AE99" s="398"/>
      <c r="AF99" s="399"/>
      <c r="AG99" s="398"/>
      <c r="AH99" s="401"/>
      <c r="AI99" s="402"/>
      <c r="AJ99" s="402"/>
      <c r="AK99" s="402"/>
      <c r="AL99" s="402"/>
      <c r="AM99" s="402"/>
      <c r="AN99" s="402"/>
      <c r="AO99" s="402"/>
      <c r="AP99" s="402"/>
      <c r="AQ99" s="402"/>
      <c r="AR99" s="402"/>
      <c r="AS99" s="341"/>
      <c r="AT99" s="341"/>
      <c r="AU99" s="341"/>
      <c r="AV99" s="341"/>
      <c r="AW99" s="341"/>
      <c r="AX99" s="341"/>
      <c r="AY99" s="325"/>
      <c r="AZ99" s="325"/>
      <c r="BA99" s="325"/>
      <c r="BB99" s="325"/>
      <c r="BC99" s="325"/>
      <c r="BD99" s="325"/>
      <c r="BE99" s="403"/>
      <c r="BF99" s="403"/>
      <c r="BG99" s="403"/>
      <c r="BH99" s="403"/>
      <c r="BI99" s="403"/>
      <c r="BJ99" s="403"/>
      <c r="BK99" s="404"/>
      <c r="BL99" s="404"/>
      <c r="BM99" s="403"/>
      <c r="BN99" s="403"/>
      <c r="BO99" s="403"/>
      <c r="BP99" s="403"/>
      <c r="BQ99" s="403"/>
      <c r="BR99" s="403"/>
      <c r="BS99" s="325"/>
      <c r="BT99" s="325"/>
      <c r="BU99" s="325"/>
      <c r="BV99" s="325"/>
      <c r="BW99" s="325"/>
      <c r="BX99" s="325"/>
      <c r="BY99" s="325"/>
      <c r="BZ99" s="325"/>
      <c r="CA99" s="325"/>
      <c r="CB99" s="325"/>
      <c r="CC99" s="325"/>
      <c r="CD99" s="325"/>
      <c r="CE99" s="325"/>
      <c r="CF99" s="325"/>
      <c r="CG99" s="325"/>
      <c r="CH99" s="325"/>
      <c r="CI99" s="325"/>
      <c r="CJ99" s="325"/>
      <c r="CK99" s="325"/>
      <c r="CL99" s="325"/>
    </row>
    <row r="100" spans="1:90" s="361" customFormat="1" ht="55.5" customHeight="1" x14ac:dyDescent="0.25">
      <c r="A100" s="343">
        <f t="shared" si="7"/>
        <v>98</v>
      </c>
      <c r="B100" s="417" t="s">
        <v>921</v>
      </c>
      <c r="C100" s="345" t="s">
        <v>944</v>
      </c>
      <c r="D100" s="346">
        <v>44161</v>
      </c>
      <c r="E100" s="465">
        <v>44161</v>
      </c>
      <c r="F100" s="345" t="s">
        <v>923</v>
      </c>
      <c r="G100" s="345" t="s">
        <v>1047</v>
      </c>
      <c r="H100" s="570" t="s">
        <v>275</v>
      </c>
      <c r="I100" s="570" t="s">
        <v>1066</v>
      </c>
      <c r="J100" s="570" t="s">
        <v>1067</v>
      </c>
      <c r="K100" s="570" t="s">
        <v>1022</v>
      </c>
      <c r="L100" s="570" t="s">
        <v>981</v>
      </c>
      <c r="M100" s="587">
        <v>1088002.25</v>
      </c>
      <c r="N100" s="587">
        <v>4352011.5599999996</v>
      </c>
      <c r="O100" s="587">
        <v>1088002.8899999999</v>
      </c>
      <c r="P100" s="347" t="s">
        <v>790</v>
      </c>
      <c r="Q100" s="348">
        <v>44161</v>
      </c>
      <c r="R100" s="348">
        <v>44166</v>
      </c>
      <c r="S100" s="348">
        <v>44347</v>
      </c>
      <c r="T100" s="347" t="s">
        <v>819</v>
      </c>
      <c r="U100" s="348">
        <v>44162</v>
      </c>
      <c r="V100" s="363"/>
      <c r="W100" s="350" t="str">
        <f>CONCATENATE(IF(T100="Finalised",SUM(U100-D100),""),IF(T100="Not Finalised",SUM(U100-D100),""), IF(T100="Closed",SUM(U100-D100),""),IF(T100="Withdrawn",SUM(U100-D100),""))</f>
        <v>1</v>
      </c>
      <c r="X100" s="396"/>
      <c r="Y100" s="397" t="str">
        <f>CONCATENATE(IF(T100="Finalised","Finalised",""),IF(T100="Not Finalised",W100,""), IF(T100="Closed","Closed",""),IF(T100="Withdrawn","Withdrawn",""))</f>
        <v>Finalised</v>
      </c>
      <c r="Z100" s="398">
        <v>44161</v>
      </c>
      <c r="AA100" s="399">
        <f>Z100-E100</f>
        <v>0</v>
      </c>
      <c r="AB100" s="398"/>
      <c r="AC100" s="399"/>
      <c r="AD100" s="400"/>
      <c r="AE100" s="398"/>
      <c r="AF100" s="399"/>
      <c r="AG100" s="398"/>
      <c r="AH100" s="401"/>
      <c r="AI100" s="402"/>
      <c r="AJ100" s="402"/>
      <c r="AK100" s="402"/>
      <c r="AL100" s="402"/>
      <c r="AM100" s="402"/>
      <c r="AN100" s="402"/>
      <c r="AO100" s="402"/>
      <c r="AP100" s="402"/>
      <c r="AQ100" s="402"/>
      <c r="AR100" s="402"/>
      <c r="AS100" s="341"/>
      <c r="AT100" s="341"/>
      <c r="AU100" s="341"/>
      <c r="AV100" s="341"/>
      <c r="AW100" s="341"/>
      <c r="AX100" s="341"/>
      <c r="AY100" s="325"/>
      <c r="AZ100" s="325"/>
      <c r="BA100" s="325"/>
      <c r="BB100" s="325"/>
      <c r="BC100" s="325"/>
      <c r="BD100" s="325"/>
      <c r="BE100" s="403"/>
      <c r="BF100" s="403"/>
      <c r="BG100" s="403"/>
      <c r="BH100" s="403"/>
      <c r="BI100" s="403"/>
      <c r="BJ100" s="403"/>
      <c r="BK100" s="404"/>
      <c r="BL100" s="404"/>
      <c r="BM100" s="403"/>
      <c r="BN100" s="403"/>
      <c r="BO100" s="403"/>
      <c r="BP100" s="403"/>
      <c r="BQ100" s="403"/>
      <c r="BR100" s="403"/>
      <c r="BS100" s="325"/>
      <c r="BT100" s="325"/>
      <c r="BU100" s="325"/>
      <c r="BV100" s="325"/>
      <c r="BW100" s="325"/>
      <c r="BX100" s="325"/>
      <c r="BY100" s="325"/>
      <c r="BZ100" s="325"/>
      <c r="CA100" s="325"/>
      <c r="CB100" s="325"/>
      <c r="CC100" s="325"/>
      <c r="CD100" s="325"/>
      <c r="CE100" s="325"/>
      <c r="CF100" s="325"/>
      <c r="CG100" s="325"/>
      <c r="CH100" s="325"/>
      <c r="CI100" s="325"/>
      <c r="CJ100" s="325"/>
      <c r="CK100" s="325"/>
      <c r="CL100" s="325"/>
    </row>
    <row r="101" spans="1:90" s="361" customFormat="1" ht="55.5" customHeight="1" x14ac:dyDescent="0.25">
      <c r="A101" s="343">
        <f t="shared" si="7"/>
        <v>99</v>
      </c>
      <c r="B101" s="417" t="s">
        <v>921</v>
      </c>
      <c r="C101" s="345" t="s">
        <v>922</v>
      </c>
      <c r="D101" s="346">
        <v>44107</v>
      </c>
      <c r="E101" s="468">
        <v>44107</v>
      </c>
      <c r="F101" s="345" t="s">
        <v>928</v>
      </c>
      <c r="G101" s="347" t="s">
        <v>1972</v>
      </c>
      <c r="H101" s="570" t="s">
        <v>337</v>
      </c>
      <c r="I101" s="570" t="s">
        <v>2134</v>
      </c>
      <c r="J101" s="570" t="s">
        <v>926</v>
      </c>
      <c r="K101" s="570" t="s">
        <v>2013</v>
      </c>
      <c r="L101" s="570" t="s">
        <v>947</v>
      </c>
      <c r="M101" s="587">
        <v>135075.79</v>
      </c>
      <c r="N101" s="587">
        <v>719085.6</v>
      </c>
      <c r="O101" s="587">
        <v>45024.93</v>
      </c>
      <c r="P101" s="347" t="s">
        <v>793</v>
      </c>
      <c r="Q101" s="348">
        <v>44124</v>
      </c>
      <c r="R101" s="348">
        <v>44136</v>
      </c>
      <c r="S101" s="348">
        <v>44377</v>
      </c>
      <c r="T101" s="347" t="s">
        <v>819</v>
      </c>
      <c r="U101" s="348">
        <v>44146</v>
      </c>
      <c r="V101" s="353"/>
      <c r="W101" s="350" t="str">
        <f>CONCATENATE(IF(T101="Finalised",SUM(U101-D101),""),IF(T101="Not Finalised",SUM(U101-D101),""), IF(T101="Closed",SUM(U101-D101),""),IF(T101="Withdrawn",SUM(U101-D101),""))</f>
        <v>39</v>
      </c>
      <c r="X101" s="396"/>
      <c r="Y101" s="397" t="str">
        <f>CONCATENATE(IF(T101="Finalised","Finalised",""),IF(T101="Not Finalised",W101,""), IF(T101="Closed","Closed",""),IF(T101="Withdrawn","Withdrawn",""))</f>
        <v>Finalised</v>
      </c>
      <c r="Z101" s="398"/>
      <c r="AA101" s="399"/>
      <c r="AB101" s="398"/>
      <c r="AC101" s="399"/>
      <c r="AD101" s="400"/>
      <c r="AE101" s="398"/>
      <c r="AF101" s="399"/>
      <c r="AG101" s="398"/>
      <c r="AH101" s="401"/>
      <c r="AI101" s="402"/>
      <c r="AJ101" s="402"/>
      <c r="AK101" s="402"/>
      <c r="AL101" s="402"/>
      <c r="AM101" s="402"/>
      <c r="AN101" s="402"/>
      <c r="AO101" s="402"/>
      <c r="AP101" s="402"/>
      <c r="AQ101" s="402"/>
      <c r="AR101" s="402"/>
      <c r="AS101" s="341"/>
      <c r="AT101" s="341"/>
      <c r="AU101" s="341"/>
      <c r="AV101" s="341"/>
      <c r="AW101" s="341"/>
      <c r="AX101" s="341"/>
      <c r="AY101" s="325"/>
      <c r="AZ101" s="325"/>
      <c r="BA101" s="325"/>
      <c r="BB101" s="325"/>
      <c r="BC101" s="325"/>
      <c r="BD101" s="325"/>
      <c r="BE101" s="403"/>
      <c r="BF101" s="403"/>
      <c r="BG101" s="403"/>
      <c r="BH101" s="403"/>
      <c r="BI101" s="403"/>
      <c r="BJ101" s="403"/>
      <c r="BK101" s="404"/>
      <c r="BL101" s="404"/>
      <c r="BM101" s="403"/>
      <c r="BN101" s="403"/>
      <c r="BO101" s="403"/>
      <c r="BP101" s="403"/>
      <c r="BQ101" s="403"/>
      <c r="BR101" s="403"/>
      <c r="BS101" s="325"/>
      <c r="BT101" s="325"/>
      <c r="BU101" s="325"/>
      <c r="BV101" s="325"/>
      <c r="BW101" s="325"/>
      <c r="BX101" s="325"/>
      <c r="BY101" s="325"/>
      <c r="BZ101" s="325"/>
      <c r="CA101" s="325"/>
      <c r="CB101" s="325"/>
      <c r="CC101" s="325"/>
      <c r="CD101" s="325"/>
      <c r="CE101" s="325"/>
      <c r="CF101" s="325"/>
      <c r="CG101" s="325"/>
      <c r="CH101" s="325"/>
      <c r="CI101" s="325"/>
      <c r="CJ101" s="325"/>
      <c r="CK101" s="325"/>
      <c r="CL101" s="325"/>
    </row>
    <row r="102" spans="1:90" s="361" customFormat="1" ht="55.5" customHeight="1" x14ac:dyDescent="0.25">
      <c r="A102" s="343">
        <f t="shared" si="7"/>
        <v>100</v>
      </c>
      <c r="B102" s="417" t="s">
        <v>921</v>
      </c>
      <c r="C102" s="345" t="s">
        <v>922</v>
      </c>
      <c r="D102" s="346">
        <v>44165</v>
      </c>
      <c r="E102" s="469">
        <v>44165</v>
      </c>
      <c r="F102" s="345" t="s">
        <v>928</v>
      </c>
      <c r="G102" s="347" t="s">
        <v>1972</v>
      </c>
      <c r="H102" s="570" t="s">
        <v>337</v>
      </c>
      <c r="I102" s="570" t="s">
        <v>2133</v>
      </c>
      <c r="J102" s="570" t="s">
        <v>2040</v>
      </c>
      <c r="K102" s="570" t="s">
        <v>2013</v>
      </c>
      <c r="L102" s="570" t="s">
        <v>947</v>
      </c>
      <c r="M102" s="587">
        <v>1995849.54</v>
      </c>
      <c r="N102" s="587">
        <v>5199007.32</v>
      </c>
      <c r="O102" s="587">
        <v>0</v>
      </c>
      <c r="P102" s="347" t="s">
        <v>793</v>
      </c>
      <c r="Q102" s="348">
        <v>44162</v>
      </c>
      <c r="R102" s="348">
        <v>44197</v>
      </c>
      <c r="S102" s="348">
        <v>44286</v>
      </c>
      <c r="T102" s="347" t="s">
        <v>819</v>
      </c>
      <c r="U102" s="348">
        <v>44195</v>
      </c>
      <c r="V102" s="353"/>
      <c r="W102" s="350" t="str">
        <f>CONCATENATE(IF(T102="Finalised",SUM(U102-D102),""),IF(T102="Not Finalised",SUM(U102-D102),""), IF(T102="Closed",SUM(U102-D102),""),IF(T102="Withdrawn",SUM(U102-D102),""))</f>
        <v>30</v>
      </c>
      <c r="X102" s="396"/>
      <c r="Y102" s="397" t="str">
        <f>CONCATENATE(IF(T102="Finalised","Finalised",""),IF(T102="Not Finalised",W102,""), IF(T102="Closed","Closed",""),IF(T102="Withdrawn","Withdrawn",""))</f>
        <v>Finalised</v>
      </c>
      <c r="Z102" s="398"/>
      <c r="AA102" s="399"/>
      <c r="AB102" s="398"/>
      <c r="AC102" s="399"/>
      <c r="AD102" s="400"/>
      <c r="AE102" s="398"/>
      <c r="AF102" s="399"/>
      <c r="AG102" s="398"/>
      <c r="AH102" s="401"/>
      <c r="AI102" s="402"/>
      <c r="AJ102" s="402"/>
      <c r="AK102" s="402"/>
      <c r="AL102" s="402"/>
      <c r="AM102" s="402"/>
      <c r="AN102" s="402"/>
      <c r="AO102" s="402"/>
      <c r="AP102" s="402"/>
      <c r="AQ102" s="402"/>
      <c r="AR102" s="402"/>
      <c r="AS102" s="341"/>
      <c r="AT102" s="341"/>
      <c r="AU102" s="341"/>
      <c r="AV102" s="341"/>
      <c r="AW102" s="341"/>
      <c r="AX102" s="341"/>
      <c r="AY102" s="325"/>
      <c r="AZ102" s="325"/>
      <c r="BA102" s="325"/>
      <c r="BB102" s="325"/>
      <c r="BC102" s="325"/>
      <c r="BD102" s="325"/>
      <c r="BE102" s="403"/>
      <c r="BF102" s="403"/>
      <c r="BG102" s="403"/>
      <c r="BH102" s="403"/>
      <c r="BI102" s="403"/>
      <c r="BJ102" s="403"/>
      <c r="BK102" s="404"/>
      <c r="BL102" s="404"/>
      <c r="BM102" s="403"/>
      <c r="BN102" s="403"/>
      <c r="BO102" s="403"/>
      <c r="BP102" s="403"/>
      <c r="BQ102" s="403"/>
      <c r="BR102" s="403"/>
      <c r="BS102" s="325"/>
      <c r="BT102" s="325"/>
      <c r="BU102" s="325"/>
      <c r="BV102" s="325"/>
      <c r="BW102" s="325"/>
      <c r="BX102" s="325"/>
      <c r="BY102" s="325"/>
      <c r="BZ102" s="325"/>
      <c r="CA102" s="325"/>
      <c r="CB102" s="325"/>
      <c r="CC102" s="325"/>
      <c r="CD102" s="325"/>
      <c r="CE102" s="325"/>
      <c r="CF102" s="325"/>
      <c r="CG102" s="325"/>
      <c r="CH102" s="325"/>
      <c r="CI102" s="325"/>
      <c r="CJ102" s="325"/>
      <c r="CK102" s="325"/>
      <c r="CL102" s="325"/>
    </row>
    <row r="103" spans="1:90" s="462" customFormat="1" ht="55.5" customHeight="1" x14ac:dyDescent="0.25">
      <c r="A103" s="442">
        <f t="shared" si="7"/>
        <v>101</v>
      </c>
      <c r="B103" s="443" t="s">
        <v>921</v>
      </c>
      <c r="C103" s="444" t="s">
        <v>922</v>
      </c>
      <c r="D103" s="445">
        <v>44168</v>
      </c>
      <c r="E103" s="446">
        <v>44168</v>
      </c>
      <c r="F103" s="444" t="s">
        <v>928</v>
      </c>
      <c r="G103" s="447" t="s">
        <v>1972</v>
      </c>
      <c r="H103" s="571" t="s">
        <v>337</v>
      </c>
      <c r="I103" s="571" t="s">
        <v>2126</v>
      </c>
      <c r="J103" s="571" t="s">
        <v>2118</v>
      </c>
      <c r="K103" s="571" t="s">
        <v>2013</v>
      </c>
      <c r="L103" s="571" t="s">
        <v>947</v>
      </c>
      <c r="M103" s="588">
        <v>300319.40999999997</v>
      </c>
      <c r="N103" s="588">
        <v>3303758.54</v>
      </c>
      <c r="O103" s="588">
        <v>300000</v>
      </c>
      <c r="P103" s="447" t="s">
        <v>793</v>
      </c>
      <c r="Q103" s="448">
        <v>44167</v>
      </c>
      <c r="R103" s="448">
        <v>44197</v>
      </c>
      <c r="S103" s="448">
        <v>44286</v>
      </c>
      <c r="T103" s="447" t="s">
        <v>879</v>
      </c>
      <c r="U103" s="448"/>
      <c r="V103" s="470"/>
      <c r="W103" s="450"/>
      <c r="X103" s="471"/>
      <c r="Y103" s="452"/>
      <c r="Z103" s="453"/>
      <c r="AA103" s="472"/>
      <c r="AB103" s="453"/>
      <c r="AC103" s="472"/>
      <c r="AD103" s="455"/>
      <c r="AE103" s="453"/>
      <c r="AF103" s="472"/>
      <c r="AG103" s="453"/>
      <c r="AH103" s="456"/>
      <c r="AI103" s="473"/>
      <c r="AJ103" s="473"/>
      <c r="AK103" s="473"/>
      <c r="AL103" s="473"/>
      <c r="AM103" s="473"/>
      <c r="AN103" s="473"/>
      <c r="AO103" s="473"/>
      <c r="AP103" s="473"/>
      <c r="AQ103" s="473"/>
      <c r="AR103" s="473"/>
      <c r="AS103" s="474"/>
      <c r="AT103" s="474"/>
      <c r="AU103" s="474"/>
      <c r="AV103" s="474"/>
      <c r="AW103" s="474"/>
      <c r="AX103" s="474"/>
      <c r="AY103" s="475"/>
      <c r="AZ103" s="475"/>
      <c r="BA103" s="475"/>
      <c r="BB103" s="475"/>
      <c r="BC103" s="475"/>
      <c r="BD103" s="475"/>
      <c r="BE103" s="476"/>
      <c r="BF103" s="476"/>
      <c r="BG103" s="476"/>
      <c r="BH103" s="476"/>
      <c r="BI103" s="476"/>
      <c r="BJ103" s="476"/>
      <c r="BK103" s="477"/>
      <c r="BL103" s="477"/>
      <c r="BM103" s="476"/>
      <c r="BN103" s="476"/>
      <c r="BO103" s="476"/>
      <c r="BP103" s="476"/>
      <c r="BQ103" s="476"/>
      <c r="BR103" s="476"/>
      <c r="BS103" s="475"/>
      <c r="BT103" s="475"/>
      <c r="BU103" s="475"/>
      <c r="BV103" s="475"/>
      <c r="BW103" s="475"/>
      <c r="BX103" s="475"/>
      <c r="BY103" s="475"/>
      <c r="BZ103" s="475"/>
      <c r="CA103" s="475"/>
      <c r="CB103" s="475"/>
      <c r="CC103" s="475"/>
      <c r="CD103" s="475"/>
      <c r="CE103" s="475"/>
      <c r="CF103" s="475"/>
      <c r="CG103" s="475"/>
      <c r="CH103" s="475"/>
      <c r="CI103" s="475"/>
      <c r="CJ103" s="475"/>
      <c r="CK103" s="475"/>
      <c r="CL103" s="475"/>
    </row>
    <row r="104" spans="1:90" s="361" customFormat="1" ht="55.5" customHeight="1" x14ac:dyDescent="0.25">
      <c r="A104" s="343">
        <f t="shared" si="7"/>
        <v>102</v>
      </c>
      <c r="B104" s="417" t="s">
        <v>921</v>
      </c>
      <c r="C104" s="345" t="s">
        <v>922</v>
      </c>
      <c r="D104" s="346">
        <v>44102</v>
      </c>
      <c r="E104" s="465">
        <v>44118</v>
      </c>
      <c r="F104" s="345" t="s">
        <v>923</v>
      </c>
      <c r="G104" s="345" t="s">
        <v>1047</v>
      </c>
      <c r="H104" s="570" t="s">
        <v>381</v>
      </c>
      <c r="I104" s="570" t="s">
        <v>1048</v>
      </c>
      <c r="J104" s="570" t="s">
        <v>1049</v>
      </c>
      <c r="K104" s="570" t="s">
        <v>1032</v>
      </c>
      <c r="L104" s="570" t="s">
        <v>964</v>
      </c>
      <c r="M104" s="587">
        <v>354392.4</v>
      </c>
      <c r="N104" s="587">
        <v>354292.2</v>
      </c>
      <c r="O104" s="587">
        <v>1045109.12</v>
      </c>
      <c r="P104" s="347" t="s">
        <v>790</v>
      </c>
      <c r="Q104" s="348">
        <v>44096</v>
      </c>
      <c r="R104" s="348">
        <v>44148</v>
      </c>
      <c r="S104" s="348">
        <v>44286</v>
      </c>
      <c r="T104" s="347" t="s">
        <v>819</v>
      </c>
      <c r="U104" s="348">
        <v>44148</v>
      </c>
      <c r="V104" s="363"/>
      <c r="W104" s="350" t="str">
        <f t="shared" ref="W104:W110" si="11">CONCATENATE(IF(T104="Finalised",SUM(U104-D104),""),IF(T104="Not Finalised",SUM(U104-D104),""), IF(T104="Closed",SUM(U104-D104),""),IF(T104="Withdrawn",SUM(U104-D104),""))</f>
        <v>46</v>
      </c>
      <c r="X104" s="396"/>
      <c r="Y104" s="397" t="str">
        <f t="shared" ref="Y104:Y110" si="12">CONCATENATE(IF(T104="Finalised","Finalised",""),IF(T104="Not Finalised",W104,""), IF(T104="Closed","Closed",""),IF(T104="Withdrawn","Withdrawn",""))</f>
        <v>Finalised</v>
      </c>
      <c r="Z104" s="398">
        <v>44120</v>
      </c>
      <c r="AA104" s="399">
        <f t="shared" ref="AA104:AA110" si="13">Z104-E104</f>
        <v>2</v>
      </c>
      <c r="AB104" s="398"/>
      <c r="AC104" s="399"/>
      <c r="AD104" s="400"/>
      <c r="AE104" s="398"/>
      <c r="AF104" s="399"/>
      <c r="AG104" s="398"/>
      <c r="AH104" s="401"/>
      <c r="AI104" s="402"/>
      <c r="AJ104" s="402"/>
      <c r="AK104" s="402"/>
      <c r="AL104" s="402"/>
      <c r="AM104" s="402"/>
      <c r="AN104" s="402"/>
      <c r="AO104" s="402"/>
      <c r="AP104" s="402"/>
      <c r="AQ104" s="402"/>
      <c r="AR104" s="402"/>
      <c r="AS104" s="341"/>
      <c r="AT104" s="341"/>
      <c r="AU104" s="341"/>
      <c r="AV104" s="341"/>
      <c r="AW104" s="341"/>
      <c r="AX104" s="341"/>
      <c r="AY104" s="325"/>
      <c r="AZ104" s="325"/>
      <c r="BA104" s="325"/>
      <c r="BB104" s="325"/>
      <c r="BC104" s="325"/>
      <c r="BD104" s="325"/>
      <c r="BE104" s="403"/>
      <c r="BF104" s="403"/>
      <c r="BG104" s="403"/>
      <c r="BH104" s="403"/>
      <c r="BI104" s="403"/>
      <c r="BJ104" s="403"/>
      <c r="BK104" s="404"/>
      <c r="BL104" s="404"/>
      <c r="BM104" s="403"/>
      <c r="BN104" s="403"/>
      <c r="BO104" s="403"/>
      <c r="BP104" s="403"/>
      <c r="BQ104" s="403"/>
      <c r="BR104" s="403"/>
      <c r="BS104" s="325"/>
      <c r="BT104" s="325"/>
      <c r="BU104" s="325"/>
      <c r="BV104" s="325"/>
      <c r="BW104" s="325"/>
      <c r="BX104" s="325"/>
      <c r="BY104" s="325"/>
      <c r="BZ104" s="325"/>
      <c r="CA104" s="325"/>
      <c r="CB104" s="325"/>
      <c r="CC104" s="325"/>
      <c r="CD104" s="325"/>
      <c r="CE104" s="325"/>
      <c r="CF104" s="325"/>
      <c r="CG104" s="325"/>
      <c r="CH104" s="325"/>
      <c r="CI104" s="325"/>
      <c r="CJ104" s="325"/>
      <c r="CK104" s="325"/>
      <c r="CL104" s="325"/>
    </row>
    <row r="105" spans="1:90" s="361" customFormat="1" ht="55.5" customHeight="1" x14ac:dyDescent="0.25">
      <c r="A105" s="343">
        <f t="shared" si="7"/>
        <v>103</v>
      </c>
      <c r="B105" s="417" t="s">
        <v>921</v>
      </c>
      <c r="C105" s="345" t="s">
        <v>922</v>
      </c>
      <c r="D105" s="346">
        <v>44102</v>
      </c>
      <c r="E105" s="465">
        <v>44118</v>
      </c>
      <c r="F105" s="345" t="s">
        <v>923</v>
      </c>
      <c r="G105" s="345" t="s">
        <v>1047</v>
      </c>
      <c r="H105" s="570" t="s">
        <v>381</v>
      </c>
      <c r="I105" s="570" t="s">
        <v>1048</v>
      </c>
      <c r="J105" s="570" t="s">
        <v>1051</v>
      </c>
      <c r="K105" s="570" t="s">
        <v>1032</v>
      </c>
      <c r="L105" s="570" t="s">
        <v>964</v>
      </c>
      <c r="M105" s="587">
        <v>442340.86</v>
      </c>
      <c r="N105" s="587">
        <v>1421577.92</v>
      </c>
      <c r="O105" s="587">
        <v>1424481.9</v>
      </c>
      <c r="P105" s="347" t="s">
        <v>790</v>
      </c>
      <c r="Q105" s="348">
        <v>44096</v>
      </c>
      <c r="R105" s="348">
        <v>44148</v>
      </c>
      <c r="S105" s="348">
        <v>44286</v>
      </c>
      <c r="T105" s="347" t="s">
        <v>819</v>
      </c>
      <c r="U105" s="348">
        <v>44148</v>
      </c>
      <c r="V105" s="363"/>
      <c r="W105" s="350" t="str">
        <f t="shared" si="11"/>
        <v>46</v>
      </c>
      <c r="X105" s="396"/>
      <c r="Y105" s="397" t="str">
        <f t="shared" si="12"/>
        <v>Finalised</v>
      </c>
      <c r="Z105" s="398">
        <v>44120</v>
      </c>
      <c r="AA105" s="399">
        <f t="shared" si="13"/>
        <v>2</v>
      </c>
      <c r="AB105" s="398"/>
      <c r="AC105" s="399"/>
      <c r="AD105" s="400"/>
      <c r="AE105" s="398"/>
      <c r="AF105" s="399"/>
      <c r="AG105" s="398"/>
      <c r="AH105" s="401"/>
      <c r="AI105" s="402"/>
      <c r="AJ105" s="402"/>
      <c r="AK105" s="402"/>
      <c r="AL105" s="402"/>
      <c r="AM105" s="402"/>
      <c r="AN105" s="402"/>
      <c r="AO105" s="402"/>
      <c r="AP105" s="402"/>
      <c r="AQ105" s="402"/>
      <c r="AR105" s="402"/>
      <c r="AS105" s="341"/>
      <c r="AT105" s="341"/>
      <c r="AU105" s="341"/>
      <c r="AV105" s="341"/>
      <c r="AW105" s="341"/>
      <c r="AX105" s="341"/>
      <c r="AY105" s="325"/>
      <c r="AZ105" s="325"/>
      <c r="BA105" s="325"/>
      <c r="BB105" s="325"/>
      <c r="BC105" s="325"/>
      <c r="BD105" s="325"/>
      <c r="BE105" s="403"/>
      <c r="BF105" s="403"/>
      <c r="BG105" s="403"/>
      <c r="BH105" s="403"/>
      <c r="BI105" s="403"/>
      <c r="BJ105" s="403"/>
      <c r="BK105" s="404"/>
      <c r="BL105" s="404"/>
      <c r="BM105" s="403"/>
      <c r="BN105" s="403"/>
      <c r="BO105" s="403"/>
      <c r="BP105" s="403"/>
      <c r="BQ105" s="403"/>
      <c r="BR105" s="403"/>
      <c r="BS105" s="325"/>
      <c r="BT105" s="325"/>
      <c r="BU105" s="325"/>
      <c r="BV105" s="325"/>
      <c r="BW105" s="325"/>
      <c r="BX105" s="325"/>
      <c r="BY105" s="325"/>
      <c r="BZ105" s="325"/>
      <c r="CA105" s="325"/>
      <c r="CB105" s="325"/>
      <c r="CC105" s="325"/>
      <c r="CD105" s="325"/>
      <c r="CE105" s="325"/>
      <c r="CF105" s="325"/>
      <c r="CG105" s="325"/>
      <c r="CH105" s="325"/>
      <c r="CI105" s="325"/>
      <c r="CJ105" s="325"/>
      <c r="CK105" s="325"/>
      <c r="CL105" s="325"/>
    </row>
    <row r="106" spans="1:90" s="361" customFormat="1" ht="55.5" customHeight="1" x14ac:dyDescent="0.25">
      <c r="A106" s="343">
        <f t="shared" si="7"/>
        <v>104</v>
      </c>
      <c r="B106" s="417" t="s">
        <v>921</v>
      </c>
      <c r="C106" s="345" t="s">
        <v>922</v>
      </c>
      <c r="D106" s="346">
        <v>44102</v>
      </c>
      <c r="E106" s="465">
        <v>44118</v>
      </c>
      <c r="F106" s="345" t="s">
        <v>923</v>
      </c>
      <c r="G106" s="345" t="s">
        <v>1047</v>
      </c>
      <c r="H106" s="570" t="s">
        <v>381</v>
      </c>
      <c r="I106" s="570" t="s">
        <v>1048</v>
      </c>
      <c r="J106" s="570" t="s">
        <v>1052</v>
      </c>
      <c r="K106" s="570" t="s">
        <v>1032</v>
      </c>
      <c r="L106" s="570" t="s">
        <v>964</v>
      </c>
      <c r="M106" s="587">
        <v>482786</v>
      </c>
      <c r="N106" s="587">
        <v>512400</v>
      </c>
      <c r="O106" s="587">
        <v>1036178.1</v>
      </c>
      <c r="P106" s="347" t="s">
        <v>790</v>
      </c>
      <c r="Q106" s="348">
        <v>44096</v>
      </c>
      <c r="R106" s="348">
        <v>44148</v>
      </c>
      <c r="S106" s="348">
        <v>44286</v>
      </c>
      <c r="T106" s="347" t="s">
        <v>819</v>
      </c>
      <c r="U106" s="348">
        <v>44148</v>
      </c>
      <c r="V106" s="363"/>
      <c r="W106" s="350" t="str">
        <f t="shared" si="11"/>
        <v>46</v>
      </c>
      <c r="X106" s="396"/>
      <c r="Y106" s="397" t="str">
        <f t="shared" si="12"/>
        <v>Finalised</v>
      </c>
      <c r="Z106" s="398">
        <v>44120</v>
      </c>
      <c r="AA106" s="399">
        <f t="shared" si="13"/>
        <v>2</v>
      </c>
      <c r="AB106" s="398"/>
      <c r="AC106" s="399"/>
      <c r="AD106" s="400"/>
      <c r="AE106" s="398"/>
      <c r="AF106" s="399"/>
      <c r="AG106" s="398"/>
      <c r="AH106" s="401"/>
      <c r="AI106" s="402"/>
      <c r="AJ106" s="402"/>
      <c r="AK106" s="402"/>
      <c r="AL106" s="402"/>
      <c r="AM106" s="402"/>
      <c r="AN106" s="402"/>
      <c r="AO106" s="402"/>
      <c r="AP106" s="402"/>
      <c r="AQ106" s="402"/>
      <c r="AR106" s="402"/>
      <c r="AS106" s="341"/>
      <c r="AT106" s="341"/>
      <c r="AU106" s="341"/>
      <c r="AV106" s="341"/>
      <c r="AW106" s="341"/>
      <c r="AX106" s="341"/>
      <c r="AY106" s="325"/>
      <c r="AZ106" s="325"/>
      <c r="BA106" s="325"/>
      <c r="BB106" s="325"/>
      <c r="BC106" s="325"/>
      <c r="BD106" s="325"/>
      <c r="BE106" s="403"/>
      <c r="BF106" s="403"/>
      <c r="BG106" s="403"/>
      <c r="BH106" s="403"/>
      <c r="BI106" s="403"/>
      <c r="BJ106" s="403"/>
      <c r="BK106" s="404"/>
      <c r="BL106" s="404"/>
      <c r="BM106" s="403"/>
      <c r="BN106" s="403"/>
      <c r="BO106" s="403"/>
      <c r="BP106" s="403"/>
      <c r="BQ106" s="403"/>
      <c r="BR106" s="403"/>
      <c r="BS106" s="325"/>
      <c r="BT106" s="325"/>
      <c r="BU106" s="325"/>
      <c r="BV106" s="325"/>
      <c r="BW106" s="325"/>
      <c r="BX106" s="325"/>
      <c r="BY106" s="325"/>
      <c r="BZ106" s="325"/>
      <c r="CA106" s="325"/>
      <c r="CB106" s="325"/>
      <c r="CC106" s="325"/>
      <c r="CD106" s="325"/>
      <c r="CE106" s="325"/>
      <c r="CF106" s="325"/>
      <c r="CG106" s="325"/>
      <c r="CH106" s="325"/>
      <c r="CI106" s="325"/>
      <c r="CJ106" s="325"/>
      <c r="CK106" s="325"/>
      <c r="CL106" s="325"/>
    </row>
    <row r="107" spans="1:90" s="361" customFormat="1" ht="55.5" customHeight="1" x14ac:dyDescent="0.25">
      <c r="A107" s="343">
        <f t="shared" si="7"/>
        <v>105</v>
      </c>
      <c r="B107" s="417" t="s">
        <v>921</v>
      </c>
      <c r="C107" s="345" t="s">
        <v>922</v>
      </c>
      <c r="D107" s="346">
        <v>44102</v>
      </c>
      <c r="E107" s="465">
        <v>44118</v>
      </c>
      <c r="F107" s="345" t="s">
        <v>923</v>
      </c>
      <c r="G107" s="345" t="s">
        <v>1047</v>
      </c>
      <c r="H107" s="570" t="s">
        <v>381</v>
      </c>
      <c r="I107" s="570" t="s">
        <v>1048</v>
      </c>
      <c r="J107" s="570" t="s">
        <v>1053</v>
      </c>
      <c r="K107" s="570" t="s">
        <v>1032</v>
      </c>
      <c r="L107" s="570" t="s">
        <v>964</v>
      </c>
      <c r="M107" s="587">
        <v>4570292.4000000004</v>
      </c>
      <c r="N107" s="587">
        <v>12151907.289999999</v>
      </c>
      <c r="O107" s="587">
        <v>18744501.579999998</v>
      </c>
      <c r="P107" s="347" t="s">
        <v>790</v>
      </c>
      <c r="Q107" s="348">
        <v>44096</v>
      </c>
      <c r="R107" s="348">
        <v>44148</v>
      </c>
      <c r="S107" s="348">
        <v>44286</v>
      </c>
      <c r="T107" s="347" t="s">
        <v>819</v>
      </c>
      <c r="U107" s="348">
        <v>44148</v>
      </c>
      <c r="V107" s="363"/>
      <c r="W107" s="350" t="str">
        <f t="shared" si="11"/>
        <v>46</v>
      </c>
      <c r="X107" s="396"/>
      <c r="Y107" s="397" t="str">
        <f t="shared" si="12"/>
        <v>Finalised</v>
      </c>
      <c r="Z107" s="398">
        <v>44120</v>
      </c>
      <c r="AA107" s="399">
        <f t="shared" si="13"/>
        <v>2</v>
      </c>
      <c r="AB107" s="398"/>
      <c r="AC107" s="399"/>
      <c r="AD107" s="400"/>
      <c r="AE107" s="398"/>
      <c r="AF107" s="399"/>
      <c r="AG107" s="398"/>
      <c r="AH107" s="401"/>
      <c r="AI107" s="402"/>
      <c r="AJ107" s="402"/>
      <c r="AK107" s="402"/>
      <c r="AL107" s="402"/>
      <c r="AM107" s="402"/>
      <c r="AN107" s="402"/>
      <c r="AO107" s="402"/>
      <c r="AP107" s="402"/>
      <c r="AQ107" s="402"/>
      <c r="AR107" s="402"/>
      <c r="AS107" s="341"/>
      <c r="AT107" s="341"/>
      <c r="AU107" s="341"/>
      <c r="AV107" s="341"/>
      <c r="AW107" s="341"/>
      <c r="AX107" s="341"/>
      <c r="AY107" s="325"/>
      <c r="AZ107" s="325"/>
      <c r="BA107" s="325"/>
      <c r="BB107" s="325"/>
      <c r="BC107" s="325"/>
      <c r="BD107" s="325"/>
      <c r="BE107" s="403"/>
      <c r="BF107" s="403"/>
      <c r="BG107" s="403"/>
      <c r="BH107" s="403"/>
      <c r="BI107" s="403"/>
      <c r="BJ107" s="403"/>
      <c r="BK107" s="404"/>
      <c r="BL107" s="404"/>
      <c r="BM107" s="403"/>
      <c r="BN107" s="403"/>
      <c r="BO107" s="403"/>
      <c r="BP107" s="403"/>
      <c r="BQ107" s="403"/>
      <c r="BR107" s="403"/>
      <c r="BS107" s="325"/>
      <c r="BT107" s="325"/>
      <c r="BU107" s="325"/>
      <c r="BV107" s="325"/>
      <c r="BW107" s="325"/>
      <c r="BX107" s="325"/>
      <c r="BY107" s="325"/>
      <c r="BZ107" s="325"/>
      <c r="CA107" s="325"/>
      <c r="CB107" s="325"/>
      <c r="CC107" s="325"/>
      <c r="CD107" s="325"/>
      <c r="CE107" s="325"/>
      <c r="CF107" s="325"/>
      <c r="CG107" s="325"/>
      <c r="CH107" s="325"/>
      <c r="CI107" s="325"/>
      <c r="CJ107" s="325"/>
      <c r="CK107" s="325"/>
      <c r="CL107" s="325"/>
    </row>
    <row r="108" spans="1:90" s="479" customFormat="1" ht="55.5" customHeight="1" x14ac:dyDescent="0.25">
      <c r="A108" s="343">
        <f t="shared" si="7"/>
        <v>106</v>
      </c>
      <c r="B108" s="345" t="s">
        <v>921</v>
      </c>
      <c r="C108" s="345" t="s">
        <v>922</v>
      </c>
      <c r="D108" s="346">
        <v>44102</v>
      </c>
      <c r="E108" s="348">
        <v>44118</v>
      </c>
      <c r="F108" s="345" t="s">
        <v>923</v>
      </c>
      <c r="G108" s="345" t="s">
        <v>1047</v>
      </c>
      <c r="H108" s="570" t="s">
        <v>381</v>
      </c>
      <c r="I108" s="570" t="s">
        <v>1048</v>
      </c>
      <c r="J108" s="570" t="s">
        <v>1055</v>
      </c>
      <c r="K108" s="570" t="s">
        <v>1032</v>
      </c>
      <c r="L108" s="570" t="s">
        <v>964</v>
      </c>
      <c r="M108" s="587">
        <v>406454.46</v>
      </c>
      <c r="N108" s="587">
        <v>265392</v>
      </c>
      <c r="O108" s="587">
        <v>10119626.41</v>
      </c>
      <c r="P108" s="347" t="s">
        <v>790</v>
      </c>
      <c r="Q108" s="348">
        <v>44096</v>
      </c>
      <c r="R108" s="348">
        <v>44148</v>
      </c>
      <c r="S108" s="348">
        <v>44286</v>
      </c>
      <c r="T108" s="347" t="s">
        <v>819</v>
      </c>
      <c r="U108" s="348">
        <v>44148</v>
      </c>
      <c r="V108" s="478"/>
      <c r="W108" s="350" t="str">
        <f t="shared" si="11"/>
        <v>46</v>
      </c>
      <c r="X108" s="396"/>
      <c r="Y108" s="397" t="str">
        <f t="shared" si="12"/>
        <v>Finalised</v>
      </c>
      <c r="Z108" s="398">
        <v>44120</v>
      </c>
      <c r="AA108" s="399">
        <f t="shared" si="13"/>
        <v>2</v>
      </c>
      <c r="AB108" s="398"/>
      <c r="AC108" s="399"/>
      <c r="AD108" s="400"/>
      <c r="AE108" s="398"/>
      <c r="AF108" s="399"/>
      <c r="AG108" s="398"/>
      <c r="AH108" s="401"/>
      <c r="AI108" s="402"/>
      <c r="AJ108" s="402"/>
      <c r="AK108" s="402"/>
      <c r="AL108" s="402"/>
      <c r="AM108" s="402"/>
      <c r="AN108" s="402"/>
      <c r="AO108" s="402"/>
      <c r="AP108" s="402"/>
      <c r="AQ108" s="402"/>
      <c r="AR108" s="402"/>
      <c r="AS108" s="341"/>
      <c r="AT108" s="341"/>
      <c r="AU108" s="341"/>
      <c r="AV108" s="341"/>
      <c r="AW108" s="341"/>
      <c r="AX108" s="341"/>
      <c r="AY108" s="325"/>
      <c r="AZ108" s="325"/>
      <c r="BA108" s="325"/>
      <c r="BB108" s="325"/>
      <c r="BC108" s="325"/>
      <c r="BD108" s="325"/>
      <c r="BE108" s="403"/>
      <c r="BF108" s="403"/>
      <c r="BG108" s="403"/>
      <c r="BH108" s="403"/>
      <c r="BI108" s="403"/>
      <c r="BJ108" s="403"/>
      <c r="BK108" s="404"/>
      <c r="BL108" s="404"/>
      <c r="BM108" s="403"/>
      <c r="BN108" s="403"/>
      <c r="BO108" s="403"/>
      <c r="BP108" s="403"/>
      <c r="BQ108" s="403"/>
      <c r="BR108" s="403"/>
      <c r="BS108" s="325"/>
      <c r="BT108" s="325"/>
      <c r="BU108" s="325"/>
      <c r="BV108" s="325"/>
      <c r="BW108" s="325"/>
      <c r="BX108" s="325"/>
      <c r="BY108" s="325"/>
      <c r="BZ108" s="325"/>
      <c r="CA108" s="325"/>
      <c r="CB108" s="325"/>
      <c r="CC108" s="325"/>
      <c r="CD108" s="325"/>
      <c r="CE108" s="325"/>
      <c r="CF108" s="325"/>
      <c r="CG108" s="325"/>
      <c r="CH108" s="325"/>
      <c r="CI108" s="325"/>
      <c r="CJ108" s="325"/>
      <c r="CK108" s="325"/>
      <c r="CL108" s="325"/>
    </row>
    <row r="109" spans="1:90" ht="55.5" customHeight="1" x14ac:dyDescent="0.25">
      <c r="A109" s="343">
        <f t="shared" si="7"/>
        <v>107</v>
      </c>
      <c r="B109" s="345" t="s">
        <v>921</v>
      </c>
      <c r="C109" s="345" t="s">
        <v>922</v>
      </c>
      <c r="D109" s="346">
        <v>44102</v>
      </c>
      <c r="E109" s="348">
        <v>44118</v>
      </c>
      <c r="F109" s="345" t="s">
        <v>923</v>
      </c>
      <c r="G109" s="345" t="s">
        <v>1047</v>
      </c>
      <c r="H109" s="570" t="s">
        <v>381</v>
      </c>
      <c r="I109" s="570" t="s">
        <v>1048</v>
      </c>
      <c r="J109" s="570" t="s">
        <v>1056</v>
      </c>
      <c r="K109" s="570" t="s">
        <v>1032</v>
      </c>
      <c r="L109" s="570" t="s">
        <v>964</v>
      </c>
      <c r="M109" s="587">
        <v>775968.06</v>
      </c>
      <c r="N109" s="587">
        <v>1020000</v>
      </c>
      <c r="O109" s="587">
        <v>6644928.0599999996</v>
      </c>
      <c r="P109" s="347" t="s">
        <v>790</v>
      </c>
      <c r="Q109" s="348">
        <v>44096</v>
      </c>
      <c r="R109" s="348">
        <v>44148</v>
      </c>
      <c r="S109" s="348">
        <v>44286</v>
      </c>
      <c r="T109" s="347" t="s">
        <v>819</v>
      </c>
      <c r="U109" s="348">
        <v>44148</v>
      </c>
      <c r="V109" s="478"/>
      <c r="W109" s="350" t="str">
        <f t="shared" si="11"/>
        <v>46</v>
      </c>
      <c r="X109" s="396"/>
      <c r="Y109" s="397" t="str">
        <f t="shared" si="12"/>
        <v>Finalised</v>
      </c>
      <c r="Z109" s="398">
        <v>44120</v>
      </c>
      <c r="AA109" s="399">
        <f t="shared" si="13"/>
        <v>2</v>
      </c>
      <c r="AB109" s="398"/>
      <c r="AC109" s="399"/>
      <c r="AD109" s="400"/>
      <c r="AE109" s="398"/>
      <c r="AF109" s="399"/>
      <c r="AG109" s="398"/>
      <c r="AH109" s="401"/>
      <c r="AI109" s="402"/>
      <c r="AJ109" s="402"/>
      <c r="AK109" s="402"/>
      <c r="AL109" s="402"/>
      <c r="AM109" s="402"/>
      <c r="AN109" s="402"/>
      <c r="AO109" s="402"/>
      <c r="AP109" s="402"/>
      <c r="AQ109" s="402"/>
      <c r="AR109" s="402"/>
      <c r="AS109" s="341"/>
      <c r="AT109" s="341"/>
      <c r="AU109" s="341"/>
      <c r="AV109" s="341"/>
      <c r="AW109" s="341"/>
      <c r="AX109" s="341"/>
      <c r="AY109" s="325"/>
      <c r="AZ109" s="325"/>
      <c r="BA109" s="325"/>
      <c r="BB109" s="325"/>
      <c r="BC109" s="325"/>
      <c r="BD109" s="325"/>
      <c r="BE109" s="403"/>
      <c r="BF109" s="403"/>
      <c r="BG109" s="403"/>
      <c r="BH109" s="403"/>
      <c r="BI109" s="403"/>
      <c r="BJ109" s="403"/>
      <c r="BK109" s="404"/>
      <c r="BL109" s="404"/>
      <c r="BM109" s="403"/>
      <c r="BN109" s="403"/>
      <c r="BO109" s="403"/>
      <c r="BP109" s="403"/>
      <c r="BQ109" s="403"/>
      <c r="BR109" s="403"/>
      <c r="BS109" s="325"/>
      <c r="BT109" s="325"/>
      <c r="BU109" s="325"/>
      <c r="BV109" s="325"/>
      <c r="BW109" s="325"/>
      <c r="BX109" s="325"/>
      <c r="BY109" s="325"/>
      <c r="BZ109" s="325"/>
      <c r="CA109" s="325"/>
      <c r="CB109" s="325"/>
      <c r="CC109" s="325"/>
      <c r="CD109" s="325"/>
      <c r="CE109" s="325"/>
      <c r="CF109" s="325"/>
      <c r="CG109" s="325"/>
      <c r="CH109" s="325"/>
      <c r="CI109" s="325"/>
      <c r="CJ109" s="325"/>
      <c r="CK109" s="325"/>
      <c r="CL109" s="325"/>
    </row>
    <row r="110" spans="1:90" ht="55.5" customHeight="1" x14ac:dyDescent="0.25">
      <c r="A110" s="343">
        <f t="shared" si="7"/>
        <v>108</v>
      </c>
      <c r="B110" s="345" t="s">
        <v>921</v>
      </c>
      <c r="C110" s="345" t="s">
        <v>922</v>
      </c>
      <c r="D110" s="346">
        <v>44102</v>
      </c>
      <c r="E110" s="348">
        <v>44118</v>
      </c>
      <c r="F110" s="345" t="s">
        <v>923</v>
      </c>
      <c r="G110" s="345" t="s">
        <v>1047</v>
      </c>
      <c r="H110" s="570" t="s">
        <v>381</v>
      </c>
      <c r="I110" s="570" t="s">
        <v>1048</v>
      </c>
      <c r="J110" s="570" t="s">
        <v>1057</v>
      </c>
      <c r="K110" s="570" t="s">
        <v>1032</v>
      </c>
      <c r="L110" s="570" t="s">
        <v>964</v>
      </c>
      <c r="M110" s="587">
        <v>310777.08</v>
      </c>
      <c r="N110" s="587">
        <v>357048</v>
      </c>
      <c r="O110" s="587">
        <v>7518354.6699999999</v>
      </c>
      <c r="P110" s="347" t="s">
        <v>790</v>
      </c>
      <c r="Q110" s="348">
        <v>44096</v>
      </c>
      <c r="R110" s="348">
        <v>44148</v>
      </c>
      <c r="S110" s="348">
        <v>44286</v>
      </c>
      <c r="T110" s="347" t="s">
        <v>819</v>
      </c>
      <c r="U110" s="348">
        <v>44148</v>
      </c>
      <c r="V110" s="478"/>
      <c r="W110" s="350" t="str">
        <f t="shared" si="11"/>
        <v>46</v>
      </c>
      <c r="X110" s="396"/>
      <c r="Y110" s="397" t="str">
        <f t="shared" si="12"/>
        <v>Finalised</v>
      </c>
      <c r="Z110" s="398">
        <v>44120</v>
      </c>
      <c r="AA110" s="399">
        <f t="shared" si="13"/>
        <v>2</v>
      </c>
      <c r="AB110" s="398"/>
      <c r="AC110" s="399"/>
      <c r="AD110" s="400"/>
      <c r="AE110" s="398"/>
      <c r="AF110" s="399"/>
      <c r="AG110" s="398"/>
      <c r="AH110" s="401"/>
      <c r="AI110" s="402"/>
      <c r="AJ110" s="402"/>
      <c r="AK110" s="402"/>
      <c r="AL110" s="402"/>
      <c r="AM110" s="402"/>
      <c r="AN110" s="402"/>
      <c r="AO110" s="402"/>
      <c r="AP110" s="402"/>
      <c r="AQ110" s="402"/>
      <c r="AR110" s="402"/>
      <c r="AS110" s="341"/>
      <c r="AT110" s="341"/>
      <c r="AU110" s="341"/>
      <c r="AV110" s="341"/>
      <c r="AW110" s="341"/>
      <c r="AX110" s="341"/>
      <c r="AY110" s="325"/>
      <c r="AZ110" s="325"/>
      <c r="BA110" s="325"/>
      <c r="BB110" s="325"/>
      <c r="BC110" s="325"/>
      <c r="BD110" s="325"/>
      <c r="BE110" s="403"/>
      <c r="BF110" s="403"/>
      <c r="BG110" s="403"/>
      <c r="BH110" s="403"/>
      <c r="BI110" s="403"/>
      <c r="BJ110" s="403"/>
      <c r="BK110" s="404"/>
      <c r="BL110" s="404"/>
      <c r="BM110" s="403"/>
      <c r="BN110" s="403"/>
      <c r="BO110" s="403"/>
      <c r="BP110" s="403"/>
      <c r="BQ110" s="403"/>
      <c r="BR110" s="403"/>
      <c r="BS110" s="325"/>
      <c r="BT110" s="325"/>
      <c r="BU110" s="325"/>
      <c r="BV110" s="325"/>
      <c r="BW110" s="325"/>
      <c r="BX110" s="325"/>
      <c r="BY110" s="325"/>
      <c r="BZ110" s="325"/>
      <c r="CA110" s="325"/>
      <c r="CB110" s="325"/>
      <c r="CC110" s="325"/>
      <c r="CD110" s="325"/>
      <c r="CE110" s="325"/>
      <c r="CF110" s="325"/>
      <c r="CG110" s="325"/>
      <c r="CH110" s="325"/>
      <c r="CI110" s="325"/>
      <c r="CJ110" s="325"/>
      <c r="CK110" s="325"/>
      <c r="CL110" s="325"/>
    </row>
    <row r="111" spans="1:90" s="361" customFormat="1" ht="55.5" customHeight="1" x14ac:dyDescent="0.25">
      <c r="A111" s="343">
        <f t="shared" si="7"/>
        <v>109</v>
      </c>
      <c r="B111" s="417" t="s">
        <v>921</v>
      </c>
      <c r="C111" s="345" t="s">
        <v>922</v>
      </c>
      <c r="D111" s="346">
        <v>44102</v>
      </c>
      <c r="E111" s="465">
        <v>44118</v>
      </c>
      <c r="F111" s="345" t="s">
        <v>923</v>
      </c>
      <c r="G111" s="345" t="s">
        <v>1047</v>
      </c>
      <c r="H111" s="570" t="s">
        <v>381</v>
      </c>
      <c r="I111" s="570" t="s">
        <v>1048</v>
      </c>
      <c r="J111" s="570" t="s">
        <v>1050</v>
      </c>
      <c r="K111" s="570" t="s">
        <v>1032</v>
      </c>
      <c r="L111" s="570" t="s">
        <v>964</v>
      </c>
      <c r="M111" s="587">
        <v>59272.5</v>
      </c>
      <c r="N111" s="587">
        <v>323242.12</v>
      </c>
      <c r="O111" s="587">
        <v>59272.5</v>
      </c>
      <c r="P111" s="347" t="s">
        <v>790</v>
      </c>
      <c r="Q111" s="348">
        <v>44096</v>
      </c>
      <c r="R111" s="348">
        <v>44148</v>
      </c>
      <c r="S111" s="348">
        <v>44286</v>
      </c>
      <c r="T111" s="347" t="s">
        <v>819</v>
      </c>
      <c r="U111" s="348">
        <v>44148</v>
      </c>
      <c r="V111" s="363"/>
      <c r="W111" s="350" t="str">
        <f>CONCATENATE(IF(T111="Finalised",SUM(U111-D111),""),IF(T111="Not Finalised",SUM(U111-D111),""), IF(T111="Closed",SUM(U111-D111),""),IF(T111="Withdrawn",SUM(U111-D111),""))</f>
        <v>46</v>
      </c>
      <c r="X111" s="435"/>
      <c r="Y111" s="397" t="str">
        <f>CONCATENATE(IF(T111="Finalised","Finalised",""),IF(T111="Not Finalised",W111,""), IF(T111="Closed","Closed",""),IF(T111="Withdrawn","Withdrawn",""))</f>
        <v>Finalised</v>
      </c>
      <c r="Z111" s="398">
        <v>44120</v>
      </c>
      <c r="AA111" s="436">
        <f>Z111-E111</f>
        <v>2</v>
      </c>
      <c r="AB111" s="398"/>
      <c r="AC111" s="436"/>
      <c r="AD111" s="400"/>
      <c r="AE111" s="398"/>
      <c r="AF111" s="436"/>
      <c r="AG111" s="398"/>
      <c r="AH111" s="401"/>
      <c r="AI111" s="437"/>
      <c r="AJ111" s="437"/>
      <c r="AK111" s="437"/>
      <c r="AL111" s="437"/>
      <c r="AM111" s="437"/>
      <c r="AN111" s="437"/>
      <c r="AO111" s="437"/>
      <c r="AP111" s="437"/>
      <c r="AQ111" s="437"/>
      <c r="AR111" s="437"/>
      <c r="AS111" s="438"/>
      <c r="AT111" s="438"/>
      <c r="AU111" s="438"/>
      <c r="AV111" s="438"/>
      <c r="AW111" s="438"/>
      <c r="AX111" s="438"/>
      <c r="AY111" s="439"/>
      <c r="AZ111" s="439"/>
      <c r="BA111" s="439"/>
      <c r="BB111" s="439"/>
      <c r="BC111" s="439"/>
      <c r="BD111" s="439"/>
      <c r="BE111" s="440"/>
      <c r="BF111" s="440"/>
      <c r="BG111" s="440"/>
      <c r="BH111" s="440"/>
      <c r="BI111" s="440"/>
      <c r="BJ111" s="440"/>
      <c r="BK111" s="441"/>
      <c r="BL111" s="441"/>
      <c r="BM111" s="440"/>
      <c r="BN111" s="440"/>
      <c r="BO111" s="440"/>
      <c r="BP111" s="440"/>
      <c r="BQ111" s="440"/>
      <c r="BR111" s="440"/>
      <c r="BS111" s="439"/>
      <c r="BT111" s="439"/>
      <c r="BU111" s="439"/>
      <c r="BV111" s="439"/>
      <c r="BW111" s="439"/>
      <c r="BX111" s="439"/>
      <c r="BY111" s="439"/>
      <c r="BZ111" s="439"/>
      <c r="CA111" s="439"/>
      <c r="CB111" s="439"/>
      <c r="CC111" s="439"/>
      <c r="CD111" s="439"/>
      <c r="CE111" s="439"/>
      <c r="CF111" s="439"/>
      <c r="CG111" s="439"/>
      <c r="CH111" s="439"/>
      <c r="CI111" s="439"/>
      <c r="CJ111" s="439"/>
      <c r="CK111" s="439"/>
      <c r="CL111" s="439"/>
    </row>
    <row r="112" spans="1:90" s="361" customFormat="1" ht="55.5" customHeight="1" x14ac:dyDescent="0.25">
      <c r="A112" s="343">
        <f t="shared" si="7"/>
        <v>110</v>
      </c>
      <c r="B112" s="417" t="s">
        <v>921</v>
      </c>
      <c r="C112" s="345" t="s">
        <v>922</v>
      </c>
      <c r="D112" s="346">
        <v>44102</v>
      </c>
      <c r="E112" s="465">
        <v>44118</v>
      </c>
      <c r="F112" s="345" t="s">
        <v>923</v>
      </c>
      <c r="G112" s="345" t="s">
        <v>1047</v>
      </c>
      <c r="H112" s="570" t="s">
        <v>381</v>
      </c>
      <c r="I112" s="570" t="s">
        <v>1048</v>
      </c>
      <c r="J112" s="570" t="s">
        <v>1054</v>
      </c>
      <c r="K112" s="570" t="s">
        <v>1032</v>
      </c>
      <c r="L112" s="570" t="s">
        <v>964</v>
      </c>
      <c r="M112" s="587">
        <v>117079.2</v>
      </c>
      <c r="N112" s="587">
        <v>558116.80000000005</v>
      </c>
      <c r="O112" s="587">
        <v>852087.94</v>
      </c>
      <c r="P112" s="347" t="s">
        <v>790</v>
      </c>
      <c r="Q112" s="348">
        <v>44096</v>
      </c>
      <c r="R112" s="348">
        <v>44148</v>
      </c>
      <c r="S112" s="348">
        <v>44286</v>
      </c>
      <c r="T112" s="347" t="s">
        <v>819</v>
      </c>
      <c r="U112" s="348">
        <v>44148</v>
      </c>
      <c r="V112" s="363"/>
      <c r="W112" s="350" t="str">
        <f>CONCATENATE(IF(T112="Finalised",SUM(U112-D112),""),IF(T112="Not Finalised",SUM(U112-D112),""), IF(T112="Closed",SUM(U112-D112),""),IF(T112="Withdrawn",SUM(U112-D112),""))</f>
        <v>46</v>
      </c>
      <c r="X112" s="435"/>
      <c r="Y112" s="397" t="str">
        <f>CONCATENATE(IF(T112="Finalised","Finalised",""),IF(T112="Not Finalised",W112,""), IF(T112="Closed","Closed",""),IF(T112="Withdrawn","Withdrawn",""))</f>
        <v>Finalised</v>
      </c>
      <c r="Z112" s="398">
        <v>44120</v>
      </c>
      <c r="AA112" s="436">
        <f>Z112-E112</f>
        <v>2</v>
      </c>
      <c r="AB112" s="398"/>
      <c r="AC112" s="436"/>
      <c r="AD112" s="400"/>
      <c r="AE112" s="398"/>
      <c r="AF112" s="436"/>
      <c r="AG112" s="398"/>
      <c r="AH112" s="401"/>
      <c r="AI112" s="437"/>
      <c r="AJ112" s="437"/>
      <c r="AK112" s="437"/>
      <c r="AL112" s="437"/>
      <c r="AM112" s="437"/>
      <c r="AN112" s="437"/>
      <c r="AO112" s="437"/>
      <c r="AP112" s="437"/>
      <c r="AQ112" s="437"/>
      <c r="AR112" s="437"/>
      <c r="AS112" s="438"/>
      <c r="AT112" s="438"/>
      <c r="AU112" s="438"/>
      <c r="AV112" s="438"/>
      <c r="AW112" s="438"/>
      <c r="AX112" s="438"/>
      <c r="AY112" s="439"/>
      <c r="AZ112" s="439"/>
      <c r="BA112" s="439"/>
      <c r="BB112" s="439"/>
      <c r="BC112" s="439"/>
      <c r="BD112" s="439"/>
      <c r="BE112" s="440"/>
      <c r="BF112" s="440"/>
      <c r="BG112" s="440"/>
      <c r="BH112" s="440"/>
      <c r="BI112" s="440"/>
      <c r="BJ112" s="440"/>
      <c r="BK112" s="441"/>
      <c r="BL112" s="441"/>
      <c r="BM112" s="440"/>
      <c r="BN112" s="440"/>
      <c r="BO112" s="440"/>
      <c r="BP112" s="440"/>
      <c r="BQ112" s="440"/>
      <c r="BR112" s="440"/>
      <c r="BS112" s="439"/>
      <c r="BT112" s="439"/>
      <c r="BU112" s="439"/>
      <c r="BV112" s="439"/>
      <c r="BW112" s="439"/>
      <c r="BX112" s="439"/>
      <c r="BY112" s="439"/>
      <c r="BZ112" s="439"/>
      <c r="CA112" s="439"/>
      <c r="CB112" s="439"/>
      <c r="CC112" s="439"/>
      <c r="CD112" s="439"/>
      <c r="CE112" s="439"/>
      <c r="CF112" s="439"/>
      <c r="CG112" s="439"/>
      <c r="CH112" s="439"/>
      <c r="CI112" s="439"/>
      <c r="CJ112" s="439"/>
      <c r="CK112" s="439"/>
      <c r="CL112" s="439"/>
    </row>
    <row r="113" spans="1:90" ht="55.5" customHeight="1" x14ac:dyDescent="0.25">
      <c r="A113" s="343">
        <f t="shared" si="7"/>
        <v>111</v>
      </c>
      <c r="B113" s="377" t="s">
        <v>921</v>
      </c>
      <c r="C113" s="377" t="s">
        <v>922</v>
      </c>
      <c r="D113" s="346">
        <v>44123</v>
      </c>
      <c r="E113" s="392">
        <v>44123</v>
      </c>
      <c r="F113" s="377" t="s">
        <v>953</v>
      </c>
      <c r="G113" s="377" t="s">
        <v>1852</v>
      </c>
      <c r="H113" s="570" t="s">
        <v>385</v>
      </c>
      <c r="I113" s="570" t="s">
        <v>2135</v>
      </c>
      <c r="J113" s="570" t="s">
        <v>2062</v>
      </c>
      <c r="K113" s="570" t="s">
        <v>2057</v>
      </c>
      <c r="L113" s="570" t="s">
        <v>947</v>
      </c>
      <c r="M113" s="587">
        <v>631345.6</v>
      </c>
      <c r="N113" s="587">
        <v>1974637.5</v>
      </c>
      <c r="O113" s="587">
        <v>0</v>
      </c>
      <c r="P113" s="347" t="s">
        <v>790</v>
      </c>
      <c r="Q113" s="348">
        <v>44104</v>
      </c>
      <c r="R113" s="348" t="s">
        <v>926</v>
      </c>
      <c r="S113" s="348" t="s">
        <v>926</v>
      </c>
      <c r="T113" s="347" t="s">
        <v>819</v>
      </c>
      <c r="U113" s="348">
        <v>44134</v>
      </c>
      <c r="V113" s="480"/>
      <c r="W113" s="350"/>
      <c r="X113" s="351"/>
      <c r="Y113" s="350"/>
      <c r="Z113" s="353"/>
      <c r="AA113" s="352"/>
      <c r="AB113" s="353"/>
      <c r="AC113" s="352"/>
      <c r="AD113" s="354"/>
      <c r="AE113" s="353"/>
      <c r="AF113" s="352"/>
      <c r="AG113" s="353"/>
      <c r="AH113" s="355"/>
      <c r="AI113" s="356"/>
      <c r="AJ113" s="356"/>
      <c r="AK113" s="356"/>
      <c r="AL113" s="356"/>
      <c r="AM113" s="356"/>
      <c r="AN113" s="356"/>
      <c r="AO113" s="356"/>
      <c r="AP113" s="356"/>
      <c r="AQ113" s="356"/>
      <c r="AR113" s="356"/>
      <c r="AS113" s="357"/>
      <c r="AT113" s="357"/>
      <c r="AU113" s="357"/>
      <c r="AV113" s="357"/>
      <c r="AW113" s="357"/>
      <c r="AX113" s="357"/>
      <c r="AY113" s="358"/>
      <c r="AZ113" s="358"/>
      <c r="BA113" s="358"/>
      <c r="BB113" s="358"/>
      <c r="BC113" s="358"/>
      <c r="BD113" s="358"/>
      <c r="BE113" s="359"/>
      <c r="BF113" s="359"/>
      <c r="BG113" s="359"/>
      <c r="BH113" s="359"/>
      <c r="BI113" s="359"/>
      <c r="BJ113" s="359"/>
      <c r="BK113" s="360"/>
      <c r="BL113" s="360"/>
      <c r="BM113" s="359"/>
      <c r="BN113" s="359"/>
      <c r="BO113" s="359"/>
      <c r="BP113" s="359"/>
      <c r="BQ113" s="359"/>
      <c r="BR113" s="359"/>
      <c r="BS113" s="358"/>
      <c r="BT113" s="358"/>
      <c r="BU113" s="358"/>
      <c r="BV113" s="358"/>
      <c r="BW113" s="358"/>
      <c r="BX113" s="358"/>
      <c r="BY113" s="358"/>
      <c r="BZ113" s="358"/>
      <c r="CA113" s="358"/>
      <c r="CB113" s="358"/>
      <c r="CC113" s="358"/>
      <c r="CD113" s="358"/>
      <c r="CE113" s="358"/>
      <c r="CF113" s="358"/>
      <c r="CG113" s="358"/>
      <c r="CH113" s="358"/>
      <c r="CI113" s="358"/>
      <c r="CJ113" s="358"/>
      <c r="CK113" s="358"/>
      <c r="CL113" s="358"/>
    </row>
    <row r="114" spans="1:90" ht="55.5" customHeight="1" x14ac:dyDescent="0.25">
      <c r="A114" s="343">
        <f t="shared" si="7"/>
        <v>112</v>
      </c>
      <c r="B114" s="345" t="s">
        <v>921</v>
      </c>
      <c r="C114" s="345" t="s">
        <v>922</v>
      </c>
      <c r="D114" s="346">
        <v>44106</v>
      </c>
      <c r="E114" s="346">
        <v>44106</v>
      </c>
      <c r="F114" s="345" t="s">
        <v>928</v>
      </c>
      <c r="G114" s="345" t="s">
        <v>1448</v>
      </c>
      <c r="H114" s="570" t="s">
        <v>444</v>
      </c>
      <c r="I114" s="570" t="s">
        <v>2016</v>
      </c>
      <c r="J114" s="570" t="s">
        <v>2017</v>
      </c>
      <c r="K114" s="570" t="s">
        <v>2018</v>
      </c>
      <c r="L114" s="570" t="s">
        <v>929</v>
      </c>
      <c r="M114" s="587">
        <v>135240</v>
      </c>
      <c r="N114" s="587">
        <v>6528313</v>
      </c>
      <c r="O114" s="587">
        <v>5802944</v>
      </c>
      <c r="P114" s="347" t="s">
        <v>930</v>
      </c>
      <c r="Q114" s="348">
        <v>44102</v>
      </c>
      <c r="R114" s="348" t="s">
        <v>976</v>
      </c>
      <c r="S114" s="348" t="s">
        <v>976</v>
      </c>
      <c r="T114" s="347" t="s">
        <v>819</v>
      </c>
      <c r="U114" s="348">
        <v>44208</v>
      </c>
      <c r="V114" s="478"/>
      <c r="W114" s="350" t="str">
        <f t="shared" ref="W114:W119" si="14">CONCATENATE(IF(T114="Finalised",SUM(U114-D114),""),IF(T114="Not Finalised",SUM(U114-D114),""), IF(T114="Closed",SUM(U114-D114),""),IF(T114="Withdrawn",SUM(U114-D114),""))</f>
        <v>102</v>
      </c>
      <c r="X114" s="396">
        <v>18</v>
      </c>
      <c r="Y114" s="397" t="str">
        <f t="shared" ref="Y114:Y119" si="15">CONCATENATE(IF(T114="Finalised","Finalised",""),IF(T114="Not Finalised",W114,""), IF(T114="Closed","Closed",""),IF(T114="Withdrawn","Withdrawn",""))</f>
        <v>Finalised</v>
      </c>
      <c r="Z114" s="398"/>
      <c r="AA114" s="399"/>
      <c r="AB114" s="398"/>
      <c r="AC114" s="399"/>
      <c r="AD114" s="400"/>
      <c r="AE114" s="398"/>
      <c r="AF114" s="399"/>
      <c r="AG114" s="398"/>
      <c r="AH114" s="401"/>
      <c r="AI114" s="402"/>
      <c r="AJ114" s="402"/>
      <c r="AK114" s="402"/>
      <c r="AL114" s="402"/>
      <c r="AM114" s="402"/>
      <c r="AN114" s="402"/>
      <c r="AO114" s="402"/>
      <c r="AP114" s="402"/>
      <c r="AQ114" s="402"/>
      <c r="AR114" s="402"/>
      <c r="AS114" s="341"/>
      <c r="AT114" s="341"/>
      <c r="AU114" s="341"/>
      <c r="AV114" s="341"/>
      <c r="AW114" s="341"/>
      <c r="AX114" s="341"/>
      <c r="AY114" s="325"/>
      <c r="AZ114" s="325"/>
      <c r="BA114" s="325"/>
      <c r="BB114" s="325"/>
      <c r="BC114" s="325"/>
      <c r="BD114" s="325"/>
      <c r="BE114" s="403"/>
      <c r="BF114" s="403"/>
      <c r="BG114" s="403"/>
      <c r="BH114" s="403"/>
      <c r="BI114" s="403"/>
      <c r="BJ114" s="403"/>
      <c r="BK114" s="404"/>
      <c r="BL114" s="404"/>
      <c r="BM114" s="403"/>
      <c r="BN114" s="403"/>
      <c r="BO114" s="403"/>
      <c r="BP114" s="403"/>
      <c r="BQ114" s="403"/>
      <c r="BR114" s="403"/>
      <c r="BS114" s="325"/>
      <c r="BT114" s="325"/>
      <c r="BU114" s="325"/>
      <c r="BV114" s="325"/>
      <c r="BW114" s="325"/>
      <c r="BX114" s="325"/>
      <c r="BY114" s="325"/>
      <c r="BZ114" s="325"/>
      <c r="CA114" s="325"/>
      <c r="CB114" s="325"/>
      <c r="CC114" s="325"/>
      <c r="CD114" s="325"/>
      <c r="CE114" s="325"/>
      <c r="CF114" s="325"/>
      <c r="CG114" s="325"/>
      <c r="CH114" s="325"/>
      <c r="CI114" s="325"/>
      <c r="CJ114" s="325"/>
      <c r="CK114" s="325"/>
      <c r="CL114" s="325"/>
    </row>
    <row r="115" spans="1:90" ht="55.5" customHeight="1" x14ac:dyDescent="0.25">
      <c r="A115" s="343">
        <f t="shared" si="7"/>
        <v>113</v>
      </c>
      <c r="B115" s="345" t="s">
        <v>921</v>
      </c>
      <c r="C115" s="345" t="s">
        <v>922</v>
      </c>
      <c r="D115" s="346">
        <v>44169</v>
      </c>
      <c r="E115" s="348">
        <v>44169</v>
      </c>
      <c r="F115" s="345" t="s">
        <v>923</v>
      </c>
      <c r="G115" s="345" t="s">
        <v>829</v>
      </c>
      <c r="H115" s="570" t="s">
        <v>451</v>
      </c>
      <c r="I115" s="570" t="s">
        <v>2070</v>
      </c>
      <c r="J115" s="570" t="s">
        <v>1092</v>
      </c>
      <c r="K115" s="570" t="s">
        <v>2083</v>
      </c>
      <c r="L115" s="570" t="s">
        <v>982</v>
      </c>
      <c r="M115" s="587">
        <v>1227407.5</v>
      </c>
      <c r="N115" s="587">
        <v>2039700</v>
      </c>
      <c r="O115" s="587">
        <v>0</v>
      </c>
      <c r="P115" s="347" t="s">
        <v>790</v>
      </c>
      <c r="Q115" s="348">
        <v>44172</v>
      </c>
      <c r="R115" s="348" t="s">
        <v>976</v>
      </c>
      <c r="S115" s="348" t="s">
        <v>976</v>
      </c>
      <c r="T115" s="347" t="s">
        <v>819</v>
      </c>
      <c r="U115" s="348">
        <v>44196</v>
      </c>
      <c r="V115" s="478"/>
      <c r="W115" s="350" t="str">
        <f t="shared" si="14"/>
        <v>27</v>
      </c>
      <c r="X115" s="396"/>
      <c r="Y115" s="397" t="str">
        <f t="shared" si="15"/>
        <v>Finalised</v>
      </c>
      <c r="Z115" s="398">
        <v>44175</v>
      </c>
      <c r="AA115" s="399">
        <f>Z115-E115</f>
        <v>6</v>
      </c>
      <c r="AB115" s="398"/>
      <c r="AC115" s="399"/>
      <c r="AD115" s="400"/>
      <c r="AE115" s="398"/>
      <c r="AF115" s="399"/>
      <c r="AG115" s="398"/>
      <c r="AH115" s="401"/>
      <c r="AI115" s="402"/>
      <c r="AJ115" s="402"/>
      <c r="AK115" s="402"/>
      <c r="AL115" s="402"/>
      <c r="AM115" s="402"/>
      <c r="AN115" s="402"/>
      <c r="AO115" s="402"/>
      <c r="AP115" s="402"/>
      <c r="AQ115" s="402"/>
      <c r="AR115" s="402"/>
      <c r="AS115" s="341"/>
      <c r="AT115" s="341"/>
      <c r="AU115" s="341"/>
      <c r="AV115" s="341"/>
      <c r="AW115" s="341"/>
      <c r="AX115" s="341"/>
      <c r="AY115" s="325"/>
      <c r="AZ115" s="325"/>
      <c r="BA115" s="325"/>
      <c r="BB115" s="325"/>
      <c r="BC115" s="325"/>
      <c r="BD115" s="325"/>
      <c r="BE115" s="403"/>
      <c r="BF115" s="403"/>
      <c r="BG115" s="403"/>
      <c r="BH115" s="403"/>
      <c r="BI115" s="403"/>
      <c r="BJ115" s="403"/>
      <c r="BK115" s="404"/>
      <c r="BL115" s="404"/>
      <c r="BM115" s="403"/>
      <c r="BN115" s="403"/>
      <c r="BO115" s="403"/>
      <c r="BP115" s="403"/>
      <c r="BQ115" s="403"/>
      <c r="BR115" s="403"/>
      <c r="BS115" s="325"/>
      <c r="BT115" s="325"/>
      <c r="BU115" s="325"/>
      <c r="BV115" s="325"/>
      <c r="BW115" s="325"/>
      <c r="BX115" s="325"/>
      <c r="BY115" s="325"/>
      <c r="BZ115" s="325"/>
      <c r="CA115" s="325"/>
      <c r="CB115" s="325"/>
      <c r="CC115" s="325"/>
      <c r="CD115" s="325"/>
      <c r="CE115" s="325"/>
      <c r="CF115" s="325"/>
      <c r="CG115" s="325"/>
      <c r="CH115" s="325"/>
      <c r="CI115" s="325"/>
      <c r="CJ115" s="325"/>
      <c r="CK115" s="325"/>
      <c r="CL115" s="325"/>
    </row>
    <row r="116" spans="1:90" ht="55.5" customHeight="1" x14ac:dyDescent="0.25">
      <c r="A116" s="343">
        <f t="shared" si="7"/>
        <v>114</v>
      </c>
      <c r="B116" s="345" t="s">
        <v>921</v>
      </c>
      <c r="C116" s="345" t="s">
        <v>922</v>
      </c>
      <c r="D116" s="346">
        <v>44158</v>
      </c>
      <c r="E116" s="346">
        <v>44158</v>
      </c>
      <c r="F116" s="345" t="s">
        <v>928</v>
      </c>
      <c r="G116" s="345" t="s">
        <v>1448</v>
      </c>
      <c r="H116" s="570" t="s">
        <v>455</v>
      </c>
      <c r="I116" s="570" t="s">
        <v>1095</v>
      </c>
      <c r="J116" s="570" t="s">
        <v>1062</v>
      </c>
      <c r="K116" s="570" t="s">
        <v>2027</v>
      </c>
      <c r="L116" s="570" t="s">
        <v>972</v>
      </c>
      <c r="M116" s="587">
        <v>146067.5</v>
      </c>
      <c r="N116" s="587">
        <v>150000</v>
      </c>
      <c r="O116" s="587">
        <v>0</v>
      </c>
      <c r="P116" s="347" t="s">
        <v>793</v>
      </c>
      <c r="Q116" s="348">
        <v>44076</v>
      </c>
      <c r="R116" s="348" t="s">
        <v>976</v>
      </c>
      <c r="S116" s="348" t="s">
        <v>976</v>
      </c>
      <c r="T116" s="347" t="s">
        <v>819</v>
      </c>
      <c r="U116" s="348">
        <v>44196</v>
      </c>
      <c r="V116" s="478"/>
      <c r="W116" s="350" t="str">
        <f t="shared" si="14"/>
        <v>38</v>
      </c>
      <c r="X116" s="396">
        <v>19</v>
      </c>
      <c r="Y116" s="397" t="str">
        <f t="shared" si="15"/>
        <v>Finalised</v>
      </c>
      <c r="Z116" s="398"/>
      <c r="AA116" s="399"/>
      <c r="AB116" s="398"/>
      <c r="AC116" s="399"/>
      <c r="AD116" s="400"/>
      <c r="AE116" s="398"/>
      <c r="AF116" s="399"/>
      <c r="AG116" s="398"/>
      <c r="AH116" s="401"/>
      <c r="AI116" s="402"/>
      <c r="AJ116" s="402"/>
      <c r="AK116" s="402"/>
      <c r="AL116" s="402"/>
      <c r="AM116" s="402"/>
      <c r="AN116" s="402"/>
      <c r="AO116" s="402"/>
      <c r="AP116" s="402"/>
      <c r="AQ116" s="402"/>
      <c r="AR116" s="402"/>
      <c r="AS116" s="341"/>
      <c r="AT116" s="341"/>
      <c r="AU116" s="341"/>
      <c r="AV116" s="341"/>
      <c r="AW116" s="341"/>
      <c r="AX116" s="341"/>
      <c r="AY116" s="325"/>
      <c r="AZ116" s="325"/>
      <c r="BA116" s="325"/>
      <c r="BB116" s="325"/>
      <c r="BC116" s="325"/>
      <c r="BD116" s="325"/>
      <c r="BE116" s="403"/>
      <c r="BF116" s="403"/>
      <c r="BG116" s="403"/>
      <c r="BH116" s="403"/>
      <c r="BI116" s="403"/>
      <c r="BJ116" s="403"/>
      <c r="BK116" s="404"/>
      <c r="BL116" s="404"/>
      <c r="BM116" s="403"/>
      <c r="BN116" s="403"/>
      <c r="BO116" s="403"/>
      <c r="BP116" s="403"/>
      <c r="BQ116" s="403"/>
      <c r="BR116" s="403"/>
      <c r="BS116" s="325"/>
      <c r="BT116" s="325"/>
      <c r="BU116" s="325"/>
      <c r="BV116" s="325"/>
      <c r="BW116" s="325"/>
      <c r="BX116" s="325"/>
      <c r="BY116" s="325"/>
      <c r="BZ116" s="325"/>
      <c r="CA116" s="325"/>
      <c r="CB116" s="325"/>
      <c r="CC116" s="325"/>
      <c r="CD116" s="325"/>
      <c r="CE116" s="325"/>
      <c r="CF116" s="325"/>
      <c r="CG116" s="325"/>
      <c r="CH116" s="325"/>
      <c r="CI116" s="325"/>
      <c r="CJ116" s="325"/>
      <c r="CK116" s="325"/>
      <c r="CL116" s="325"/>
    </row>
    <row r="117" spans="1:90" ht="55.5" customHeight="1" x14ac:dyDescent="0.25">
      <c r="A117" s="343">
        <f t="shared" si="7"/>
        <v>115</v>
      </c>
      <c r="B117" s="345" t="s">
        <v>921</v>
      </c>
      <c r="C117" s="345" t="s">
        <v>922</v>
      </c>
      <c r="D117" s="346">
        <v>44158</v>
      </c>
      <c r="E117" s="346">
        <v>44158</v>
      </c>
      <c r="F117" s="345" t="s">
        <v>928</v>
      </c>
      <c r="G117" s="345" t="s">
        <v>1448</v>
      </c>
      <c r="H117" s="570" t="s">
        <v>455</v>
      </c>
      <c r="I117" s="570" t="s">
        <v>1095</v>
      </c>
      <c r="J117" s="570" t="s">
        <v>2028</v>
      </c>
      <c r="K117" s="570" t="s">
        <v>2026</v>
      </c>
      <c r="L117" s="570" t="s">
        <v>972</v>
      </c>
      <c r="M117" s="587">
        <v>118006.5</v>
      </c>
      <c r="N117" s="587">
        <v>470000</v>
      </c>
      <c r="O117" s="587">
        <v>0</v>
      </c>
      <c r="P117" s="347" t="s">
        <v>793</v>
      </c>
      <c r="Q117" s="348">
        <v>44090</v>
      </c>
      <c r="R117" s="348" t="s">
        <v>976</v>
      </c>
      <c r="S117" s="348" t="s">
        <v>976</v>
      </c>
      <c r="T117" s="347" t="s">
        <v>819</v>
      </c>
      <c r="U117" s="348">
        <v>44166</v>
      </c>
      <c r="V117" s="478"/>
      <c r="W117" s="350" t="str">
        <f t="shared" si="14"/>
        <v>8</v>
      </c>
      <c r="X117" s="396"/>
      <c r="Y117" s="397" t="str">
        <f t="shared" si="15"/>
        <v>Finalised</v>
      </c>
      <c r="Z117" s="398"/>
      <c r="AA117" s="399"/>
      <c r="AB117" s="398"/>
      <c r="AC117" s="399"/>
      <c r="AD117" s="400"/>
      <c r="AE117" s="398"/>
      <c r="AF117" s="399"/>
      <c r="AG117" s="398"/>
      <c r="AH117" s="401"/>
      <c r="AI117" s="402"/>
      <c r="AJ117" s="402"/>
      <c r="AK117" s="402"/>
      <c r="AL117" s="402"/>
      <c r="AM117" s="402"/>
      <c r="AN117" s="402"/>
      <c r="AO117" s="402"/>
      <c r="AP117" s="402"/>
      <c r="AQ117" s="402"/>
      <c r="AR117" s="402"/>
      <c r="AS117" s="341"/>
      <c r="AT117" s="341"/>
      <c r="AU117" s="341"/>
      <c r="AV117" s="341"/>
      <c r="AW117" s="341"/>
      <c r="AX117" s="341"/>
      <c r="AY117" s="325"/>
      <c r="AZ117" s="325"/>
      <c r="BA117" s="325"/>
      <c r="BB117" s="325"/>
      <c r="BC117" s="325"/>
      <c r="BD117" s="325"/>
      <c r="BE117" s="403"/>
      <c r="BF117" s="403"/>
      <c r="BG117" s="403"/>
      <c r="BH117" s="403"/>
      <c r="BI117" s="403"/>
      <c r="BJ117" s="403"/>
      <c r="BK117" s="404"/>
      <c r="BL117" s="404"/>
      <c r="BM117" s="403"/>
      <c r="BN117" s="403"/>
      <c r="BO117" s="403"/>
      <c r="BP117" s="403"/>
      <c r="BQ117" s="403"/>
      <c r="BR117" s="403"/>
      <c r="BS117" s="325"/>
      <c r="BT117" s="325"/>
      <c r="BU117" s="325"/>
      <c r="BV117" s="325"/>
      <c r="BW117" s="325"/>
      <c r="BX117" s="325"/>
      <c r="BY117" s="325"/>
      <c r="BZ117" s="325"/>
      <c r="CA117" s="325"/>
      <c r="CB117" s="325"/>
      <c r="CC117" s="325"/>
      <c r="CD117" s="325"/>
      <c r="CE117" s="325"/>
      <c r="CF117" s="325"/>
      <c r="CG117" s="325"/>
      <c r="CH117" s="325"/>
      <c r="CI117" s="325"/>
      <c r="CJ117" s="325"/>
      <c r="CK117" s="325"/>
      <c r="CL117" s="325"/>
    </row>
    <row r="118" spans="1:90" ht="55.5" customHeight="1" x14ac:dyDescent="0.25">
      <c r="A118" s="343">
        <f t="shared" si="7"/>
        <v>116</v>
      </c>
      <c r="B118" s="345" t="s">
        <v>921</v>
      </c>
      <c r="C118" s="345" t="s">
        <v>922</v>
      </c>
      <c r="D118" s="346">
        <v>44095</v>
      </c>
      <c r="E118" s="346">
        <v>44095</v>
      </c>
      <c r="F118" s="345" t="s">
        <v>928</v>
      </c>
      <c r="G118" s="347" t="s">
        <v>1972</v>
      </c>
      <c r="H118" s="570" t="s">
        <v>477</v>
      </c>
      <c r="I118" s="570" t="s">
        <v>2136</v>
      </c>
      <c r="J118" s="570" t="s">
        <v>1839</v>
      </c>
      <c r="K118" s="570" t="s">
        <v>2013</v>
      </c>
      <c r="L118" s="570" t="s">
        <v>947</v>
      </c>
      <c r="M118" s="587">
        <v>3302229.24</v>
      </c>
      <c r="N118" s="587">
        <v>50587420.189999998</v>
      </c>
      <c r="O118" s="587">
        <v>6258861.4800000004</v>
      </c>
      <c r="P118" s="347" t="s">
        <v>793</v>
      </c>
      <c r="Q118" s="348">
        <v>44092</v>
      </c>
      <c r="R118" s="348">
        <v>44136</v>
      </c>
      <c r="S118" s="348">
        <v>44316</v>
      </c>
      <c r="T118" s="347" t="s">
        <v>819</v>
      </c>
      <c r="U118" s="348">
        <v>44131</v>
      </c>
      <c r="V118" s="348"/>
      <c r="W118" s="350" t="str">
        <f t="shared" si="14"/>
        <v>36</v>
      </c>
      <c r="X118" s="396"/>
      <c r="Y118" s="397" t="str">
        <f t="shared" si="15"/>
        <v>Finalised</v>
      </c>
      <c r="Z118" s="398"/>
      <c r="AA118" s="399"/>
      <c r="AB118" s="398"/>
      <c r="AC118" s="399"/>
      <c r="AD118" s="400"/>
      <c r="AE118" s="398"/>
      <c r="AF118" s="399"/>
      <c r="AG118" s="398"/>
      <c r="AH118" s="401"/>
      <c r="AI118" s="402"/>
      <c r="AJ118" s="402"/>
      <c r="AK118" s="402"/>
      <c r="AL118" s="402"/>
      <c r="AM118" s="402"/>
      <c r="AN118" s="402"/>
      <c r="AO118" s="402"/>
      <c r="AP118" s="402"/>
      <c r="AQ118" s="402"/>
      <c r="AR118" s="402"/>
      <c r="AS118" s="341"/>
      <c r="AT118" s="341"/>
      <c r="AU118" s="341"/>
      <c r="AV118" s="341"/>
      <c r="AW118" s="341"/>
      <c r="AX118" s="341"/>
      <c r="AY118" s="325"/>
      <c r="AZ118" s="325"/>
      <c r="BA118" s="325"/>
      <c r="BB118" s="325"/>
      <c r="BC118" s="325"/>
      <c r="BD118" s="325"/>
      <c r="BE118" s="403"/>
      <c r="BF118" s="403"/>
      <c r="BG118" s="403"/>
      <c r="BH118" s="403"/>
      <c r="BI118" s="403"/>
      <c r="BJ118" s="403"/>
      <c r="BK118" s="404"/>
      <c r="BL118" s="404"/>
      <c r="BM118" s="403"/>
      <c r="BN118" s="403"/>
      <c r="BO118" s="403"/>
      <c r="BP118" s="403"/>
      <c r="BQ118" s="403"/>
      <c r="BR118" s="403"/>
      <c r="BS118" s="325"/>
      <c r="BT118" s="325"/>
      <c r="BU118" s="325"/>
      <c r="BV118" s="325"/>
      <c r="BW118" s="325"/>
      <c r="BX118" s="325"/>
      <c r="BY118" s="325"/>
      <c r="BZ118" s="325"/>
      <c r="CA118" s="325"/>
      <c r="CB118" s="325"/>
      <c r="CC118" s="325"/>
      <c r="CD118" s="325"/>
      <c r="CE118" s="325"/>
      <c r="CF118" s="325"/>
      <c r="CG118" s="325"/>
      <c r="CH118" s="325"/>
      <c r="CI118" s="325"/>
      <c r="CJ118" s="325"/>
      <c r="CK118" s="325"/>
      <c r="CL118" s="325"/>
    </row>
    <row r="119" spans="1:90" ht="55.5" customHeight="1" x14ac:dyDescent="0.25">
      <c r="A119" s="343">
        <f t="shared" si="7"/>
        <v>117</v>
      </c>
      <c r="B119" s="345" t="s">
        <v>921</v>
      </c>
      <c r="C119" s="345" t="s">
        <v>922</v>
      </c>
      <c r="D119" s="346">
        <v>44125</v>
      </c>
      <c r="E119" s="346">
        <v>44130</v>
      </c>
      <c r="F119" s="345" t="s">
        <v>928</v>
      </c>
      <c r="G119" s="345" t="s">
        <v>1448</v>
      </c>
      <c r="H119" s="570" t="s">
        <v>478</v>
      </c>
      <c r="I119" s="570" t="s">
        <v>2012</v>
      </c>
      <c r="J119" s="570" t="s">
        <v>2014</v>
      </c>
      <c r="K119" s="570" t="s">
        <v>2015</v>
      </c>
      <c r="L119" s="570" t="s">
        <v>982</v>
      </c>
      <c r="M119" s="587">
        <v>54000000</v>
      </c>
      <c r="N119" s="587" t="s">
        <v>976</v>
      </c>
      <c r="O119" s="587" t="s">
        <v>976</v>
      </c>
      <c r="P119" s="347" t="s">
        <v>793</v>
      </c>
      <c r="Q119" s="348">
        <v>44127</v>
      </c>
      <c r="R119" s="348">
        <v>44166</v>
      </c>
      <c r="S119" s="348">
        <v>45991</v>
      </c>
      <c r="T119" s="347" t="s">
        <v>819</v>
      </c>
      <c r="U119" s="348">
        <v>44158</v>
      </c>
      <c r="V119" s="478"/>
      <c r="W119" s="350" t="str">
        <f t="shared" si="14"/>
        <v>33</v>
      </c>
      <c r="X119" s="396"/>
      <c r="Y119" s="397" t="str">
        <f t="shared" si="15"/>
        <v>Finalised</v>
      </c>
      <c r="Z119" s="398"/>
      <c r="AA119" s="399"/>
      <c r="AB119" s="398"/>
      <c r="AC119" s="399"/>
      <c r="AD119" s="400"/>
      <c r="AE119" s="398"/>
      <c r="AF119" s="399"/>
      <c r="AG119" s="398"/>
      <c r="AH119" s="401"/>
      <c r="AI119" s="402"/>
      <c r="AJ119" s="402"/>
      <c r="AK119" s="402"/>
      <c r="AL119" s="402"/>
      <c r="AM119" s="402"/>
      <c r="AN119" s="402"/>
      <c r="AO119" s="402"/>
      <c r="AP119" s="402"/>
      <c r="AQ119" s="402"/>
      <c r="AR119" s="402"/>
      <c r="AS119" s="341"/>
      <c r="AT119" s="341"/>
      <c r="AU119" s="341"/>
      <c r="AV119" s="341"/>
      <c r="AW119" s="341"/>
      <c r="AX119" s="341"/>
      <c r="AY119" s="325"/>
      <c r="AZ119" s="325"/>
      <c r="BA119" s="325"/>
      <c r="BB119" s="325"/>
      <c r="BC119" s="325"/>
      <c r="BD119" s="325"/>
      <c r="BE119" s="403"/>
      <c r="BF119" s="403"/>
      <c r="BG119" s="403"/>
      <c r="BH119" s="403"/>
      <c r="BI119" s="403"/>
      <c r="BJ119" s="403"/>
      <c r="BK119" s="404"/>
      <c r="BL119" s="404"/>
      <c r="BM119" s="403"/>
      <c r="BN119" s="403"/>
      <c r="BO119" s="403"/>
      <c r="BP119" s="403"/>
      <c r="BQ119" s="403"/>
      <c r="BR119" s="403"/>
      <c r="BS119" s="325"/>
      <c r="BT119" s="325"/>
      <c r="BU119" s="325"/>
      <c r="BV119" s="325"/>
      <c r="BW119" s="325"/>
      <c r="BX119" s="325"/>
      <c r="BY119" s="325"/>
      <c r="BZ119" s="325"/>
      <c r="CA119" s="325"/>
      <c r="CB119" s="325"/>
      <c r="CC119" s="325"/>
      <c r="CD119" s="325"/>
      <c r="CE119" s="325"/>
      <c r="CF119" s="325"/>
      <c r="CG119" s="325"/>
      <c r="CH119" s="325"/>
      <c r="CI119" s="325"/>
      <c r="CJ119" s="325"/>
      <c r="CK119" s="325"/>
      <c r="CL119" s="325"/>
    </row>
    <row r="120" spans="1:90" ht="55.5" customHeight="1" x14ac:dyDescent="0.25">
      <c r="A120" s="343">
        <f t="shared" si="7"/>
        <v>118</v>
      </c>
      <c r="B120" s="345" t="s">
        <v>921</v>
      </c>
      <c r="C120" s="345" t="s">
        <v>922</v>
      </c>
      <c r="D120" s="346">
        <v>44137</v>
      </c>
      <c r="E120" s="346">
        <v>44137</v>
      </c>
      <c r="F120" s="345" t="s">
        <v>953</v>
      </c>
      <c r="G120" s="345" t="s">
        <v>1851</v>
      </c>
      <c r="H120" s="570" t="s">
        <v>479</v>
      </c>
      <c r="I120" s="570" t="s">
        <v>1896</v>
      </c>
      <c r="J120" s="570" t="s">
        <v>1897</v>
      </c>
      <c r="K120" s="570" t="s">
        <v>2057</v>
      </c>
      <c r="L120" s="570" t="s">
        <v>982</v>
      </c>
      <c r="M120" s="587">
        <v>6679825</v>
      </c>
      <c r="N120" s="587">
        <v>9849000</v>
      </c>
      <c r="O120" s="587">
        <v>0</v>
      </c>
      <c r="P120" s="347" t="s">
        <v>793</v>
      </c>
      <c r="Q120" s="348">
        <v>44130</v>
      </c>
      <c r="R120" s="348" t="s">
        <v>926</v>
      </c>
      <c r="S120" s="348" t="s">
        <v>926</v>
      </c>
      <c r="T120" s="347" t="s">
        <v>819</v>
      </c>
      <c r="U120" s="348">
        <v>44165</v>
      </c>
      <c r="V120" s="348"/>
      <c r="W120" s="350"/>
      <c r="X120" s="351"/>
      <c r="Y120" s="350"/>
      <c r="Z120" s="353"/>
      <c r="AA120" s="352"/>
      <c r="AB120" s="353"/>
      <c r="AC120" s="352"/>
      <c r="AD120" s="354"/>
      <c r="AE120" s="353"/>
      <c r="AF120" s="352"/>
      <c r="AG120" s="353"/>
      <c r="AH120" s="355"/>
      <c r="AI120" s="356"/>
      <c r="AJ120" s="356"/>
      <c r="AK120" s="356"/>
      <c r="AL120" s="356"/>
      <c r="AM120" s="356"/>
      <c r="AN120" s="356"/>
      <c r="AO120" s="356"/>
      <c r="AP120" s="356"/>
      <c r="AQ120" s="356"/>
      <c r="AR120" s="356"/>
      <c r="AS120" s="357"/>
      <c r="AT120" s="357"/>
      <c r="AU120" s="357"/>
      <c r="AV120" s="357"/>
      <c r="AW120" s="357"/>
      <c r="AX120" s="357"/>
      <c r="AY120" s="358"/>
      <c r="AZ120" s="358"/>
      <c r="BA120" s="358"/>
      <c r="BB120" s="358"/>
      <c r="BC120" s="358"/>
      <c r="BD120" s="358"/>
      <c r="BE120" s="359"/>
      <c r="BF120" s="359"/>
      <c r="BG120" s="359"/>
      <c r="BH120" s="359"/>
      <c r="BI120" s="359"/>
      <c r="BJ120" s="359"/>
      <c r="BK120" s="360"/>
      <c r="BL120" s="360"/>
      <c r="BM120" s="359"/>
      <c r="BN120" s="359"/>
      <c r="BO120" s="359"/>
      <c r="BP120" s="359"/>
      <c r="BQ120" s="359"/>
      <c r="BR120" s="359"/>
      <c r="BS120" s="358"/>
      <c r="BT120" s="358"/>
      <c r="BU120" s="358"/>
      <c r="BV120" s="358"/>
      <c r="BW120" s="358"/>
      <c r="BX120" s="358"/>
      <c r="BY120" s="358"/>
      <c r="BZ120" s="358"/>
      <c r="CA120" s="358"/>
      <c r="CB120" s="358"/>
      <c r="CC120" s="358"/>
      <c r="CD120" s="358"/>
      <c r="CE120" s="358"/>
      <c r="CF120" s="358"/>
      <c r="CG120" s="358"/>
      <c r="CH120" s="358"/>
      <c r="CI120" s="358"/>
      <c r="CJ120" s="358"/>
      <c r="CK120" s="358"/>
      <c r="CL120" s="358"/>
    </row>
    <row r="121" spans="1:90" ht="55.5" customHeight="1" x14ac:dyDescent="0.25">
      <c r="A121" s="343">
        <f t="shared" si="7"/>
        <v>119</v>
      </c>
      <c r="B121" s="377" t="s">
        <v>921</v>
      </c>
      <c r="C121" s="377" t="s">
        <v>922</v>
      </c>
      <c r="D121" s="346">
        <v>44138</v>
      </c>
      <c r="E121" s="392">
        <v>44138</v>
      </c>
      <c r="F121" s="385" t="s">
        <v>1929</v>
      </c>
      <c r="G121" s="385" t="s">
        <v>1930</v>
      </c>
      <c r="H121" s="570" t="s">
        <v>483</v>
      </c>
      <c r="I121" s="570" t="s">
        <v>1931</v>
      </c>
      <c r="J121" s="570" t="s">
        <v>1932</v>
      </c>
      <c r="K121" s="570" t="s">
        <v>935</v>
      </c>
      <c r="L121" s="570" t="s">
        <v>947</v>
      </c>
      <c r="M121" s="587">
        <v>57200</v>
      </c>
      <c r="N121" s="587">
        <v>37217.39</v>
      </c>
      <c r="O121" s="587">
        <v>0</v>
      </c>
      <c r="P121" s="347" t="s">
        <v>790</v>
      </c>
      <c r="Q121" s="348">
        <v>44138</v>
      </c>
      <c r="R121" s="348" t="s">
        <v>976</v>
      </c>
      <c r="S121" s="348" t="s">
        <v>976</v>
      </c>
      <c r="T121" s="347" t="s">
        <v>819</v>
      </c>
      <c r="U121" s="348">
        <v>44147</v>
      </c>
      <c r="V121" s="385" t="s">
        <v>1928</v>
      </c>
      <c r="W121" s="377" t="str">
        <f>CONCATENATE(IF(T121="Finalised",SUM(U121-'[1]2. DEVIATIONS REPORT'!D93),""),IF(T121="Not Finalised",SUM(U121-'[1]2. DEVIATIONS REPORT'!D93),""), IF(T121="Closed",SUM(U121-'[1]2. DEVIATIONS REPORT'!D93),""),IF(T121="Withdrawn",SUM(U121-'[1]2. DEVIATIONS REPORT'!D93),""))</f>
        <v>44147</v>
      </c>
      <c r="X121" s="396"/>
      <c r="Y121" s="397" t="str">
        <f t="shared" ref="Y121:Y136" si="16">CONCATENATE(IF(T121="Finalised","Finalised",""),IF(T121="Not Finalised",W121,""), IF(T121="Closed","Closed",""),IF(T121="Withdrawn","Withdrawn",""))</f>
        <v>Finalised</v>
      </c>
      <c r="Z121" s="398"/>
      <c r="AA121" s="399"/>
      <c r="AB121" s="398"/>
      <c r="AC121" s="399"/>
      <c r="AD121" s="400"/>
      <c r="AE121" s="398"/>
      <c r="AF121" s="399"/>
      <c r="AG121" s="398"/>
      <c r="AH121" s="401"/>
      <c r="AI121" s="402"/>
      <c r="AJ121" s="402"/>
      <c r="AK121" s="402"/>
      <c r="AL121" s="402"/>
      <c r="AM121" s="402"/>
      <c r="AN121" s="402"/>
      <c r="AO121" s="402"/>
      <c r="AP121" s="402"/>
      <c r="AQ121" s="402"/>
      <c r="AR121" s="402"/>
      <c r="AS121" s="341"/>
      <c r="AT121" s="341"/>
      <c r="AU121" s="341"/>
      <c r="AV121" s="341"/>
      <c r="AW121" s="341"/>
      <c r="AX121" s="341"/>
      <c r="AY121" s="325"/>
      <c r="AZ121" s="325"/>
      <c r="BA121" s="325"/>
      <c r="BB121" s="325"/>
      <c r="BC121" s="325"/>
      <c r="BD121" s="325"/>
      <c r="BE121" s="403"/>
      <c r="BF121" s="403"/>
      <c r="BG121" s="403"/>
      <c r="BH121" s="403"/>
      <c r="BI121" s="403"/>
      <c r="BJ121" s="403"/>
      <c r="BK121" s="404"/>
      <c r="BL121" s="404"/>
      <c r="BM121" s="403"/>
      <c r="BN121" s="403"/>
      <c r="BO121" s="403"/>
      <c r="BP121" s="403"/>
      <c r="BQ121" s="403"/>
      <c r="BR121" s="403"/>
      <c r="BS121" s="325"/>
      <c r="BT121" s="325"/>
      <c r="BU121" s="325"/>
      <c r="BV121" s="325"/>
      <c r="BW121" s="325"/>
      <c r="BX121" s="325"/>
      <c r="BY121" s="325"/>
      <c r="BZ121" s="325"/>
      <c r="CA121" s="325"/>
      <c r="CB121" s="325"/>
      <c r="CC121" s="325"/>
      <c r="CD121" s="325"/>
      <c r="CE121" s="325"/>
      <c r="CF121" s="325"/>
      <c r="CG121" s="325"/>
      <c r="CH121" s="325"/>
      <c r="CI121" s="325"/>
      <c r="CJ121" s="325"/>
      <c r="CK121" s="325"/>
      <c r="CL121" s="325"/>
    </row>
    <row r="122" spans="1:90" ht="55.5" customHeight="1" x14ac:dyDescent="0.25">
      <c r="A122" s="343">
        <f t="shared" si="7"/>
        <v>120</v>
      </c>
      <c r="B122" s="377" t="s">
        <v>921</v>
      </c>
      <c r="C122" s="377" t="s">
        <v>922</v>
      </c>
      <c r="D122" s="346">
        <v>44155</v>
      </c>
      <c r="E122" s="392">
        <v>44158</v>
      </c>
      <c r="F122" s="377" t="s">
        <v>945</v>
      </c>
      <c r="G122" s="385" t="s">
        <v>837</v>
      </c>
      <c r="H122" s="570" t="s">
        <v>483</v>
      </c>
      <c r="I122" s="570" t="s">
        <v>1918</v>
      </c>
      <c r="J122" s="570" t="s">
        <v>1919</v>
      </c>
      <c r="K122" s="570" t="s">
        <v>1960</v>
      </c>
      <c r="L122" s="570" t="s">
        <v>981</v>
      </c>
      <c r="M122" s="587">
        <v>2600000</v>
      </c>
      <c r="N122" s="587">
        <v>2035661</v>
      </c>
      <c r="O122" s="587">
        <v>0</v>
      </c>
      <c r="P122" s="347" t="s">
        <v>793</v>
      </c>
      <c r="Q122" s="348">
        <v>44155</v>
      </c>
      <c r="R122" s="348">
        <v>44287</v>
      </c>
      <c r="S122" s="348">
        <v>45382</v>
      </c>
      <c r="T122" s="347" t="s">
        <v>819</v>
      </c>
      <c r="U122" s="348">
        <v>44166</v>
      </c>
      <c r="V122" s="385" t="s">
        <v>1928</v>
      </c>
      <c r="W122" s="377" t="str">
        <f t="shared" ref="W122:W136" si="17">CONCATENATE(IF(T122="Finalised",SUM(U122-D122),""),IF(T122="Not Finalised",SUM(U122-D122),""), IF(T122="Closed",SUM(U122-D122),""),IF(T122="Withdrawn",SUM(U122-D122),""))</f>
        <v>11</v>
      </c>
      <c r="X122" s="396"/>
      <c r="Y122" s="397" t="str">
        <f t="shared" si="16"/>
        <v>Finalised</v>
      </c>
      <c r="Z122" s="398"/>
      <c r="AA122" s="399"/>
      <c r="AB122" s="398"/>
      <c r="AC122" s="399"/>
      <c r="AD122" s="400"/>
      <c r="AE122" s="398"/>
      <c r="AF122" s="399"/>
      <c r="AG122" s="398"/>
      <c r="AH122" s="401"/>
      <c r="AI122" s="402"/>
      <c r="AJ122" s="402"/>
      <c r="AK122" s="402"/>
      <c r="AL122" s="402"/>
      <c r="AM122" s="402"/>
      <c r="AN122" s="402"/>
      <c r="AO122" s="402"/>
      <c r="AP122" s="402"/>
      <c r="AQ122" s="402"/>
      <c r="AR122" s="402"/>
      <c r="AS122" s="341"/>
      <c r="AT122" s="341"/>
      <c r="AU122" s="341"/>
      <c r="AV122" s="341"/>
      <c r="AW122" s="341"/>
      <c r="AX122" s="341"/>
      <c r="AY122" s="325"/>
      <c r="AZ122" s="325"/>
      <c r="BA122" s="325"/>
      <c r="BB122" s="325"/>
      <c r="BC122" s="325"/>
      <c r="BD122" s="325"/>
      <c r="BE122" s="403"/>
      <c r="BF122" s="403"/>
      <c r="BG122" s="403"/>
      <c r="BH122" s="403"/>
      <c r="BI122" s="403"/>
      <c r="BJ122" s="403"/>
      <c r="BK122" s="404"/>
      <c r="BL122" s="404"/>
      <c r="BM122" s="403"/>
      <c r="BN122" s="403"/>
      <c r="BO122" s="403"/>
      <c r="BP122" s="403"/>
      <c r="BQ122" s="403"/>
      <c r="BR122" s="403"/>
      <c r="BS122" s="325"/>
      <c r="BT122" s="325"/>
      <c r="BU122" s="325"/>
      <c r="BV122" s="325"/>
      <c r="BW122" s="325"/>
      <c r="BX122" s="325"/>
      <c r="BY122" s="325"/>
      <c r="BZ122" s="325"/>
      <c r="CA122" s="325"/>
      <c r="CB122" s="325"/>
      <c r="CC122" s="325"/>
      <c r="CD122" s="325"/>
      <c r="CE122" s="325"/>
      <c r="CF122" s="325"/>
      <c r="CG122" s="325"/>
      <c r="CH122" s="325"/>
      <c r="CI122" s="325"/>
      <c r="CJ122" s="325"/>
      <c r="CK122" s="325"/>
      <c r="CL122" s="325"/>
    </row>
    <row r="123" spans="1:90" ht="55.5" customHeight="1" x14ac:dyDescent="0.25">
      <c r="A123" s="343">
        <f t="shared" si="7"/>
        <v>121</v>
      </c>
      <c r="B123" s="345" t="s">
        <v>921</v>
      </c>
      <c r="C123" s="345" t="s">
        <v>922</v>
      </c>
      <c r="D123" s="346">
        <v>44127</v>
      </c>
      <c r="E123" s="348">
        <v>44127</v>
      </c>
      <c r="F123" s="345" t="s">
        <v>923</v>
      </c>
      <c r="G123" s="345" t="s">
        <v>834</v>
      </c>
      <c r="H123" s="570" t="s">
        <v>484</v>
      </c>
      <c r="I123" s="570" t="s">
        <v>1023</v>
      </c>
      <c r="J123" s="570" t="s">
        <v>1016</v>
      </c>
      <c r="K123" s="570" t="s">
        <v>1009</v>
      </c>
      <c r="L123" s="570" t="s">
        <v>964</v>
      </c>
      <c r="M123" s="587">
        <v>445777.02</v>
      </c>
      <c r="N123" s="587">
        <v>3038275.65</v>
      </c>
      <c r="O123" s="587">
        <v>382271.36</v>
      </c>
      <c r="P123" s="347" t="s">
        <v>790</v>
      </c>
      <c r="Q123" s="348">
        <v>44123</v>
      </c>
      <c r="R123" s="348">
        <v>44136</v>
      </c>
      <c r="S123" s="348">
        <v>44286</v>
      </c>
      <c r="T123" s="347" t="s">
        <v>819</v>
      </c>
      <c r="U123" s="348">
        <v>44134</v>
      </c>
      <c r="V123" s="478"/>
      <c r="W123" s="350" t="str">
        <f t="shared" si="17"/>
        <v>7</v>
      </c>
      <c r="X123" s="396"/>
      <c r="Y123" s="397" t="str">
        <f t="shared" si="16"/>
        <v>Finalised</v>
      </c>
      <c r="Z123" s="398"/>
      <c r="AA123" s="399">
        <f t="shared" ref="AA123:AA128" si="18">Z123-E123</f>
        <v>-44127</v>
      </c>
      <c r="AB123" s="398"/>
      <c r="AC123" s="399"/>
      <c r="AD123" s="400"/>
      <c r="AE123" s="398"/>
      <c r="AF123" s="399"/>
      <c r="AG123" s="398"/>
      <c r="AH123" s="401"/>
      <c r="AI123" s="402"/>
      <c r="AJ123" s="402"/>
      <c r="AK123" s="402"/>
      <c r="AL123" s="402"/>
      <c r="AM123" s="402"/>
      <c r="AN123" s="402"/>
      <c r="AO123" s="402"/>
      <c r="AP123" s="402"/>
      <c r="AQ123" s="402"/>
      <c r="AR123" s="402"/>
      <c r="AS123" s="341"/>
      <c r="AT123" s="341"/>
      <c r="AU123" s="341"/>
      <c r="AV123" s="341"/>
      <c r="AW123" s="341"/>
      <c r="AX123" s="341"/>
      <c r="AY123" s="325"/>
      <c r="AZ123" s="325"/>
      <c r="BA123" s="325"/>
      <c r="BB123" s="325"/>
      <c r="BC123" s="325"/>
      <c r="BD123" s="325"/>
      <c r="BE123" s="403"/>
      <c r="BF123" s="403"/>
      <c r="BG123" s="403"/>
      <c r="BH123" s="403"/>
      <c r="BI123" s="403"/>
      <c r="BJ123" s="403"/>
      <c r="BK123" s="404"/>
      <c r="BL123" s="404"/>
      <c r="BM123" s="403"/>
      <c r="BN123" s="403"/>
      <c r="BO123" s="403"/>
      <c r="BP123" s="403"/>
      <c r="BQ123" s="403"/>
      <c r="BR123" s="403"/>
      <c r="BS123" s="325"/>
      <c r="BT123" s="325"/>
      <c r="BU123" s="325"/>
      <c r="BV123" s="325"/>
      <c r="BW123" s="325"/>
      <c r="BX123" s="325"/>
      <c r="BY123" s="325"/>
      <c r="BZ123" s="325"/>
      <c r="CA123" s="325"/>
      <c r="CB123" s="325"/>
      <c r="CC123" s="325"/>
      <c r="CD123" s="325"/>
      <c r="CE123" s="325"/>
      <c r="CF123" s="325"/>
      <c r="CG123" s="325"/>
      <c r="CH123" s="325"/>
      <c r="CI123" s="325"/>
      <c r="CJ123" s="325"/>
      <c r="CK123" s="325"/>
      <c r="CL123" s="325"/>
    </row>
    <row r="124" spans="1:90" ht="55.5" customHeight="1" x14ac:dyDescent="0.25">
      <c r="A124" s="343">
        <f t="shared" si="7"/>
        <v>122</v>
      </c>
      <c r="B124" s="345" t="s">
        <v>921</v>
      </c>
      <c r="C124" s="345" t="s">
        <v>922</v>
      </c>
      <c r="D124" s="346">
        <v>44180</v>
      </c>
      <c r="E124" s="348">
        <v>44180</v>
      </c>
      <c r="F124" s="345" t="s">
        <v>923</v>
      </c>
      <c r="G124" s="345" t="s">
        <v>830</v>
      </c>
      <c r="H124" s="570" t="s">
        <v>1121</v>
      </c>
      <c r="I124" s="570" t="s">
        <v>1122</v>
      </c>
      <c r="J124" s="570" t="s">
        <v>1123</v>
      </c>
      <c r="K124" s="570" t="s">
        <v>1124</v>
      </c>
      <c r="L124" s="570" t="s">
        <v>962</v>
      </c>
      <c r="M124" s="587">
        <v>893760</v>
      </c>
      <c r="N124" s="587">
        <v>5070810</v>
      </c>
      <c r="O124" s="587">
        <v>481335</v>
      </c>
      <c r="P124" s="347" t="s">
        <v>793</v>
      </c>
      <c r="Q124" s="348">
        <v>44179</v>
      </c>
      <c r="R124" s="348" t="s">
        <v>976</v>
      </c>
      <c r="S124" s="348" t="s">
        <v>976</v>
      </c>
      <c r="T124" s="347" t="s">
        <v>819</v>
      </c>
      <c r="U124" s="348">
        <v>44195</v>
      </c>
      <c r="V124" s="478"/>
      <c r="W124" s="350" t="str">
        <f t="shared" si="17"/>
        <v>15</v>
      </c>
      <c r="X124" s="396"/>
      <c r="Y124" s="397" t="str">
        <f t="shared" si="16"/>
        <v>Finalised</v>
      </c>
      <c r="Z124" s="398"/>
      <c r="AA124" s="399">
        <f t="shared" si="18"/>
        <v>-44180</v>
      </c>
      <c r="AB124" s="398"/>
      <c r="AC124" s="399"/>
      <c r="AD124" s="400"/>
      <c r="AE124" s="398"/>
      <c r="AF124" s="399"/>
      <c r="AG124" s="398"/>
      <c r="AH124" s="401"/>
      <c r="AI124" s="402"/>
      <c r="AJ124" s="402"/>
      <c r="AK124" s="402"/>
      <c r="AL124" s="402"/>
      <c r="AM124" s="402"/>
      <c r="AN124" s="402"/>
      <c r="AO124" s="402"/>
      <c r="AP124" s="402"/>
      <c r="AQ124" s="402"/>
      <c r="AR124" s="402"/>
      <c r="AS124" s="341"/>
      <c r="AT124" s="341"/>
      <c r="AU124" s="341"/>
      <c r="AV124" s="341"/>
      <c r="AW124" s="341"/>
      <c r="AX124" s="341"/>
      <c r="AY124" s="325"/>
      <c r="AZ124" s="325"/>
      <c r="BA124" s="325"/>
      <c r="BB124" s="325"/>
      <c r="BC124" s="325"/>
      <c r="BD124" s="325"/>
      <c r="BE124" s="403"/>
      <c r="BF124" s="403"/>
      <c r="BG124" s="403"/>
      <c r="BH124" s="403"/>
      <c r="BI124" s="403"/>
      <c r="BJ124" s="403"/>
      <c r="BK124" s="404"/>
      <c r="BL124" s="404"/>
      <c r="BM124" s="403"/>
      <c r="BN124" s="403"/>
      <c r="BO124" s="403"/>
      <c r="BP124" s="403"/>
      <c r="BQ124" s="403"/>
      <c r="BR124" s="403"/>
      <c r="BS124" s="325"/>
      <c r="BT124" s="325"/>
      <c r="BU124" s="325"/>
      <c r="BV124" s="325"/>
      <c r="BW124" s="325"/>
      <c r="BX124" s="325"/>
      <c r="BY124" s="325"/>
      <c r="BZ124" s="325"/>
      <c r="CA124" s="325"/>
      <c r="CB124" s="325"/>
      <c r="CC124" s="325"/>
      <c r="CD124" s="325"/>
      <c r="CE124" s="325"/>
      <c r="CF124" s="325"/>
      <c r="CG124" s="325"/>
      <c r="CH124" s="325"/>
      <c r="CI124" s="325"/>
      <c r="CJ124" s="325"/>
      <c r="CK124" s="325"/>
      <c r="CL124" s="325"/>
    </row>
    <row r="125" spans="1:90" ht="55.5" customHeight="1" x14ac:dyDescent="0.25">
      <c r="A125" s="343">
        <f t="shared" si="7"/>
        <v>123</v>
      </c>
      <c r="B125" s="345" t="s">
        <v>921</v>
      </c>
      <c r="C125" s="345" t="s">
        <v>922</v>
      </c>
      <c r="D125" s="346">
        <v>44167</v>
      </c>
      <c r="E125" s="348">
        <v>44167</v>
      </c>
      <c r="F125" s="345" t="s">
        <v>923</v>
      </c>
      <c r="G125" s="345" t="s">
        <v>829</v>
      </c>
      <c r="H125" s="570" t="s">
        <v>552</v>
      </c>
      <c r="I125" s="570" t="s">
        <v>2071</v>
      </c>
      <c r="J125" s="570" t="s">
        <v>1093</v>
      </c>
      <c r="K125" s="570" t="s">
        <v>2086</v>
      </c>
      <c r="L125" s="570" t="s">
        <v>982</v>
      </c>
      <c r="M125" s="587">
        <v>6536638.54</v>
      </c>
      <c r="N125" s="587">
        <v>20910921.539999999</v>
      </c>
      <c r="O125" s="587">
        <v>0</v>
      </c>
      <c r="P125" s="347" t="s">
        <v>793</v>
      </c>
      <c r="Q125" s="348">
        <v>44167</v>
      </c>
      <c r="R125" s="348">
        <v>44378</v>
      </c>
      <c r="S125" s="348">
        <v>45169</v>
      </c>
      <c r="T125" s="347" t="s">
        <v>819</v>
      </c>
      <c r="U125" s="348">
        <v>44196</v>
      </c>
      <c r="V125" s="478"/>
      <c r="W125" s="350" t="str">
        <f t="shared" si="17"/>
        <v>29</v>
      </c>
      <c r="X125" s="396"/>
      <c r="Y125" s="397" t="str">
        <f t="shared" si="16"/>
        <v>Finalised</v>
      </c>
      <c r="Z125" s="398">
        <v>44175</v>
      </c>
      <c r="AA125" s="399">
        <f t="shared" si="18"/>
        <v>8</v>
      </c>
      <c r="AB125" s="398"/>
      <c r="AC125" s="399"/>
      <c r="AD125" s="400"/>
      <c r="AE125" s="398"/>
      <c r="AF125" s="399"/>
      <c r="AG125" s="398"/>
      <c r="AH125" s="401"/>
      <c r="AI125" s="402"/>
      <c r="AJ125" s="402"/>
      <c r="AK125" s="402"/>
      <c r="AL125" s="402"/>
      <c r="AM125" s="402"/>
      <c r="AN125" s="402"/>
      <c r="AO125" s="402"/>
      <c r="AP125" s="402"/>
      <c r="AQ125" s="402"/>
      <c r="AR125" s="402"/>
      <c r="AS125" s="341"/>
      <c r="AT125" s="341"/>
      <c r="AU125" s="341"/>
      <c r="AV125" s="341"/>
      <c r="AW125" s="341"/>
      <c r="AX125" s="341"/>
      <c r="AY125" s="325"/>
      <c r="AZ125" s="325"/>
      <c r="BA125" s="325"/>
      <c r="BB125" s="325"/>
      <c r="BC125" s="325"/>
      <c r="BD125" s="325"/>
      <c r="BE125" s="403"/>
      <c r="BF125" s="403"/>
      <c r="BG125" s="403"/>
      <c r="BH125" s="403"/>
      <c r="BI125" s="403"/>
      <c r="BJ125" s="403"/>
      <c r="BK125" s="404"/>
      <c r="BL125" s="404"/>
      <c r="BM125" s="403"/>
      <c r="BN125" s="403"/>
      <c r="BO125" s="403"/>
      <c r="BP125" s="403"/>
      <c r="BQ125" s="403"/>
      <c r="BR125" s="403"/>
      <c r="BS125" s="325"/>
      <c r="BT125" s="325"/>
      <c r="BU125" s="325"/>
      <c r="BV125" s="325"/>
      <c r="BW125" s="325"/>
      <c r="BX125" s="325"/>
      <c r="BY125" s="325"/>
      <c r="BZ125" s="325"/>
      <c r="CA125" s="325"/>
      <c r="CB125" s="325"/>
      <c r="CC125" s="325"/>
      <c r="CD125" s="325"/>
      <c r="CE125" s="325"/>
      <c r="CF125" s="325"/>
      <c r="CG125" s="325"/>
      <c r="CH125" s="325"/>
      <c r="CI125" s="325"/>
      <c r="CJ125" s="325"/>
      <c r="CK125" s="325"/>
      <c r="CL125" s="325"/>
    </row>
    <row r="126" spans="1:90" ht="55.5" customHeight="1" x14ac:dyDescent="0.25">
      <c r="A126" s="343">
        <f t="shared" si="7"/>
        <v>124</v>
      </c>
      <c r="B126" s="345" t="s">
        <v>921</v>
      </c>
      <c r="C126" s="345" t="s">
        <v>922</v>
      </c>
      <c r="D126" s="346">
        <v>44165</v>
      </c>
      <c r="E126" s="426">
        <v>44165</v>
      </c>
      <c r="F126" s="347" t="s">
        <v>923</v>
      </c>
      <c r="G126" s="347" t="s">
        <v>830</v>
      </c>
      <c r="H126" s="570" t="s">
        <v>554</v>
      </c>
      <c r="I126" s="570" t="s">
        <v>1087</v>
      </c>
      <c r="J126" s="570" t="s">
        <v>1088</v>
      </c>
      <c r="K126" s="570" t="s">
        <v>1022</v>
      </c>
      <c r="L126" s="570" t="s">
        <v>962</v>
      </c>
      <c r="M126" s="587">
        <v>1584187.25</v>
      </c>
      <c r="N126" s="587">
        <v>7379846</v>
      </c>
      <c r="O126" s="587">
        <v>4752561</v>
      </c>
      <c r="P126" s="347" t="s">
        <v>790</v>
      </c>
      <c r="Q126" s="348">
        <v>44165</v>
      </c>
      <c r="R126" s="348">
        <v>44181</v>
      </c>
      <c r="S126" s="348">
        <v>44211</v>
      </c>
      <c r="T126" s="347" t="s">
        <v>819</v>
      </c>
      <c r="U126" s="348">
        <v>44176</v>
      </c>
      <c r="V126" s="478"/>
      <c r="W126" s="350" t="str">
        <f t="shared" si="17"/>
        <v>11</v>
      </c>
      <c r="X126" s="396">
        <v>9</v>
      </c>
      <c r="Y126" s="397" t="str">
        <f t="shared" si="16"/>
        <v>Finalised</v>
      </c>
      <c r="Z126" s="481">
        <v>44169</v>
      </c>
      <c r="AA126" s="399">
        <f t="shared" si="18"/>
        <v>4</v>
      </c>
      <c r="AB126" s="398"/>
      <c r="AC126" s="399"/>
      <c r="AD126" s="400"/>
      <c r="AE126" s="398"/>
      <c r="AF126" s="399"/>
      <c r="AG126" s="398"/>
      <c r="AH126" s="401"/>
      <c r="AI126" s="402"/>
      <c r="AJ126" s="402"/>
      <c r="AK126" s="402"/>
      <c r="AL126" s="402"/>
      <c r="AM126" s="402"/>
      <c r="AN126" s="402"/>
      <c r="AO126" s="402"/>
      <c r="AP126" s="402"/>
      <c r="AQ126" s="402"/>
      <c r="AR126" s="402"/>
      <c r="AS126" s="341"/>
      <c r="AT126" s="341"/>
      <c r="AU126" s="341"/>
      <c r="AV126" s="341"/>
      <c r="AW126" s="341"/>
      <c r="AX126" s="341"/>
      <c r="AY126" s="325"/>
      <c r="AZ126" s="325"/>
      <c r="BA126" s="325"/>
      <c r="BB126" s="325"/>
      <c r="BC126" s="325"/>
      <c r="BD126" s="325"/>
      <c r="BE126" s="403"/>
      <c r="BF126" s="403"/>
      <c r="BG126" s="403"/>
      <c r="BH126" s="403"/>
      <c r="BI126" s="403"/>
      <c r="BJ126" s="403"/>
      <c r="BK126" s="404"/>
      <c r="BL126" s="404"/>
      <c r="BM126" s="403"/>
      <c r="BN126" s="403"/>
      <c r="BO126" s="403"/>
      <c r="BP126" s="403"/>
      <c r="BQ126" s="403"/>
      <c r="BR126" s="403"/>
      <c r="BS126" s="325"/>
      <c r="BT126" s="325"/>
      <c r="BU126" s="325"/>
      <c r="BV126" s="325"/>
      <c r="BW126" s="325"/>
      <c r="BX126" s="325"/>
      <c r="BY126" s="325"/>
      <c r="BZ126" s="325"/>
      <c r="CA126" s="325"/>
      <c r="CB126" s="325"/>
      <c r="CC126" s="325"/>
      <c r="CD126" s="325"/>
      <c r="CE126" s="325"/>
      <c r="CF126" s="325"/>
      <c r="CG126" s="325"/>
      <c r="CH126" s="325"/>
      <c r="CI126" s="325"/>
      <c r="CJ126" s="325"/>
      <c r="CK126" s="325"/>
      <c r="CL126" s="325"/>
    </row>
    <row r="127" spans="1:90" ht="55.5" customHeight="1" x14ac:dyDescent="0.25">
      <c r="A127" s="343">
        <f t="shared" si="7"/>
        <v>125</v>
      </c>
      <c r="B127" s="345" t="s">
        <v>921</v>
      </c>
      <c r="C127" s="345" t="s">
        <v>922</v>
      </c>
      <c r="D127" s="346">
        <v>44169</v>
      </c>
      <c r="E127" s="426">
        <v>44169</v>
      </c>
      <c r="F127" s="347" t="s">
        <v>923</v>
      </c>
      <c r="G127" s="347" t="s">
        <v>830</v>
      </c>
      <c r="H127" s="570" t="s">
        <v>554</v>
      </c>
      <c r="I127" s="570" t="s">
        <v>1089</v>
      </c>
      <c r="J127" s="570" t="s">
        <v>1090</v>
      </c>
      <c r="K127" s="570" t="s">
        <v>1022</v>
      </c>
      <c r="L127" s="570" t="s">
        <v>982</v>
      </c>
      <c r="M127" s="587">
        <v>52125400</v>
      </c>
      <c r="N127" s="587">
        <v>98604803.700000003</v>
      </c>
      <c r="O127" s="587">
        <v>0</v>
      </c>
      <c r="P127" s="347" t="s">
        <v>790</v>
      </c>
      <c r="Q127" s="348">
        <v>44169</v>
      </c>
      <c r="R127" s="348" t="s">
        <v>976</v>
      </c>
      <c r="S127" s="348" t="s">
        <v>976</v>
      </c>
      <c r="T127" s="347" t="s">
        <v>819</v>
      </c>
      <c r="U127" s="348">
        <v>44176</v>
      </c>
      <c r="V127" s="478"/>
      <c r="W127" s="350" t="str">
        <f t="shared" si="17"/>
        <v>7</v>
      </c>
      <c r="X127" s="396">
        <v>10</v>
      </c>
      <c r="Y127" s="397" t="str">
        <f t="shared" si="16"/>
        <v>Finalised</v>
      </c>
      <c r="Z127" s="481">
        <v>44174</v>
      </c>
      <c r="AA127" s="399">
        <f t="shared" si="18"/>
        <v>5</v>
      </c>
      <c r="AB127" s="398"/>
      <c r="AC127" s="399"/>
      <c r="AD127" s="400"/>
      <c r="AE127" s="398"/>
      <c r="AF127" s="399"/>
      <c r="AG127" s="398"/>
      <c r="AH127" s="401"/>
      <c r="AI127" s="402"/>
      <c r="AJ127" s="402"/>
      <c r="AK127" s="402"/>
      <c r="AL127" s="402"/>
      <c r="AM127" s="402"/>
      <c r="AN127" s="402"/>
      <c r="AO127" s="402"/>
      <c r="AP127" s="402"/>
      <c r="AQ127" s="402"/>
      <c r="AR127" s="402"/>
      <c r="AS127" s="341"/>
      <c r="AT127" s="341"/>
      <c r="AU127" s="341"/>
      <c r="AV127" s="341"/>
      <c r="AW127" s="341"/>
      <c r="AX127" s="341"/>
      <c r="AY127" s="325"/>
      <c r="AZ127" s="325"/>
      <c r="BA127" s="325"/>
      <c r="BB127" s="325"/>
      <c r="BC127" s="325"/>
      <c r="BD127" s="325"/>
      <c r="BE127" s="403"/>
      <c r="BF127" s="403"/>
      <c r="BG127" s="403"/>
      <c r="BH127" s="403"/>
      <c r="BI127" s="403"/>
      <c r="BJ127" s="403"/>
      <c r="BK127" s="404"/>
      <c r="BL127" s="404"/>
      <c r="BM127" s="403"/>
      <c r="BN127" s="403"/>
      <c r="BO127" s="403"/>
      <c r="BP127" s="403"/>
      <c r="BQ127" s="403"/>
      <c r="BR127" s="403"/>
      <c r="BS127" s="325"/>
      <c r="BT127" s="325"/>
      <c r="BU127" s="325"/>
      <c r="BV127" s="325"/>
      <c r="BW127" s="325"/>
      <c r="BX127" s="325"/>
      <c r="BY127" s="325"/>
      <c r="BZ127" s="325"/>
      <c r="CA127" s="325"/>
      <c r="CB127" s="325"/>
      <c r="CC127" s="325"/>
      <c r="CD127" s="325"/>
      <c r="CE127" s="325"/>
      <c r="CF127" s="325"/>
      <c r="CG127" s="325"/>
      <c r="CH127" s="325"/>
      <c r="CI127" s="325"/>
      <c r="CJ127" s="325"/>
      <c r="CK127" s="325"/>
      <c r="CL127" s="325"/>
    </row>
    <row r="128" spans="1:90" ht="55.5" customHeight="1" x14ac:dyDescent="0.25">
      <c r="A128" s="343">
        <f t="shared" si="7"/>
        <v>126</v>
      </c>
      <c r="B128" s="482" t="s">
        <v>921</v>
      </c>
      <c r="C128" s="483" t="s">
        <v>922</v>
      </c>
      <c r="D128" s="346">
        <v>44179</v>
      </c>
      <c r="E128" s="484">
        <v>44179</v>
      </c>
      <c r="F128" s="389" t="s">
        <v>923</v>
      </c>
      <c r="G128" s="389" t="s">
        <v>830</v>
      </c>
      <c r="H128" s="570" t="s">
        <v>554</v>
      </c>
      <c r="I128" s="570" t="s">
        <v>1118</v>
      </c>
      <c r="J128" s="570" t="s">
        <v>1119</v>
      </c>
      <c r="K128" s="570" t="s">
        <v>1120</v>
      </c>
      <c r="L128" s="570" t="s">
        <v>981</v>
      </c>
      <c r="M128" s="587">
        <v>112500000</v>
      </c>
      <c r="N128" s="587">
        <v>124656000</v>
      </c>
      <c r="O128" s="587">
        <v>0</v>
      </c>
      <c r="P128" s="347" t="s">
        <v>790</v>
      </c>
      <c r="Q128" s="348">
        <v>44179</v>
      </c>
      <c r="R128" s="348" t="s">
        <v>976</v>
      </c>
      <c r="S128" s="348" t="s">
        <v>976</v>
      </c>
      <c r="T128" s="347" t="s">
        <v>819</v>
      </c>
      <c r="U128" s="348">
        <v>44195</v>
      </c>
      <c r="V128" s="363"/>
      <c r="W128" s="350" t="str">
        <f t="shared" si="17"/>
        <v>16</v>
      </c>
      <c r="X128" s="396"/>
      <c r="Y128" s="397" t="str">
        <f t="shared" si="16"/>
        <v>Finalised</v>
      </c>
      <c r="Z128" s="398"/>
      <c r="AA128" s="399">
        <f t="shared" si="18"/>
        <v>-44179</v>
      </c>
      <c r="AB128" s="398"/>
      <c r="AC128" s="399"/>
      <c r="AD128" s="400"/>
      <c r="AE128" s="398"/>
      <c r="AF128" s="399"/>
      <c r="AG128" s="398"/>
      <c r="AH128" s="401"/>
      <c r="AI128" s="402"/>
      <c r="AJ128" s="402"/>
      <c r="AK128" s="402"/>
      <c r="AL128" s="402"/>
      <c r="AM128" s="402"/>
      <c r="AN128" s="402"/>
      <c r="AO128" s="402"/>
      <c r="AP128" s="402"/>
      <c r="AQ128" s="402"/>
      <c r="AR128" s="402"/>
      <c r="AS128" s="341"/>
      <c r="AT128" s="341"/>
      <c r="AU128" s="341"/>
      <c r="AV128" s="341"/>
      <c r="AW128" s="341"/>
      <c r="AX128" s="341"/>
      <c r="AY128" s="325"/>
      <c r="AZ128" s="325"/>
      <c r="BA128" s="325"/>
      <c r="BB128" s="325"/>
      <c r="BC128" s="325"/>
      <c r="BD128" s="325"/>
      <c r="BE128" s="403"/>
      <c r="BF128" s="403"/>
      <c r="BG128" s="403"/>
      <c r="BH128" s="403"/>
      <c r="BI128" s="403"/>
      <c r="BJ128" s="403"/>
      <c r="BK128" s="404"/>
      <c r="BL128" s="404"/>
      <c r="BM128" s="403"/>
      <c r="BN128" s="403"/>
      <c r="BO128" s="403"/>
      <c r="BP128" s="403"/>
      <c r="BQ128" s="403"/>
      <c r="BR128" s="403"/>
      <c r="BS128" s="325"/>
      <c r="BT128" s="325"/>
      <c r="BU128" s="325"/>
      <c r="BV128" s="325"/>
      <c r="BW128" s="325"/>
      <c r="BX128" s="325"/>
      <c r="BY128" s="325"/>
      <c r="BZ128" s="325"/>
      <c r="CA128" s="325"/>
      <c r="CB128" s="325"/>
      <c r="CC128" s="325"/>
      <c r="CD128" s="325"/>
      <c r="CE128" s="325"/>
      <c r="CF128" s="325"/>
      <c r="CG128" s="325"/>
      <c r="CH128" s="325"/>
      <c r="CI128" s="325"/>
      <c r="CJ128" s="325"/>
      <c r="CK128" s="325"/>
      <c r="CL128" s="325"/>
    </row>
    <row r="129" spans="1:90" ht="55.5" customHeight="1" x14ac:dyDescent="0.25">
      <c r="A129" s="343">
        <f t="shared" si="7"/>
        <v>127</v>
      </c>
      <c r="B129" s="485" t="s">
        <v>921</v>
      </c>
      <c r="C129" s="486" t="s">
        <v>922</v>
      </c>
      <c r="D129" s="346">
        <v>44151</v>
      </c>
      <c r="E129" s="487">
        <v>44151</v>
      </c>
      <c r="F129" s="488" t="s">
        <v>945</v>
      </c>
      <c r="G129" s="488" t="s">
        <v>1957</v>
      </c>
      <c r="H129" s="570" t="s">
        <v>570</v>
      </c>
      <c r="I129" s="570" t="s">
        <v>1958</v>
      </c>
      <c r="J129" s="570" t="s">
        <v>1959</v>
      </c>
      <c r="K129" s="570" t="s">
        <v>1953</v>
      </c>
      <c r="L129" s="570" t="s">
        <v>1946</v>
      </c>
      <c r="M129" s="587">
        <v>952964.58</v>
      </c>
      <c r="N129" s="587">
        <v>2079000</v>
      </c>
      <c r="O129" s="587">
        <v>2918196.4</v>
      </c>
      <c r="P129" s="347" t="s">
        <v>793</v>
      </c>
      <c r="Q129" s="348">
        <v>44147</v>
      </c>
      <c r="R129" s="348" t="s">
        <v>976</v>
      </c>
      <c r="S129" s="348" t="s">
        <v>976</v>
      </c>
      <c r="T129" s="347" t="s">
        <v>819</v>
      </c>
      <c r="U129" s="348">
        <v>44165</v>
      </c>
      <c r="V129" s="379" t="s">
        <v>1928</v>
      </c>
      <c r="W129" s="377" t="str">
        <f t="shared" si="17"/>
        <v>14</v>
      </c>
      <c r="X129" s="396"/>
      <c r="Y129" s="397" t="str">
        <f t="shared" si="16"/>
        <v>Finalised</v>
      </c>
      <c r="Z129" s="398"/>
      <c r="AA129" s="399"/>
      <c r="AB129" s="398"/>
      <c r="AC129" s="399"/>
      <c r="AD129" s="400"/>
      <c r="AE129" s="398"/>
      <c r="AF129" s="399"/>
      <c r="AG129" s="398"/>
      <c r="AH129" s="401"/>
      <c r="AI129" s="402"/>
      <c r="AJ129" s="402"/>
      <c r="AK129" s="402"/>
      <c r="AL129" s="402"/>
      <c r="AM129" s="402"/>
      <c r="AN129" s="402"/>
      <c r="AO129" s="402"/>
      <c r="AP129" s="402"/>
      <c r="AQ129" s="402"/>
      <c r="AR129" s="402"/>
      <c r="AS129" s="341"/>
      <c r="AT129" s="341"/>
      <c r="AU129" s="341"/>
      <c r="AV129" s="341"/>
      <c r="AW129" s="341"/>
      <c r="AX129" s="341"/>
      <c r="AY129" s="325"/>
      <c r="AZ129" s="325"/>
      <c r="BA129" s="325"/>
      <c r="BB129" s="325"/>
      <c r="BC129" s="325"/>
      <c r="BD129" s="325"/>
      <c r="BE129" s="403"/>
      <c r="BF129" s="403"/>
      <c r="BG129" s="403"/>
      <c r="BH129" s="403"/>
      <c r="BI129" s="403"/>
      <c r="BJ129" s="403"/>
      <c r="BK129" s="404"/>
      <c r="BL129" s="404"/>
      <c r="BM129" s="403"/>
      <c r="BN129" s="403"/>
      <c r="BO129" s="403"/>
      <c r="BP129" s="403"/>
      <c r="BQ129" s="403"/>
      <c r="BR129" s="403"/>
      <c r="BS129" s="325"/>
      <c r="BT129" s="325"/>
      <c r="BU129" s="325"/>
      <c r="BV129" s="325"/>
      <c r="BW129" s="325"/>
      <c r="BX129" s="325"/>
      <c r="BY129" s="325"/>
      <c r="BZ129" s="325"/>
      <c r="CA129" s="325"/>
      <c r="CB129" s="325"/>
      <c r="CC129" s="325"/>
      <c r="CD129" s="325"/>
      <c r="CE129" s="325"/>
      <c r="CF129" s="325"/>
      <c r="CG129" s="325"/>
      <c r="CH129" s="325"/>
      <c r="CI129" s="325"/>
      <c r="CJ129" s="325"/>
      <c r="CK129" s="325"/>
      <c r="CL129" s="325"/>
    </row>
    <row r="130" spans="1:90" ht="55.5" customHeight="1" x14ac:dyDescent="0.25">
      <c r="A130" s="343">
        <f t="shared" si="7"/>
        <v>128</v>
      </c>
      <c r="B130" s="482" t="s">
        <v>921</v>
      </c>
      <c r="C130" s="483" t="s">
        <v>922</v>
      </c>
      <c r="D130" s="346">
        <v>44144</v>
      </c>
      <c r="E130" s="484">
        <v>44144</v>
      </c>
      <c r="F130" s="389" t="s">
        <v>923</v>
      </c>
      <c r="G130" s="489" t="s">
        <v>1047</v>
      </c>
      <c r="H130" s="570" t="s">
        <v>573</v>
      </c>
      <c r="I130" s="570" t="s">
        <v>2127</v>
      </c>
      <c r="J130" s="570" t="s">
        <v>1062</v>
      </c>
      <c r="K130" s="570" t="s">
        <v>1022</v>
      </c>
      <c r="L130" s="570" t="s">
        <v>967</v>
      </c>
      <c r="M130" s="587">
        <v>427000</v>
      </c>
      <c r="N130" s="587">
        <v>402500</v>
      </c>
      <c r="O130" s="587">
        <v>0</v>
      </c>
      <c r="P130" s="347" t="s">
        <v>790</v>
      </c>
      <c r="Q130" s="348">
        <v>44143</v>
      </c>
      <c r="R130" s="348" t="s">
        <v>976</v>
      </c>
      <c r="S130" s="348" t="s">
        <v>976</v>
      </c>
      <c r="T130" s="347" t="s">
        <v>819</v>
      </c>
      <c r="U130" s="348">
        <v>44165</v>
      </c>
      <c r="V130" s="363"/>
      <c r="W130" s="350" t="str">
        <f t="shared" si="17"/>
        <v>21</v>
      </c>
      <c r="X130" s="396"/>
      <c r="Y130" s="397" t="str">
        <f t="shared" si="16"/>
        <v>Finalised</v>
      </c>
      <c r="Z130" s="398">
        <v>44148</v>
      </c>
      <c r="AA130" s="399">
        <f t="shared" ref="AA130:AA136" si="19">Z130-E130</f>
        <v>4</v>
      </c>
      <c r="AB130" s="398"/>
      <c r="AC130" s="399"/>
      <c r="AD130" s="400"/>
      <c r="AE130" s="398"/>
      <c r="AF130" s="399"/>
      <c r="AG130" s="398"/>
      <c r="AH130" s="401"/>
      <c r="AI130" s="402"/>
      <c r="AJ130" s="402"/>
      <c r="AK130" s="402"/>
      <c r="AL130" s="402"/>
      <c r="AM130" s="402"/>
      <c r="AN130" s="402"/>
      <c r="AO130" s="402"/>
      <c r="AP130" s="402"/>
      <c r="AQ130" s="402"/>
      <c r="AR130" s="402"/>
      <c r="AS130" s="341"/>
      <c r="AT130" s="341"/>
      <c r="AU130" s="341"/>
      <c r="AV130" s="341"/>
      <c r="AW130" s="341"/>
      <c r="AX130" s="341"/>
      <c r="AY130" s="325"/>
      <c r="AZ130" s="325"/>
      <c r="BA130" s="325"/>
      <c r="BB130" s="325"/>
      <c r="BC130" s="325"/>
      <c r="BD130" s="325"/>
      <c r="BE130" s="403"/>
      <c r="BF130" s="403"/>
      <c r="BG130" s="403"/>
      <c r="BH130" s="403"/>
      <c r="BI130" s="403"/>
      <c r="BJ130" s="403"/>
      <c r="BK130" s="404"/>
      <c r="BL130" s="404"/>
      <c r="BM130" s="403"/>
      <c r="BN130" s="403"/>
      <c r="BO130" s="403"/>
      <c r="BP130" s="403"/>
      <c r="BQ130" s="403"/>
      <c r="BR130" s="403"/>
      <c r="BS130" s="325"/>
      <c r="BT130" s="325"/>
      <c r="BU130" s="325"/>
      <c r="BV130" s="325"/>
      <c r="BW130" s="325"/>
      <c r="BX130" s="325"/>
      <c r="BY130" s="325"/>
      <c r="BZ130" s="325"/>
      <c r="CA130" s="325"/>
      <c r="CB130" s="325"/>
      <c r="CC130" s="325"/>
      <c r="CD130" s="325"/>
      <c r="CE130" s="325"/>
      <c r="CF130" s="325"/>
      <c r="CG130" s="325"/>
      <c r="CH130" s="325"/>
      <c r="CI130" s="325"/>
      <c r="CJ130" s="325"/>
      <c r="CK130" s="325"/>
      <c r="CL130" s="325"/>
    </row>
    <row r="131" spans="1:90" ht="55.5" customHeight="1" x14ac:dyDescent="0.25">
      <c r="A131" s="343">
        <f t="shared" si="7"/>
        <v>129</v>
      </c>
      <c r="B131" s="482" t="s">
        <v>921</v>
      </c>
      <c r="C131" s="483" t="s">
        <v>944</v>
      </c>
      <c r="D131" s="346">
        <v>44169</v>
      </c>
      <c r="E131" s="465">
        <v>44169</v>
      </c>
      <c r="F131" s="389" t="s">
        <v>923</v>
      </c>
      <c r="G131" s="489" t="s">
        <v>836</v>
      </c>
      <c r="H131" s="570" t="s">
        <v>577</v>
      </c>
      <c r="I131" s="570" t="s">
        <v>1113</v>
      </c>
      <c r="J131" s="570" t="s">
        <v>1114</v>
      </c>
      <c r="K131" s="570" t="s">
        <v>1115</v>
      </c>
      <c r="L131" s="570" t="s">
        <v>947</v>
      </c>
      <c r="M131" s="587">
        <v>54240563</v>
      </c>
      <c r="N131" s="587">
        <v>50815210</v>
      </c>
      <c r="O131" s="587">
        <v>10848113</v>
      </c>
      <c r="P131" s="347" t="s">
        <v>930</v>
      </c>
      <c r="Q131" s="348">
        <v>44159</v>
      </c>
      <c r="R131" s="348" t="s">
        <v>976</v>
      </c>
      <c r="S131" s="348" t="s">
        <v>976</v>
      </c>
      <c r="T131" s="347" t="s">
        <v>819</v>
      </c>
      <c r="U131" s="348">
        <v>44196</v>
      </c>
      <c r="V131" s="363"/>
      <c r="W131" s="350" t="str">
        <f t="shared" si="17"/>
        <v>27</v>
      </c>
      <c r="X131" s="396">
        <v>12</v>
      </c>
      <c r="Y131" s="397" t="str">
        <f t="shared" si="16"/>
        <v>Finalised</v>
      </c>
      <c r="Z131" s="398"/>
      <c r="AA131" s="399">
        <f t="shared" si="19"/>
        <v>-44169</v>
      </c>
      <c r="AB131" s="398"/>
      <c r="AC131" s="399"/>
      <c r="AD131" s="400"/>
      <c r="AE131" s="398"/>
      <c r="AF131" s="399"/>
      <c r="AG131" s="398"/>
      <c r="AH131" s="401"/>
      <c r="AI131" s="402"/>
      <c r="AJ131" s="402"/>
      <c r="AK131" s="402"/>
      <c r="AL131" s="402"/>
      <c r="AM131" s="402"/>
      <c r="AN131" s="402"/>
      <c r="AO131" s="402"/>
      <c r="AP131" s="402"/>
      <c r="AQ131" s="402"/>
      <c r="AR131" s="402"/>
      <c r="AS131" s="341"/>
      <c r="AT131" s="341"/>
      <c r="AU131" s="341"/>
      <c r="AV131" s="341"/>
      <c r="AW131" s="341"/>
      <c r="AX131" s="341"/>
      <c r="AY131" s="325"/>
      <c r="AZ131" s="325"/>
      <c r="BA131" s="325"/>
      <c r="BB131" s="325"/>
      <c r="BC131" s="325"/>
      <c r="BD131" s="325"/>
      <c r="BE131" s="403"/>
      <c r="BF131" s="403"/>
      <c r="BG131" s="403"/>
      <c r="BH131" s="403"/>
      <c r="BI131" s="403"/>
      <c r="BJ131" s="403"/>
      <c r="BK131" s="404"/>
      <c r="BL131" s="404"/>
      <c r="BM131" s="403"/>
      <c r="BN131" s="403"/>
      <c r="BO131" s="403"/>
      <c r="BP131" s="403"/>
      <c r="BQ131" s="403"/>
      <c r="BR131" s="403"/>
      <c r="BS131" s="325"/>
      <c r="BT131" s="325"/>
      <c r="BU131" s="325"/>
      <c r="BV131" s="325"/>
      <c r="BW131" s="325"/>
      <c r="BX131" s="325"/>
      <c r="BY131" s="325"/>
      <c r="BZ131" s="325"/>
      <c r="CA131" s="325"/>
      <c r="CB131" s="325"/>
      <c r="CC131" s="325"/>
      <c r="CD131" s="325"/>
      <c r="CE131" s="325"/>
      <c r="CF131" s="325"/>
      <c r="CG131" s="325"/>
      <c r="CH131" s="325"/>
      <c r="CI131" s="325"/>
      <c r="CJ131" s="325"/>
      <c r="CK131" s="325"/>
      <c r="CL131" s="325"/>
    </row>
    <row r="132" spans="1:90" ht="55.5" customHeight="1" x14ac:dyDescent="0.25">
      <c r="A132" s="343">
        <f t="shared" si="7"/>
        <v>130</v>
      </c>
      <c r="B132" s="482" t="s">
        <v>921</v>
      </c>
      <c r="C132" s="345" t="s">
        <v>922</v>
      </c>
      <c r="D132" s="346">
        <v>44096</v>
      </c>
      <c r="E132" s="465">
        <v>44096</v>
      </c>
      <c r="F132" s="389" t="s">
        <v>923</v>
      </c>
      <c r="G132" s="489" t="s">
        <v>834</v>
      </c>
      <c r="H132" s="570" t="s">
        <v>586</v>
      </c>
      <c r="I132" s="570" t="s">
        <v>1013</v>
      </c>
      <c r="J132" s="570" t="s">
        <v>1014</v>
      </c>
      <c r="K132" s="570" t="s">
        <v>1015</v>
      </c>
      <c r="L132" s="570" t="s">
        <v>947</v>
      </c>
      <c r="M132" s="587">
        <v>20000000</v>
      </c>
      <c r="N132" s="587">
        <v>30000000</v>
      </c>
      <c r="O132" s="587">
        <v>4500000</v>
      </c>
      <c r="P132" s="347" t="s">
        <v>930</v>
      </c>
      <c r="Q132" s="348">
        <v>44089</v>
      </c>
      <c r="R132" s="348" t="s">
        <v>926</v>
      </c>
      <c r="S132" s="348">
        <v>44104</v>
      </c>
      <c r="T132" s="347" t="s">
        <v>819</v>
      </c>
      <c r="U132" s="348">
        <v>44119</v>
      </c>
      <c r="V132" s="363"/>
      <c r="W132" s="350" t="str">
        <f t="shared" si="17"/>
        <v>23</v>
      </c>
      <c r="X132" s="396"/>
      <c r="Y132" s="397" t="str">
        <f t="shared" si="16"/>
        <v>Finalised</v>
      </c>
      <c r="Z132" s="398"/>
      <c r="AA132" s="399">
        <f t="shared" si="19"/>
        <v>-44096</v>
      </c>
      <c r="AB132" s="398"/>
      <c r="AC132" s="399"/>
      <c r="AD132" s="400"/>
      <c r="AE132" s="398"/>
      <c r="AF132" s="399"/>
      <c r="AG132" s="398"/>
      <c r="AH132" s="401"/>
      <c r="AI132" s="402"/>
      <c r="AJ132" s="402"/>
      <c r="AK132" s="402"/>
      <c r="AL132" s="402"/>
      <c r="AM132" s="402"/>
      <c r="AN132" s="402"/>
      <c r="AO132" s="402"/>
      <c r="AP132" s="402"/>
      <c r="AQ132" s="402"/>
      <c r="AR132" s="402"/>
      <c r="AS132" s="341"/>
      <c r="AT132" s="341"/>
      <c r="AU132" s="341"/>
      <c r="AV132" s="341"/>
      <c r="AW132" s="341"/>
      <c r="AX132" s="341"/>
      <c r="AY132" s="325"/>
      <c r="AZ132" s="325"/>
      <c r="BA132" s="325"/>
      <c r="BB132" s="325"/>
      <c r="BC132" s="325"/>
      <c r="BD132" s="325"/>
      <c r="BE132" s="403"/>
      <c r="BF132" s="403"/>
      <c r="BG132" s="403"/>
      <c r="BH132" s="403"/>
      <c r="BI132" s="403"/>
      <c r="BJ132" s="403"/>
      <c r="BK132" s="404"/>
      <c r="BL132" s="404"/>
      <c r="BM132" s="403"/>
      <c r="BN132" s="403"/>
      <c r="BO132" s="403"/>
      <c r="BP132" s="403"/>
      <c r="BQ132" s="403"/>
      <c r="BR132" s="403"/>
      <c r="BS132" s="325"/>
      <c r="BT132" s="325"/>
      <c r="BU132" s="325"/>
      <c r="BV132" s="325"/>
      <c r="BW132" s="325"/>
      <c r="BX132" s="325"/>
      <c r="BY132" s="325"/>
      <c r="BZ132" s="325"/>
      <c r="CA132" s="325"/>
      <c r="CB132" s="325"/>
      <c r="CC132" s="325"/>
      <c r="CD132" s="325"/>
      <c r="CE132" s="325"/>
      <c r="CF132" s="325"/>
      <c r="CG132" s="325"/>
      <c r="CH132" s="325"/>
      <c r="CI132" s="325"/>
      <c r="CJ132" s="325"/>
      <c r="CK132" s="325"/>
      <c r="CL132" s="325"/>
    </row>
    <row r="133" spans="1:90" ht="55.5" customHeight="1" x14ac:dyDescent="0.25">
      <c r="A133" s="343">
        <f t="shared" ref="A133:A186" si="20">A132+1</f>
        <v>131</v>
      </c>
      <c r="B133" s="482" t="s">
        <v>921</v>
      </c>
      <c r="C133" s="345" t="s">
        <v>922</v>
      </c>
      <c r="D133" s="346">
        <v>44125</v>
      </c>
      <c r="E133" s="465">
        <v>44125</v>
      </c>
      <c r="F133" s="389" t="s">
        <v>923</v>
      </c>
      <c r="G133" s="489" t="s">
        <v>834</v>
      </c>
      <c r="H133" s="570" t="s">
        <v>586</v>
      </c>
      <c r="I133" s="570" t="s">
        <v>2139</v>
      </c>
      <c r="J133" s="570" t="s">
        <v>1016</v>
      </c>
      <c r="K133" s="570" t="s">
        <v>1017</v>
      </c>
      <c r="L133" s="570" t="s">
        <v>981</v>
      </c>
      <c r="M133" s="587">
        <v>13329465.24</v>
      </c>
      <c r="N133" s="587">
        <v>45027977.990000002</v>
      </c>
      <c r="O133" s="587">
        <v>17871319.579999998</v>
      </c>
      <c r="P133" s="347" t="s">
        <v>930</v>
      </c>
      <c r="Q133" s="348">
        <v>44103</v>
      </c>
      <c r="R133" s="348">
        <v>44105</v>
      </c>
      <c r="S133" s="348">
        <v>44469</v>
      </c>
      <c r="T133" s="347" t="s">
        <v>819</v>
      </c>
      <c r="U133" s="348">
        <v>44145</v>
      </c>
      <c r="V133" s="363"/>
      <c r="W133" s="350" t="str">
        <f t="shared" si="17"/>
        <v>20</v>
      </c>
      <c r="X133" s="396"/>
      <c r="Y133" s="397" t="str">
        <f t="shared" si="16"/>
        <v>Finalised</v>
      </c>
      <c r="Z133" s="398"/>
      <c r="AA133" s="399">
        <f t="shared" si="19"/>
        <v>-44125</v>
      </c>
      <c r="AB133" s="398"/>
      <c r="AC133" s="399"/>
      <c r="AD133" s="400"/>
      <c r="AE133" s="398"/>
      <c r="AF133" s="399"/>
      <c r="AG133" s="398"/>
      <c r="AH133" s="401"/>
      <c r="AI133" s="402"/>
      <c r="AJ133" s="402"/>
      <c r="AK133" s="402"/>
      <c r="AL133" s="402"/>
      <c r="AM133" s="402"/>
      <c r="AN133" s="402"/>
      <c r="AO133" s="402"/>
      <c r="AP133" s="402"/>
      <c r="AQ133" s="402"/>
      <c r="AR133" s="402"/>
      <c r="AS133" s="341"/>
      <c r="AT133" s="341"/>
      <c r="AU133" s="341"/>
      <c r="AV133" s="341"/>
      <c r="AW133" s="341"/>
      <c r="AX133" s="341"/>
      <c r="AY133" s="325"/>
      <c r="AZ133" s="325"/>
      <c r="BA133" s="325"/>
      <c r="BB133" s="325"/>
      <c r="BC133" s="325"/>
      <c r="BD133" s="325"/>
      <c r="BE133" s="403"/>
      <c r="BF133" s="403"/>
      <c r="BG133" s="403"/>
      <c r="BH133" s="403"/>
      <c r="BI133" s="403"/>
      <c r="BJ133" s="403"/>
      <c r="BK133" s="404"/>
      <c r="BL133" s="404"/>
      <c r="BM133" s="403"/>
      <c r="BN133" s="403"/>
      <c r="BO133" s="403"/>
      <c r="BP133" s="403"/>
      <c r="BQ133" s="403"/>
      <c r="BR133" s="403"/>
      <c r="BS133" s="325"/>
      <c r="BT133" s="325"/>
      <c r="BU133" s="325"/>
      <c r="BV133" s="325"/>
      <c r="BW133" s="325"/>
      <c r="BX133" s="325"/>
      <c r="BY133" s="325"/>
      <c r="BZ133" s="325"/>
      <c r="CA133" s="325"/>
      <c r="CB133" s="325"/>
      <c r="CC133" s="325"/>
      <c r="CD133" s="325"/>
      <c r="CE133" s="325"/>
      <c r="CF133" s="325"/>
      <c r="CG133" s="325"/>
      <c r="CH133" s="325"/>
      <c r="CI133" s="325"/>
      <c r="CJ133" s="325"/>
      <c r="CK133" s="325"/>
      <c r="CL133" s="325"/>
    </row>
    <row r="134" spans="1:90" ht="55.5" customHeight="1" x14ac:dyDescent="0.25">
      <c r="A134" s="343">
        <f t="shared" si="20"/>
        <v>132</v>
      </c>
      <c r="B134" s="482" t="s">
        <v>921</v>
      </c>
      <c r="C134" s="345" t="s">
        <v>922</v>
      </c>
      <c r="D134" s="346">
        <v>44137</v>
      </c>
      <c r="E134" s="484">
        <v>44137</v>
      </c>
      <c r="F134" s="389" t="s">
        <v>923</v>
      </c>
      <c r="G134" s="489" t="s">
        <v>834</v>
      </c>
      <c r="H134" s="570" t="s">
        <v>586</v>
      </c>
      <c r="I134" s="570" t="s">
        <v>2138</v>
      </c>
      <c r="J134" s="570" t="s">
        <v>1018</v>
      </c>
      <c r="K134" s="570" t="s">
        <v>1019</v>
      </c>
      <c r="L134" s="570" t="s">
        <v>981</v>
      </c>
      <c r="M134" s="587">
        <v>716375.04000000004</v>
      </c>
      <c r="N134" s="587">
        <v>3201680.21</v>
      </c>
      <c r="O134" s="587">
        <v>1136374.6200000001</v>
      </c>
      <c r="P134" s="347" t="s">
        <v>790</v>
      </c>
      <c r="Q134" s="348">
        <v>44117</v>
      </c>
      <c r="R134" s="348">
        <v>44166</v>
      </c>
      <c r="S134" s="348">
        <v>44530</v>
      </c>
      <c r="T134" s="347" t="s">
        <v>819</v>
      </c>
      <c r="U134" s="348">
        <v>44165</v>
      </c>
      <c r="V134" s="363"/>
      <c r="W134" s="350" t="str">
        <f t="shared" si="17"/>
        <v>28</v>
      </c>
      <c r="X134" s="396"/>
      <c r="Y134" s="397" t="str">
        <f t="shared" si="16"/>
        <v>Finalised</v>
      </c>
      <c r="Z134" s="398"/>
      <c r="AA134" s="399">
        <f t="shared" si="19"/>
        <v>-44137</v>
      </c>
      <c r="AB134" s="398"/>
      <c r="AC134" s="399"/>
      <c r="AD134" s="400"/>
      <c r="AE134" s="398"/>
      <c r="AF134" s="399"/>
      <c r="AG134" s="398"/>
      <c r="AH134" s="401"/>
      <c r="AI134" s="402"/>
      <c r="AJ134" s="402"/>
      <c r="AK134" s="402"/>
      <c r="AL134" s="402"/>
      <c r="AM134" s="402"/>
      <c r="AN134" s="402"/>
      <c r="AO134" s="402"/>
      <c r="AP134" s="402"/>
      <c r="AQ134" s="402"/>
      <c r="AR134" s="402"/>
      <c r="AS134" s="341"/>
      <c r="AT134" s="341"/>
      <c r="AU134" s="341"/>
      <c r="AV134" s="341"/>
      <c r="AW134" s="341"/>
      <c r="AX134" s="341"/>
      <c r="AY134" s="325"/>
      <c r="AZ134" s="325"/>
      <c r="BA134" s="325"/>
      <c r="BB134" s="325"/>
      <c r="BC134" s="325"/>
      <c r="BD134" s="325"/>
      <c r="BE134" s="403"/>
      <c r="BF134" s="403"/>
      <c r="BG134" s="403"/>
      <c r="BH134" s="403"/>
      <c r="BI134" s="403"/>
      <c r="BJ134" s="403"/>
      <c r="BK134" s="404"/>
      <c r="BL134" s="404"/>
      <c r="BM134" s="403"/>
      <c r="BN134" s="403"/>
      <c r="BO134" s="403"/>
      <c r="BP134" s="403"/>
      <c r="BQ134" s="403"/>
      <c r="BR134" s="403"/>
      <c r="BS134" s="325"/>
      <c r="BT134" s="325"/>
      <c r="BU134" s="325"/>
      <c r="BV134" s="325"/>
      <c r="BW134" s="325"/>
      <c r="BX134" s="325"/>
      <c r="BY134" s="325"/>
      <c r="BZ134" s="325"/>
      <c r="CA134" s="325"/>
      <c r="CB134" s="325"/>
      <c r="CC134" s="325"/>
      <c r="CD134" s="325"/>
      <c r="CE134" s="325"/>
      <c r="CF134" s="325"/>
      <c r="CG134" s="325"/>
      <c r="CH134" s="325"/>
      <c r="CI134" s="325"/>
      <c r="CJ134" s="325"/>
      <c r="CK134" s="325"/>
      <c r="CL134" s="325"/>
    </row>
    <row r="135" spans="1:90" ht="55.5" customHeight="1" x14ac:dyDescent="0.25">
      <c r="A135" s="343">
        <f t="shared" si="20"/>
        <v>133</v>
      </c>
      <c r="B135" s="482" t="s">
        <v>921</v>
      </c>
      <c r="C135" s="345" t="s">
        <v>922</v>
      </c>
      <c r="D135" s="346">
        <v>44125</v>
      </c>
      <c r="E135" s="465">
        <v>44125</v>
      </c>
      <c r="F135" s="389" t="s">
        <v>923</v>
      </c>
      <c r="G135" s="489" t="s">
        <v>834</v>
      </c>
      <c r="H135" s="570" t="s">
        <v>586</v>
      </c>
      <c r="I135" s="570" t="s">
        <v>2137</v>
      </c>
      <c r="J135" s="570" t="s">
        <v>1020</v>
      </c>
      <c r="K135" s="570" t="s">
        <v>1019</v>
      </c>
      <c r="L135" s="570" t="s">
        <v>981</v>
      </c>
      <c r="M135" s="587">
        <v>657225</v>
      </c>
      <c r="N135" s="587">
        <v>2569779.12</v>
      </c>
      <c r="O135" s="587">
        <v>0</v>
      </c>
      <c r="P135" s="347" t="s">
        <v>790</v>
      </c>
      <c r="Q135" s="348">
        <v>44117</v>
      </c>
      <c r="R135" s="348">
        <v>44167</v>
      </c>
      <c r="S135" s="348">
        <v>44531</v>
      </c>
      <c r="T135" s="347" t="s">
        <v>819</v>
      </c>
      <c r="U135" s="348">
        <v>44140</v>
      </c>
      <c r="V135" s="363"/>
      <c r="W135" s="350" t="str">
        <f t="shared" si="17"/>
        <v>15</v>
      </c>
      <c r="X135" s="396"/>
      <c r="Y135" s="397" t="str">
        <f t="shared" si="16"/>
        <v>Finalised</v>
      </c>
      <c r="Z135" s="398"/>
      <c r="AA135" s="399">
        <f t="shared" si="19"/>
        <v>-44125</v>
      </c>
      <c r="AB135" s="398"/>
      <c r="AC135" s="399"/>
      <c r="AD135" s="400"/>
      <c r="AE135" s="398"/>
      <c r="AF135" s="399"/>
      <c r="AG135" s="398"/>
      <c r="AH135" s="401"/>
      <c r="AI135" s="402"/>
      <c r="AJ135" s="402"/>
      <c r="AK135" s="402"/>
      <c r="AL135" s="402"/>
      <c r="AM135" s="402"/>
      <c r="AN135" s="402"/>
      <c r="AO135" s="402"/>
      <c r="AP135" s="402"/>
      <c r="AQ135" s="402"/>
      <c r="AR135" s="402"/>
      <c r="AS135" s="341"/>
      <c r="AT135" s="341"/>
      <c r="AU135" s="341"/>
      <c r="AV135" s="341"/>
      <c r="AW135" s="341"/>
      <c r="AX135" s="341"/>
      <c r="AY135" s="325"/>
      <c r="AZ135" s="325"/>
      <c r="BA135" s="325"/>
      <c r="BB135" s="325"/>
      <c r="BC135" s="325"/>
      <c r="BD135" s="325"/>
      <c r="BE135" s="403"/>
      <c r="BF135" s="403"/>
      <c r="BG135" s="403"/>
      <c r="BH135" s="403"/>
      <c r="BI135" s="403"/>
      <c r="BJ135" s="403"/>
      <c r="BK135" s="404"/>
      <c r="BL135" s="404"/>
      <c r="BM135" s="403"/>
      <c r="BN135" s="403"/>
      <c r="BO135" s="403"/>
      <c r="BP135" s="403"/>
      <c r="BQ135" s="403"/>
      <c r="BR135" s="403"/>
      <c r="BS135" s="325"/>
      <c r="BT135" s="325"/>
      <c r="BU135" s="325"/>
      <c r="BV135" s="325"/>
      <c r="BW135" s="325"/>
      <c r="BX135" s="325"/>
      <c r="BY135" s="325"/>
      <c r="BZ135" s="325"/>
      <c r="CA135" s="325"/>
      <c r="CB135" s="325"/>
      <c r="CC135" s="325"/>
      <c r="CD135" s="325"/>
      <c r="CE135" s="325"/>
      <c r="CF135" s="325"/>
      <c r="CG135" s="325"/>
      <c r="CH135" s="325"/>
      <c r="CI135" s="325"/>
      <c r="CJ135" s="325"/>
      <c r="CK135" s="325"/>
      <c r="CL135" s="325"/>
    </row>
    <row r="136" spans="1:90" ht="55.5" customHeight="1" x14ac:dyDescent="0.25">
      <c r="A136" s="343">
        <f t="shared" si="20"/>
        <v>134</v>
      </c>
      <c r="B136" s="482" t="s">
        <v>921</v>
      </c>
      <c r="C136" s="345" t="s">
        <v>922</v>
      </c>
      <c r="D136" s="346">
        <v>44161</v>
      </c>
      <c r="E136" s="484">
        <v>44161</v>
      </c>
      <c r="F136" s="389" t="s">
        <v>923</v>
      </c>
      <c r="G136" s="489" t="s">
        <v>834</v>
      </c>
      <c r="H136" s="570" t="s">
        <v>586</v>
      </c>
      <c r="I136" s="570" t="s">
        <v>1033</v>
      </c>
      <c r="J136" s="570" t="s">
        <v>1034</v>
      </c>
      <c r="K136" s="570" t="s">
        <v>1032</v>
      </c>
      <c r="L136" s="570" t="s">
        <v>981</v>
      </c>
      <c r="M136" s="587">
        <v>800952</v>
      </c>
      <c r="N136" s="587">
        <v>4044775.52</v>
      </c>
      <c r="O136" s="587">
        <v>1960003.64</v>
      </c>
      <c r="P136" s="347" t="s">
        <v>790</v>
      </c>
      <c r="Q136" s="348">
        <v>44126</v>
      </c>
      <c r="R136" s="348">
        <v>44197</v>
      </c>
      <c r="S136" s="348">
        <v>44561</v>
      </c>
      <c r="T136" s="347" t="s">
        <v>819</v>
      </c>
      <c r="U136" s="348">
        <v>44180</v>
      </c>
      <c r="V136" s="363"/>
      <c r="W136" s="350" t="str">
        <f t="shared" si="17"/>
        <v>19</v>
      </c>
      <c r="X136" s="396"/>
      <c r="Y136" s="397" t="str">
        <f t="shared" si="16"/>
        <v>Finalised</v>
      </c>
      <c r="Z136" s="398"/>
      <c r="AA136" s="399">
        <f t="shared" si="19"/>
        <v>-44161</v>
      </c>
      <c r="AB136" s="398"/>
      <c r="AC136" s="399"/>
      <c r="AD136" s="400"/>
      <c r="AE136" s="398"/>
      <c r="AF136" s="399"/>
      <c r="AG136" s="398"/>
      <c r="AH136" s="401"/>
      <c r="AI136" s="402"/>
      <c r="AJ136" s="402"/>
      <c r="AK136" s="402"/>
      <c r="AL136" s="402"/>
      <c r="AM136" s="402"/>
      <c r="AN136" s="402"/>
      <c r="AO136" s="402"/>
      <c r="AP136" s="402"/>
      <c r="AQ136" s="402"/>
      <c r="AR136" s="402"/>
      <c r="AS136" s="341"/>
      <c r="AT136" s="341"/>
      <c r="AU136" s="341"/>
      <c r="AV136" s="341"/>
      <c r="AW136" s="341"/>
      <c r="AX136" s="341"/>
      <c r="AY136" s="325"/>
      <c r="AZ136" s="325"/>
      <c r="BA136" s="325"/>
      <c r="BB136" s="325"/>
      <c r="BC136" s="325"/>
      <c r="BD136" s="325"/>
      <c r="BE136" s="403"/>
      <c r="BF136" s="403"/>
      <c r="BG136" s="403"/>
      <c r="BH136" s="403"/>
      <c r="BI136" s="403"/>
      <c r="BJ136" s="403"/>
      <c r="BK136" s="404"/>
      <c r="BL136" s="404"/>
      <c r="BM136" s="403"/>
      <c r="BN136" s="403"/>
      <c r="BO136" s="403"/>
      <c r="BP136" s="403"/>
      <c r="BQ136" s="403"/>
      <c r="BR136" s="403"/>
      <c r="BS136" s="325"/>
      <c r="BT136" s="325"/>
      <c r="BU136" s="325"/>
      <c r="BV136" s="325"/>
      <c r="BW136" s="325"/>
      <c r="BX136" s="325"/>
      <c r="BY136" s="325"/>
      <c r="BZ136" s="325"/>
      <c r="CA136" s="325"/>
      <c r="CB136" s="325"/>
      <c r="CC136" s="325"/>
      <c r="CD136" s="325"/>
      <c r="CE136" s="325"/>
      <c r="CF136" s="325"/>
      <c r="CG136" s="325"/>
      <c r="CH136" s="325"/>
      <c r="CI136" s="325"/>
      <c r="CJ136" s="325"/>
      <c r="CK136" s="325"/>
      <c r="CL136" s="325"/>
    </row>
    <row r="137" spans="1:90" s="361" customFormat="1" ht="55.5" customHeight="1" x14ac:dyDescent="0.25">
      <c r="A137" s="343">
        <f t="shared" si="20"/>
        <v>135</v>
      </c>
      <c r="B137" s="345" t="s">
        <v>921</v>
      </c>
      <c r="C137" s="345" t="s">
        <v>922</v>
      </c>
      <c r="D137" s="346">
        <v>44180</v>
      </c>
      <c r="E137" s="346">
        <v>44180</v>
      </c>
      <c r="F137" s="345" t="s">
        <v>953</v>
      </c>
      <c r="G137" s="377" t="s">
        <v>1852</v>
      </c>
      <c r="H137" s="570" t="s">
        <v>589</v>
      </c>
      <c r="I137" s="570" t="s">
        <v>1893</v>
      </c>
      <c r="J137" s="570" t="s">
        <v>1894</v>
      </c>
      <c r="K137" s="570" t="s">
        <v>1895</v>
      </c>
      <c r="L137" s="570" t="s">
        <v>972</v>
      </c>
      <c r="M137" s="587">
        <v>562181</v>
      </c>
      <c r="N137" s="587">
        <v>891347</v>
      </c>
      <c r="O137" s="587">
        <v>0</v>
      </c>
      <c r="P137" s="347" t="s">
        <v>790</v>
      </c>
      <c r="Q137" s="348">
        <v>44176</v>
      </c>
      <c r="R137" s="348" t="s">
        <v>926</v>
      </c>
      <c r="S137" s="348" t="s">
        <v>926</v>
      </c>
      <c r="T137" s="347" t="s">
        <v>819</v>
      </c>
      <c r="U137" s="348">
        <v>44195</v>
      </c>
      <c r="V137" s="348"/>
      <c r="W137" s="350"/>
      <c r="X137" s="351"/>
      <c r="Y137" s="350"/>
      <c r="Z137" s="353"/>
      <c r="AA137" s="352"/>
      <c r="AB137" s="353"/>
      <c r="AC137" s="352"/>
      <c r="AD137" s="354"/>
      <c r="AE137" s="353"/>
      <c r="AF137" s="352"/>
      <c r="AG137" s="353"/>
      <c r="AH137" s="355"/>
      <c r="AI137" s="356"/>
      <c r="AJ137" s="356"/>
      <c r="AK137" s="356"/>
      <c r="AL137" s="356"/>
      <c r="AM137" s="356"/>
      <c r="AN137" s="356"/>
      <c r="AO137" s="356"/>
      <c r="AP137" s="356"/>
      <c r="AQ137" s="356"/>
      <c r="AR137" s="356"/>
      <c r="AS137" s="357"/>
      <c r="AT137" s="357"/>
      <c r="AU137" s="357"/>
      <c r="AV137" s="357"/>
      <c r="AW137" s="357"/>
      <c r="AX137" s="357"/>
      <c r="AY137" s="358"/>
      <c r="AZ137" s="358"/>
      <c r="BA137" s="358"/>
      <c r="BB137" s="358"/>
      <c r="BC137" s="358"/>
      <c r="BD137" s="358"/>
      <c r="BE137" s="359"/>
      <c r="BF137" s="359"/>
      <c r="BG137" s="359"/>
      <c r="BH137" s="359"/>
      <c r="BI137" s="359"/>
      <c r="BJ137" s="359"/>
      <c r="BK137" s="360"/>
      <c r="BL137" s="360"/>
      <c r="BM137" s="359"/>
      <c r="BN137" s="359"/>
      <c r="BO137" s="359"/>
      <c r="BP137" s="359"/>
      <c r="BQ137" s="359"/>
      <c r="BR137" s="359"/>
      <c r="BS137" s="358"/>
      <c r="BT137" s="358"/>
      <c r="BU137" s="358"/>
      <c r="BV137" s="358"/>
      <c r="BW137" s="358"/>
      <c r="BX137" s="358"/>
      <c r="BY137" s="358"/>
      <c r="BZ137" s="358"/>
      <c r="CA137" s="358"/>
      <c r="CB137" s="358"/>
      <c r="CC137" s="358"/>
      <c r="CD137" s="358"/>
      <c r="CE137" s="358"/>
      <c r="CF137" s="358"/>
      <c r="CG137" s="358"/>
      <c r="CH137" s="358"/>
      <c r="CI137" s="358"/>
      <c r="CJ137" s="358"/>
      <c r="CK137" s="358"/>
      <c r="CL137" s="358"/>
    </row>
    <row r="138" spans="1:90" ht="55.5" customHeight="1" x14ac:dyDescent="0.25">
      <c r="A138" s="343">
        <f t="shared" si="20"/>
        <v>136</v>
      </c>
      <c r="B138" s="482" t="s">
        <v>921</v>
      </c>
      <c r="C138" s="345" t="s">
        <v>922</v>
      </c>
      <c r="D138" s="346">
        <v>44145</v>
      </c>
      <c r="E138" s="465">
        <v>44145</v>
      </c>
      <c r="F138" s="389" t="s">
        <v>923</v>
      </c>
      <c r="G138" s="489" t="s">
        <v>1047</v>
      </c>
      <c r="H138" s="570" t="s">
        <v>2121</v>
      </c>
      <c r="I138" s="570" t="s">
        <v>1048</v>
      </c>
      <c r="J138" s="570" t="s">
        <v>1063</v>
      </c>
      <c r="K138" s="570" t="s">
        <v>1022</v>
      </c>
      <c r="L138" s="570" t="s">
        <v>968</v>
      </c>
      <c r="M138" s="587">
        <v>159435887.81999999</v>
      </c>
      <c r="N138" s="587">
        <v>10812032.279999999</v>
      </c>
      <c r="O138" s="587">
        <v>0</v>
      </c>
      <c r="P138" s="347" t="s">
        <v>790</v>
      </c>
      <c r="Q138" s="348">
        <v>44143</v>
      </c>
      <c r="R138" s="348">
        <v>44409</v>
      </c>
      <c r="S138" s="348">
        <v>45869</v>
      </c>
      <c r="T138" s="347" t="s">
        <v>819</v>
      </c>
      <c r="U138" s="348">
        <v>44159</v>
      </c>
      <c r="V138" s="363"/>
      <c r="W138" s="350" t="str">
        <f>CONCATENATE(IF(T138="Finalised",SUM(U138-D138),""),IF(T138="Not Finalised",SUM(U138-D138),""), IF(T138="Closed",SUM(U138-D138),""),IF(T138="Withdrawn",SUM(U138-D138),""))</f>
        <v>14</v>
      </c>
      <c r="X138" s="351"/>
      <c r="Y138" s="350" t="str">
        <f>CONCATENATE(IF(T138="Finalised","Finalised",""),IF(T138="Not Finalised",W138,""), IF(T138="Closed","Closed",""),IF(T138="Withdrawn","Withdrawn",""))</f>
        <v>Finalised</v>
      </c>
      <c r="Z138" s="353">
        <v>44148</v>
      </c>
      <c r="AA138" s="352">
        <f>Z138-E138</f>
        <v>3</v>
      </c>
      <c r="AB138" s="353"/>
      <c r="AC138" s="352"/>
      <c r="AD138" s="354"/>
      <c r="AE138" s="353"/>
      <c r="AF138" s="352"/>
      <c r="AG138" s="353"/>
      <c r="AH138" s="355"/>
      <c r="AI138" s="356"/>
      <c r="AJ138" s="356"/>
      <c r="AK138" s="356"/>
      <c r="AL138" s="356"/>
      <c r="AM138" s="356"/>
      <c r="AN138" s="356"/>
      <c r="AO138" s="356"/>
      <c r="AP138" s="356"/>
      <c r="AQ138" s="356"/>
      <c r="AR138" s="356"/>
      <c r="AS138" s="357"/>
      <c r="AT138" s="357"/>
      <c r="AU138" s="357"/>
      <c r="AV138" s="357"/>
      <c r="AW138" s="357"/>
      <c r="AX138" s="357"/>
      <c r="AY138" s="358"/>
      <c r="AZ138" s="358"/>
      <c r="BA138" s="358"/>
      <c r="BB138" s="358"/>
      <c r="BC138" s="358"/>
      <c r="BD138" s="358"/>
      <c r="BE138" s="359"/>
      <c r="BF138" s="359"/>
      <c r="BG138" s="359"/>
      <c r="BH138" s="359"/>
      <c r="BI138" s="359"/>
      <c r="BJ138" s="359"/>
      <c r="BK138" s="360"/>
      <c r="BL138" s="360"/>
      <c r="BM138" s="359"/>
      <c r="BN138" s="359"/>
      <c r="BO138" s="359"/>
      <c r="BP138" s="359"/>
      <c r="BQ138" s="359"/>
      <c r="BR138" s="359"/>
      <c r="BS138" s="358"/>
      <c r="BT138" s="358"/>
      <c r="BU138" s="358"/>
      <c r="BV138" s="358"/>
      <c r="BW138" s="358"/>
      <c r="BX138" s="358"/>
      <c r="BY138" s="358"/>
      <c r="BZ138" s="358"/>
      <c r="CA138" s="358"/>
      <c r="CB138" s="358"/>
      <c r="CC138" s="358"/>
      <c r="CD138" s="358"/>
      <c r="CE138" s="358"/>
      <c r="CF138" s="358"/>
      <c r="CG138" s="358"/>
      <c r="CH138" s="358"/>
      <c r="CI138" s="358"/>
      <c r="CJ138" s="358"/>
      <c r="CK138" s="358"/>
      <c r="CL138" s="358"/>
    </row>
    <row r="139" spans="1:90" ht="55.5" customHeight="1" x14ac:dyDescent="0.25">
      <c r="A139" s="343">
        <f t="shared" si="20"/>
        <v>137</v>
      </c>
      <c r="B139" s="482" t="s">
        <v>921</v>
      </c>
      <c r="C139" s="345" t="s">
        <v>922</v>
      </c>
      <c r="D139" s="346">
        <v>44175</v>
      </c>
      <c r="E139" s="465">
        <v>44175</v>
      </c>
      <c r="F139" s="389" t="s">
        <v>923</v>
      </c>
      <c r="G139" s="489" t="s">
        <v>836</v>
      </c>
      <c r="H139" s="570" t="s">
        <v>602</v>
      </c>
      <c r="I139" s="570" t="s">
        <v>1116</v>
      </c>
      <c r="J139" s="570" t="s">
        <v>1117</v>
      </c>
      <c r="K139" s="570" t="s">
        <v>1022</v>
      </c>
      <c r="L139" s="570" t="s">
        <v>947</v>
      </c>
      <c r="M139" s="587">
        <v>0</v>
      </c>
      <c r="N139" s="587">
        <v>121159580.19</v>
      </c>
      <c r="O139" s="587">
        <v>0</v>
      </c>
      <c r="P139" s="347" t="s">
        <v>930</v>
      </c>
      <c r="Q139" s="348">
        <v>44174</v>
      </c>
      <c r="R139" s="348">
        <v>44012</v>
      </c>
      <c r="S139" s="348">
        <v>44530</v>
      </c>
      <c r="T139" s="347" t="s">
        <v>819</v>
      </c>
      <c r="U139" s="348">
        <v>44196</v>
      </c>
      <c r="V139" s="363"/>
      <c r="W139" s="350" t="str">
        <f>CONCATENATE(IF(T139="Finalised",SUM(U139-D139),""),IF(T139="Not Finalised",SUM(U139-D139),""), IF(T139="Closed",SUM(U139-D139),""),IF(T139="Withdrawn",SUM(U139-D139),""))</f>
        <v>21</v>
      </c>
      <c r="X139" s="396">
        <v>13</v>
      </c>
      <c r="Y139" s="397" t="str">
        <f>CONCATENATE(IF(T139="Finalised","Finalised",""),IF(T139="Not Finalised",W139,""), IF(T139="Closed","Closed",""),IF(T139="Withdrawn","Withdrawn",""))</f>
        <v>Finalised</v>
      </c>
      <c r="Z139" s="398"/>
      <c r="AA139" s="399">
        <f>Z139-E139</f>
        <v>-44175</v>
      </c>
      <c r="AB139" s="398"/>
      <c r="AC139" s="399"/>
      <c r="AD139" s="400"/>
      <c r="AE139" s="398"/>
      <c r="AF139" s="399"/>
      <c r="AG139" s="398"/>
      <c r="AH139" s="401"/>
      <c r="AI139" s="402"/>
      <c r="AJ139" s="402"/>
      <c r="AK139" s="402"/>
      <c r="AL139" s="402"/>
      <c r="AM139" s="402"/>
      <c r="AN139" s="402"/>
      <c r="AO139" s="402"/>
      <c r="AP139" s="402"/>
      <c r="AQ139" s="402"/>
      <c r="AR139" s="402"/>
      <c r="AS139" s="341"/>
      <c r="AT139" s="341"/>
      <c r="AU139" s="341"/>
      <c r="AV139" s="341"/>
      <c r="AW139" s="341"/>
      <c r="AX139" s="341"/>
      <c r="AY139" s="325"/>
      <c r="AZ139" s="325"/>
      <c r="BA139" s="325"/>
      <c r="BB139" s="325"/>
      <c r="BC139" s="325"/>
      <c r="BD139" s="325"/>
      <c r="BE139" s="403"/>
      <c r="BF139" s="403"/>
      <c r="BG139" s="403"/>
      <c r="BH139" s="403"/>
      <c r="BI139" s="403"/>
      <c r="BJ139" s="403"/>
      <c r="BK139" s="404"/>
      <c r="BL139" s="404"/>
      <c r="BM139" s="403"/>
      <c r="BN139" s="403"/>
      <c r="BO139" s="403"/>
      <c r="BP139" s="403"/>
      <c r="BQ139" s="403"/>
      <c r="BR139" s="403"/>
      <c r="BS139" s="325"/>
      <c r="BT139" s="325"/>
      <c r="BU139" s="325"/>
      <c r="BV139" s="325"/>
      <c r="BW139" s="325"/>
      <c r="BX139" s="325"/>
      <c r="BY139" s="325"/>
      <c r="BZ139" s="325"/>
      <c r="CA139" s="325"/>
      <c r="CB139" s="325"/>
      <c r="CC139" s="325"/>
      <c r="CD139" s="325"/>
      <c r="CE139" s="325"/>
      <c r="CF139" s="325"/>
      <c r="CG139" s="325"/>
      <c r="CH139" s="325"/>
      <c r="CI139" s="325"/>
      <c r="CJ139" s="325"/>
      <c r="CK139" s="325"/>
      <c r="CL139" s="325"/>
    </row>
    <row r="140" spans="1:90" ht="55.5" customHeight="1" x14ac:dyDescent="0.25">
      <c r="A140" s="343">
        <f t="shared" si="20"/>
        <v>138</v>
      </c>
      <c r="B140" s="482" t="s">
        <v>921</v>
      </c>
      <c r="C140" s="483" t="s">
        <v>922</v>
      </c>
      <c r="D140" s="346">
        <v>44097</v>
      </c>
      <c r="E140" s="418">
        <v>44104</v>
      </c>
      <c r="F140" s="389" t="s">
        <v>953</v>
      </c>
      <c r="G140" s="489" t="s">
        <v>1850</v>
      </c>
      <c r="H140" s="570" t="s">
        <v>611</v>
      </c>
      <c r="I140" s="570" t="s">
        <v>2041</v>
      </c>
      <c r="J140" s="570" t="s">
        <v>2042</v>
      </c>
      <c r="K140" s="570" t="s">
        <v>947</v>
      </c>
      <c r="L140" s="570" t="s">
        <v>968</v>
      </c>
      <c r="M140" s="587">
        <v>386560.4</v>
      </c>
      <c r="N140" s="587">
        <v>495491.04</v>
      </c>
      <c r="O140" s="587">
        <v>0</v>
      </c>
      <c r="P140" s="347" t="s">
        <v>793</v>
      </c>
      <c r="Q140" s="348">
        <v>44104</v>
      </c>
      <c r="R140" s="348">
        <v>44166</v>
      </c>
      <c r="S140" s="348">
        <v>44895</v>
      </c>
      <c r="T140" s="347" t="s">
        <v>819</v>
      </c>
      <c r="U140" s="348">
        <v>44147</v>
      </c>
      <c r="V140" s="353"/>
      <c r="W140" s="350"/>
      <c r="X140" s="351"/>
      <c r="Y140" s="350"/>
      <c r="Z140" s="353"/>
      <c r="AA140" s="352"/>
      <c r="AB140" s="353"/>
      <c r="AC140" s="352"/>
      <c r="AD140" s="354"/>
      <c r="AE140" s="353"/>
      <c r="AF140" s="352"/>
      <c r="AG140" s="353"/>
      <c r="AH140" s="355"/>
      <c r="AI140" s="356"/>
      <c r="AJ140" s="356"/>
      <c r="AK140" s="356"/>
      <c r="AL140" s="356"/>
      <c r="AM140" s="356"/>
      <c r="AN140" s="356"/>
      <c r="AO140" s="356"/>
      <c r="AP140" s="356"/>
      <c r="AQ140" s="356"/>
      <c r="AR140" s="356"/>
      <c r="AS140" s="357"/>
      <c r="AT140" s="357"/>
      <c r="AU140" s="357"/>
      <c r="AV140" s="357"/>
      <c r="AW140" s="357"/>
      <c r="AX140" s="357"/>
      <c r="AY140" s="358"/>
      <c r="AZ140" s="358"/>
      <c r="BA140" s="358"/>
      <c r="BB140" s="358"/>
      <c r="BC140" s="358"/>
      <c r="BD140" s="358"/>
      <c r="BE140" s="359"/>
      <c r="BF140" s="359"/>
      <c r="BG140" s="359"/>
      <c r="BH140" s="359"/>
      <c r="BI140" s="359"/>
      <c r="BJ140" s="359"/>
      <c r="BK140" s="360"/>
      <c r="BL140" s="360"/>
      <c r="BM140" s="359"/>
      <c r="BN140" s="359"/>
      <c r="BO140" s="359"/>
      <c r="BP140" s="359"/>
      <c r="BQ140" s="359"/>
      <c r="BR140" s="359"/>
      <c r="BS140" s="358"/>
      <c r="BT140" s="358"/>
      <c r="BU140" s="358"/>
      <c r="BV140" s="358"/>
      <c r="BW140" s="358"/>
      <c r="BX140" s="358"/>
      <c r="BY140" s="358"/>
      <c r="BZ140" s="358"/>
      <c r="CA140" s="358"/>
      <c r="CB140" s="358"/>
      <c r="CC140" s="358"/>
      <c r="CD140" s="358"/>
      <c r="CE140" s="358"/>
      <c r="CF140" s="358"/>
      <c r="CG140" s="358"/>
      <c r="CH140" s="358"/>
      <c r="CI140" s="358"/>
      <c r="CJ140" s="358"/>
      <c r="CK140" s="358"/>
      <c r="CL140" s="358"/>
    </row>
    <row r="141" spans="1:90" ht="55.5" customHeight="1" x14ac:dyDescent="0.25">
      <c r="A141" s="343">
        <f t="shared" si="20"/>
        <v>139</v>
      </c>
      <c r="B141" s="482" t="s">
        <v>921</v>
      </c>
      <c r="C141" s="483" t="s">
        <v>922</v>
      </c>
      <c r="D141" s="346">
        <v>44105</v>
      </c>
      <c r="E141" s="418">
        <v>44105</v>
      </c>
      <c r="F141" s="389" t="s">
        <v>953</v>
      </c>
      <c r="G141" s="489" t="s">
        <v>1850</v>
      </c>
      <c r="H141" s="570" t="s">
        <v>611</v>
      </c>
      <c r="I141" s="570" t="s">
        <v>2046</v>
      </c>
      <c r="J141" s="570" t="s">
        <v>2047</v>
      </c>
      <c r="K141" s="570" t="s">
        <v>947</v>
      </c>
      <c r="L141" s="570" t="s">
        <v>968</v>
      </c>
      <c r="M141" s="587">
        <v>332604.28999999998</v>
      </c>
      <c r="N141" s="587">
        <v>498906.36</v>
      </c>
      <c r="O141" s="587">
        <v>0</v>
      </c>
      <c r="P141" s="347" t="s">
        <v>793</v>
      </c>
      <c r="Q141" s="348">
        <v>44104</v>
      </c>
      <c r="R141" s="348">
        <v>44166</v>
      </c>
      <c r="S141" s="348">
        <v>44895</v>
      </c>
      <c r="T141" s="347" t="s">
        <v>819</v>
      </c>
      <c r="U141" s="348">
        <v>44147</v>
      </c>
      <c r="V141" s="353"/>
      <c r="W141" s="350"/>
      <c r="X141" s="351"/>
      <c r="Y141" s="350"/>
      <c r="Z141" s="353"/>
      <c r="AA141" s="352"/>
      <c r="AB141" s="353"/>
      <c r="AC141" s="352"/>
      <c r="AD141" s="354"/>
      <c r="AE141" s="353"/>
      <c r="AF141" s="352"/>
      <c r="AG141" s="353"/>
      <c r="AH141" s="355"/>
      <c r="AI141" s="356"/>
      <c r="AJ141" s="356"/>
      <c r="AK141" s="356"/>
      <c r="AL141" s="356"/>
      <c r="AM141" s="356"/>
      <c r="AN141" s="356"/>
      <c r="AO141" s="356"/>
      <c r="AP141" s="356"/>
      <c r="AQ141" s="356"/>
      <c r="AR141" s="356"/>
      <c r="AS141" s="357"/>
      <c r="AT141" s="357"/>
      <c r="AU141" s="357"/>
      <c r="AV141" s="357"/>
      <c r="AW141" s="357"/>
      <c r="AX141" s="357"/>
      <c r="AY141" s="358"/>
      <c r="AZ141" s="358"/>
      <c r="BA141" s="358"/>
      <c r="BB141" s="358"/>
      <c r="BC141" s="358"/>
      <c r="BD141" s="358"/>
      <c r="BE141" s="359"/>
      <c r="BF141" s="359"/>
      <c r="BG141" s="359"/>
      <c r="BH141" s="359"/>
      <c r="BI141" s="359"/>
      <c r="BJ141" s="359"/>
      <c r="BK141" s="360"/>
      <c r="BL141" s="360"/>
      <c r="BM141" s="359"/>
      <c r="BN141" s="359"/>
      <c r="BO141" s="359"/>
      <c r="BP141" s="359"/>
      <c r="BQ141" s="359"/>
      <c r="BR141" s="359"/>
      <c r="BS141" s="358"/>
      <c r="BT141" s="358"/>
      <c r="BU141" s="358"/>
      <c r="BV141" s="358"/>
      <c r="BW141" s="358"/>
      <c r="BX141" s="358"/>
      <c r="BY141" s="358"/>
      <c r="BZ141" s="358"/>
      <c r="CA141" s="358"/>
      <c r="CB141" s="358"/>
      <c r="CC141" s="358"/>
      <c r="CD141" s="358"/>
      <c r="CE141" s="358"/>
      <c r="CF141" s="358"/>
      <c r="CG141" s="358"/>
      <c r="CH141" s="358"/>
      <c r="CI141" s="358"/>
      <c r="CJ141" s="358"/>
      <c r="CK141" s="358"/>
      <c r="CL141" s="358"/>
    </row>
    <row r="142" spans="1:90" ht="55.5" customHeight="1" x14ac:dyDescent="0.25">
      <c r="A142" s="343">
        <f t="shared" si="20"/>
        <v>140</v>
      </c>
      <c r="B142" s="482" t="s">
        <v>921</v>
      </c>
      <c r="C142" s="483" t="s">
        <v>922</v>
      </c>
      <c r="D142" s="346">
        <v>44131</v>
      </c>
      <c r="E142" s="418">
        <v>44131</v>
      </c>
      <c r="F142" s="389" t="s">
        <v>953</v>
      </c>
      <c r="G142" s="489" t="s">
        <v>1850</v>
      </c>
      <c r="H142" s="570" t="s">
        <v>611</v>
      </c>
      <c r="I142" s="570" t="s">
        <v>2055</v>
      </c>
      <c r="J142" s="570" t="s">
        <v>2056</v>
      </c>
      <c r="K142" s="570" t="s">
        <v>947</v>
      </c>
      <c r="L142" s="570" t="s">
        <v>968</v>
      </c>
      <c r="M142" s="587">
        <v>33248029</v>
      </c>
      <c r="N142" s="587">
        <v>88459264.439999998</v>
      </c>
      <c r="O142" s="587">
        <v>11609045.98</v>
      </c>
      <c r="P142" s="347" t="s">
        <v>793</v>
      </c>
      <c r="Q142" s="348">
        <v>44131</v>
      </c>
      <c r="R142" s="348">
        <v>44197</v>
      </c>
      <c r="S142" s="348">
        <v>44926</v>
      </c>
      <c r="T142" s="347" t="s">
        <v>819</v>
      </c>
      <c r="U142" s="348">
        <v>44145</v>
      </c>
      <c r="V142" s="353"/>
      <c r="W142" s="350"/>
      <c r="X142" s="351"/>
      <c r="Y142" s="350"/>
      <c r="Z142" s="353"/>
      <c r="AA142" s="352"/>
      <c r="AB142" s="353"/>
      <c r="AC142" s="352"/>
      <c r="AD142" s="354"/>
      <c r="AE142" s="353"/>
      <c r="AF142" s="352"/>
      <c r="AG142" s="353"/>
      <c r="AH142" s="355"/>
      <c r="AI142" s="356"/>
      <c r="AJ142" s="356"/>
      <c r="AK142" s="356"/>
      <c r="AL142" s="356"/>
      <c r="AM142" s="356"/>
      <c r="AN142" s="356"/>
      <c r="AO142" s="356"/>
      <c r="AP142" s="356"/>
      <c r="AQ142" s="356"/>
      <c r="AR142" s="356"/>
      <c r="AS142" s="357"/>
      <c r="AT142" s="357"/>
      <c r="AU142" s="357"/>
      <c r="AV142" s="357"/>
      <c r="AW142" s="357"/>
      <c r="AX142" s="357"/>
      <c r="AY142" s="358"/>
      <c r="AZ142" s="358"/>
      <c r="BA142" s="358"/>
      <c r="BB142" s="358"/>
      <c r="BC142" s="358"/>
      <c r="BD142" s="358"/>
      <c r="BE142" s="359"/>
      <c r="BF142" s="359"/>
      <c r="BG142" s="359"/>
      <c r="BH142" s="359"/>
      <c r="BI142" s="359"/>
      <c r="BJ142" s="359"/>
      <c r="BK142" s="360"/>
      <c r="BL142" s="360"/>
      <c r="BM142" s="359"/>
      <c r="BN142" s="359"/>
      <c r="BO142" s="359"/>
      <c r="BP142" s="359"/>
      <c r="BQ142" s="359"/>
      <c r="BR142" s="359"/>
      <c r="BS142" s="358"/>
      <c r="BT142" s="358"/>
      <c r="BU142" s="358"/>
      <c r="BV142" s="358"/>
      <c r="BW142" s="358"/>
      <c r="BX142" s="358"/>
      <c r="BY142" s="358"/>
      <c r="BZ142" s="358"/>
      <c r="CA142" s="358"/>
      <c r="CB142" s="358"/>
      <c r="CC142" s="358"/>
      <c r="CD142" s="358"/>
      <c r="CE142" s="358"/>
      <c r="CF142" s="358"/>
      <c r="CG142" s="358"/>
      <c r="CH142" s="358"/>
      <c r="CI142" s="358"/>
      <c r="CJ142" s="358"/>
      <c r="CK142" s="358"/>
      <c r="CL142" s="358"/>
    </row>
    <row r="143" spans="1:90" ht="55.5" customHeight="1" x14ac:dyDescent="0.25">
      <c r="A143" s="343">
        <f t="shared" si="20"/>
        <v>141</v>
      </c>
      <c r="B143" s="482" t="s">
        <v>921</v>
      </c>
      <c r="C143" s="483" t="s">
        <v>922</v>
      </c>
      <c r="D143" s="346">
        <v>44153</v>
      </c>
      <c r="E143" s="418">
        <v>44153</v>
      </c>
      <c r="F143" s="389" t="s">
        <v>953</v>
      </c>
      <c r="G143" s="489" t="s">
        <v>1850</v>
      </c>
      <c r="H143" s="570" t="s">
        <v>611</v>
      </c>
      <c r="I143" s="570" t="s">
        <v>1327</v>
      </c>
      <c r="J143" s="570" t="s">
        <v>2060</v>
      </c>
      <c r="K143" s="570" t="s">
        <v>2045</v>
      </c>
      <c r="L143" s="570" t="s">
        <v>982</v>
      </c>
      <c r="M143" s="587">
        <v>2278122</v>
      </c>
      <c r="N143" s="587">
        <v>1575802.89</v>
      </c>
      <c r="O143" s="587">
        <v>606915.32999999996</v>
      </c>
      <c r="P143" s="347" t="s">
        <v>793</v>
      </c>
      <c r="Q143" s="348">
        <v>44152</v>
      </c>
      <c r="R143" s="348">
        <v>44197</v>
      </c>
      <c r="S143" s="348">
        <v>44926</v>
      </c>
      <c r="T143" s="347" t="s">
        <v>819</v>
      </c>
      <c r="U143" s="348">
        <v>44165</v>
      </c>
      <c r="V143" s="353"/>
      <c r="W143" s="350"/>
      <c r="X143" s="351"/>
      <c r="Y143" s="350"/>
      <c r="Z143" s="353"/>
      <c r="AA143" s="352"/>
      <c r="AB143" s="353"/>
      <c r="AC143" s="352"/>
      <c r="AD143" s="354"/>
      <c r="AE143" s="353"/>
      <c r="AF143" s="352"/>
      <c r="AG143" s="353"/>
      <c r="AH143" s="355"/>
      <c r="AI143" s="356"/>
      <c r="AJ143" s="356"/>
      <c r="AK143" s="356"/>
      <c r="AL143" s="356"/>
      <c r="AM143" s="356"/>
      <c r="AN143" s="356"/>
      <c r="AO143" s="356"/>
      <c r="AP143" s="356"/>
      <c r="AQ143" s="356"/>
      <c r="AR143" s="356"/>
      <c r="AS143" s="357"/>
      <c r="AT143" s="357"/>
      <c r="AU143" s="357"/>
      <c r="AV143" s="357"/>
      <c r="AW143" s="357"/>
      <c r="AX143" s="357"/>
      <c r="AY143" s="358"/>
      <c r="AZ143" s="358"/>
      <c r="BA143" s="358"/>
      <c r="BB143" s="358"/>
      <c r="BC143" s="358"/>
      <c r="BD143" s="358"/>
      <c r="BE143" s="359"/>
      <c r="BF143" s="359"/>
      <c r="BG143" s="359"/>
      <c r="BH143" s="359"/>
      <c r="BI143" s="359"/>
      <c r="BJ143" s="359"/>
      <c r="BK143" s="360"/>
      <c r="BL143" s="360"/>
      <c r="BM143" s="359"/>
      <c r="BN143" s="359"/>
      <c r="BO143" s="359"/>
      <c r="BP143" s="359"/>
      <c r="BQ143" s="359"/>
      <c r="BR143" s="359"/>
      <c r="BS143" s="358"/>
      <c r="BT143" s="358"/>
      <c r="BU143" s="358"/>
      <c r="BV143" s="358"/>
      <c r="BW143" s="358"/>
      <c r="BX143" s="358"/>
      <c r="BY143" s="358"/>
      <c r="BZ143" s="358"/>
      <c r="CA143" s="358"/>
      <c r="CB143" s="358"/>
      <c r="CC143" s="358"/>
      <c r="CD143" s="358"/>
      <c r="CE143" s="358"/>
      <c r="CF143" s="358"/>
      <c r="CG143" s="358"/>
      <c r="CH143" s="358"/>
      <c r="CI143" s="358"/>
      <c r="CJ143" s="358"/>
      <c r="CK143" s="358"/>
      <c r="CL143" s="358"/>
    </row>
    <row r="144" spans="1:90" ht="55.5" customHeight="1" x14ac:dyDescent="0.25">
      <c r="A144" s="343">
        <f t="shared" si="20"/>
        <v>142</v>
      </c>
      <c r="B144" s="482" t="s">
        <v>921</v>
      </c>
      <c r="C144" s="483" t="s">
        <v>922</v>
      </c>
      <c r="D144" s="346">
        <v>44141</v>
      </c>
      <c r="E144" s="418">
        <v>44141</v>
      </c>
      <c r="F144" s="389" t="s">
        <v>953</v>
      </c>
      <c r="G144" s="489" t="s">
        <v>1851</v>
      </c>
      <c r="H144" s="570" t="s">
        <v>619</v>
      </c>
      <c r="I144" s="570" t="s">
        <v>2122</v>
      </c>
      <c r="J144" s="570" t="s">
        <v>1900</v>
      </c>
      <c r="K144" s="570" t="s">
        <v>2057</v>
      </c>
      <c r="L144" s="570" t="s">
        <v>962</v>
      </c>
      <c r="M144" s="587">
        <v>9961325</v>
      </c>
      <c r="N144" s="587">
        <v>11109974</v>
      </c>
      <c r="O144" s="587">
        <v>0</v>
      </c>
      <c r="P144" s="347" t="s">
        <v>790</v>
      </c>
      <c r="Q144" s="348">
        <v>44141</v>
      </c>
      <c r="R144" s="348">
        <v>44197</v>
      </c>
      <c r="S144" s="348">
        <v>44561</v>
      </c>
      <c r="T144" s="347" t="s">
        <v>819</v>
      </c>
      <c r="U144" s="348">
        <v>44158</v>
      </c>
      <c r="V144" s="353"/>
      <c r="W144" s="350"/>
      <c r="X144" s="351"/>
      <c r="Y144" s="350"/>
      <c r="Z144" s="353"/>
      <c r="AA144" s="352"/>
      <c r="AB144" s="353"/>
      <c r="AC144" s="352"/>
      <c r="AD144" s="354"/>
      <c r="AE144" s="353"/>
      <c r="AF144" s="352"/>
      <c r="AG144" s="353"/>
      <c r="AH144" s="355"/>
      <c r="AI144" s="356"/>
      <c r="AJ144" s="356"/>
      <c r="AK144" s="356"/>
      <c r="AL144" s="356"/>
      <c r="AM144" s="356"/>
      <c r="AN144" s="356"/>
      <c r="AO144" s="356"/>
      <c r="AP144" s="356"/>
      <c r="AQ144" s="356"/>
      <c r="AR144" s="356"/>
      <c r="AS144" s="357"/>
      <c r="AT144" s="357"/>
      <c r="AU144" s="357"/>
      <c r="AV144" s="357"/>
      <c r="AW144" s="357"/>
      <c r="AX144" s="357"/>
      <c r="AY144" s="358"/>
      <c r="AZ144" s="358"/>
      <c r="BA144" s="358"/>
      <c r="BB144" s="358"/>
      <c r="BC144" s="358"/>
      <c r="BD144" s="358"/>
      <c r="BE144" s="359"/>
      <c r="BF144" s="359"/>
      <c r="BG144" s="359"/>
      <c r="BH144" s="359"/>
      <c r="BI144" s="359"/>
      <c r="BJ144" s="359"/>
      <c r="BK144" s="360"/>
      <c r="BL144" s="360"/>
      <c r="BM144" s="359"/>
      <c r="BN144" s="359"/>
      <c r="BO144" s="359"/>
      <c r="BP144" s="359"/>
      <c r="BQ144" s="359"/>
      <c r="BR144" s="359"/>
      <c r="BS144" s="358"/>
      <c r="BT144" s="358"/>
      <c r="BU144" s="358"/>
      <c r="BV144" s="358"/>
      <c r="BW144" s="358"/>
      <c r="BX144" s="358"/>
      <c r="BY144" s="358"/>
      <c r="BZ144" s="358"/>
      <c r="CA144" s="358"/>
      <c r="CB144" s="358"/>
      <c r="CC144" s="358"/>
      <c r="CD144" s="358"/>
      <c r="CE144" s="358"/>
      <c r="CF144" s="358"/>
      <c r="CG144" s="358"/>
      <c r="CH144" s="358"/>
      <c r="CI144" s="358"/>
      <c r="CJ144" s="358"/>
      <c r="CK144" s="358"/>
      <c r="CL144" s="358"/>
    </row>
    <row r="145" spans="1:90" ht="55.5" customHeight="1" x14ac:dyDescent="0.25">
      <c r="A145" s="343">
        <f t="shared" si="20"/>
        <v>143</v>
      </c>
      <c r="B145" s="482" t="s">
        <v>921</v>
      </c>
      <c r="C145" s="483" t="s">
        <v>922</v>
      </c>
      <c r="D145" s="346">
        <v>44161</v>
      </c>
      <c r="E145" s="418">
        <v>44161</v>
      </c>
      <c r="F145" s="389" t="s">
        <v>953</v>
      </c>
      <c r="G145" s="489" t="s">
        <v>1851</v>
      </c>
      <c r="H145" s="570" t="s">
        <v>619</v>
      </c>
      <c r="I145" s="570" t="s">
        <v>1898</v>
      </c>
      <c r="J145" s="570" t="s">
        <v>1899</v>
      </c>
      <c r="K145" s="570" t="s">
        <v>1855</v>
      </c>
      <c r="L145" s="570" t="s">
        <v>962</v>
      </c>
      <c r="M145" s="587">
        <v>36522983.229999997</v>
      </c>
      <c r="N145" s="587">
        <v>13479392.880000001</v>
      </c>
      <c r="O145" s="587">
        <v>0</v>
      </c>
      <c r="P145" s="347" t="s">
        <v>793</v>
      </c>
      <c r="Q145" s="348">
        <v>44161</v>
      </c>
      <c r="R145" s="348">
        <v>44185</v>
      </c>
      <c r="S145" s="348">
        <v>44549</v>
      </c>
      <c r="T145" s="347" t="s">
        <v>819</v>
      </c>
      <c r="U145" s="348">
        <v>44182</v>
      </c>
      <c r="V145" s="353"/>
      <c r="W145" s="350"/>
      <c r="X145" s="351"/>
      <c r="Y145" s="350"/>
      <c r="Z145" s="353"/>
      <c r="AA145" s="352"/>
      <c r="AB145" s="353"/>
      <c r="AC145" s="352"/>
      <c r="AD145" s="354"/>
      <c r="AE145" s="353"/>
      <c r="AF145" s="352"/>
      <c r="AG145" s="353"/>
      <c r="AH145" s="355"/>
      <c r="AI145" s="356"/>
      <c r="AJ145" s="356"/>
      <c r="AK145" s="356"/>
      <c r="AL145" s="356"/>
      <c r="AM145" s="356"/>
      <c r="AN145" s="356"/>
      <c r="AO145" s="356"/>
      <c r="AP145" s="356"/>
      <c r="AQ145" s="356"/>
      <c r="AR145" s="356"/>
      <c r="AS145" s="357"/>
      <c r="AT145" s="357"/>
      <c r="AU145" s="357"/>
      <c r="AV145" s="357"/>
      <c r="AW145" s="357"/>
      <c r="AX145" s="357"/>
      <c r="AY145" s="358"/>
      <c r="AZ145" s="358"/>
      <c r="BA145" s="358"/>
      <c r="BB145" s="358"/>
      <c r="BC145" s="358"/>
      <c r="BD145" s="358"/>
      <c r="BE145" s="359"/>
      <c r="BF145" s="359"/>
      <c r="BG145" s="359"/>
      <c r="BH145" s="359"/>
      <c r="BI145" s="359"/>
      <c r="BJ145" s="359"/>
      <c r="BK145" s="360"/>
      <c r="BL145" s="360"/>
      <c r="BM145" s="359"/>
      <c r="BN145" s="359"/>
      <c r="BO145" s="359"/>
      <c r="BP145" s="359"/>
      <c r="BQ145" s="359"/>
      <c r="BR145" s="359"/>
      <c r="BS145" s="358"/>
      <c r="BT145" s="358"/>
      <c r="BU145" s="358"/>
      <c r="BV145" s="358"/>
      <c r="BW145" s="358"/>
      <c r="BX145" s="358"/>
      <c r="BY145" s="358"/>
      <c r="BZ145" s="358"/>
      <c r="CA145" s="358"/>
      <c r="CB145" s="358"/>
      <c r="CC145" s="358"/>
      <c r="CD145" s="358"/>
      <c r="CE145" s="358"/>
      <c r="CF145" s="358"/>
      <c r="CG145" s="358"/>
      <c r="CH145" s="358"/>
      <c r="CI145" s="358"/>
      <c r="CJ145" s="358"/>
      <c r="CK145" s="358"/>
      <c r="CL145" s="358"/>
    </row>
    <row r="146" spans="1:90" ht="55.5" customHeight="1" x14ac:dyDescent="0.25">
      <c r="A146" s="343">
        <f t="shared" si="20"/>
        <v>144</v>
      </c>
      <c r="B146" s="417" t="s">
        <v>921</v>
      </c>
      <c r="C146" s="345" t="s">
        <v>922</v>
      </c>
      <c r="D146" s="346">
        <v>44179</v>
      </c>
      <c r="E146" s="418">
        <v>44179</v>
      </c>
      <c r="F146" s="345" t="s">
        <v>953</v>
      </c>
      <c r="G146" s="345" t="s">
        <v>1851</v>
      </c>
      <c r="H146" s="570" t="s">
        <v>619</v>
      </c>
      <c r="I146" s="570" t="s">
        <v>1890</v>
      </c>
      <c r="J146" s="570" t="s">
        <v>1891</v>
      </c>
      <c r="K146" s="570" t="s">
        <v>1863</v>
      </c>
      <c r="L146" s="570" t="s">
        <v>964</v>
      </c>
      <c r="M146" s="587">
        <v>2451219.08</v>
      </c>
      <c r="N146" s="587">
        <v>82734043.510000005</v>
      </c>
      <c r="O146" s="587">
        <v>7353657.2300000004</v>
      </c>
      <c r="P146" s="347" t="s">
        <v>790</v>
      </c>
      <c r="Q146" s="348">
        <v>44179</v>
      </c>
      <c r="R146" s="348">
        <v>44197</v>
      </c>
      <c r="S146" s="348">
        <v>44316</v>
      </c>
      <c r="T146" s="347" t="s">
        <v>819</v>
      </c>
      <c r="U146" s="348">
        <v>44196</v>
      </c>
      <c r="V146" s="353"/>
      <c r="W146" s="350"/>
      <c r="X146" s="351"/>
      <c r="Y146" s="350"/>
      <c r="Z146" s="353"/>
      <c r="AA146" s="352"/>
      <c r="AB146" s="353"/>
      <c r="AC146" s="352"/>
      <c r="AD146" s="354"/>
      <c r="AE146" s="353"/>
      <c r="AF146" s="352"/>
      <c r="AG146" s="353"/>
      <c r="AH146" s="355"/>
      <c r="AI146" s="356"/>
      <c r="AJ146" s="356"/>
      <c r="AK146" s="356"/>
      <c r="AL146" s="356"/>
      <c r="AM146" s="356"/>
      <c r="AN146" s="356"/>
      <c r="AO146" s="356"/>
      <c r="AP146" s="356"/>
      <c r="AQ146" s="356"/>
      <c r="AR146" s="356"/>
      <c r="AS146" s="357"/>
      <c r="AT146" s="357"/>
      <c r="AU146" s="357"/>
      <c r="AV146" s="357"/>
      <c r="AW146" s="357"/>
      <c r="AX146" s="357"/>
      <c r="AY146" s="358"/>
      <c r="AZ146" s="358"/>
      <c r="BA146" s="358"/>
      <c r="BB146" s="358"/>
      <c r="BC146" s="358"/>
      <c r="BD146" s="358"/>
      <c r="BE146" s="359"/>
      <c r="BF146" s="359"/>
      <c r="BG146" s="359"/>
      <c r="BH146" s="359"/>
      <c r="BI146" s="359"/>
      <c r="BJ146" s="359"/>
      <c r="BK146" s="360"/>
      <c r="BL146" s="360"/>
      <c r="BM146" s="359"/>
      <c r="BN146" s="359"/>
      <c r="BO146" s="359"/>
      <c r="BP146" s="359"/>
      <c r="BQ146" s="359"/>
      <c r="BR146" s="359"/>
      <c r="BS146" s="358"/>
      <c r="BT146" s="358"/>
      <c r="BU146" s="358"/>
      <c r="BV146" s="358"/>
      <c r="BW146" s="358"/>
      <c r="BX146" s="358"/>
      <c r="BY146" s="358"/>
      <c r="BZ146" s="358"/>
      <c r="CA146" s="358"/>
      <c r="CB146" s="358"/>
      <c r="CC146" s="358"/>
      <c r="CD146" s="358"/>
      <c r="CE146" s="358"/>
      <c r="CF146" s="358"/>
      <c r="CG146" s="358"/>
      <c r="CH146" s="358"/>
      <c r="CI146" s="358"/>
      <c r="CJ146" s="358"/>
      <c r="CK146" s="358"/>
      <c r="CL146" s="358"/>
    </row>
    <row r="147" spans="1:90" ht="55.5" customHeight="1" x14ac:dyDescent="0.25">
      <c r="A147" s="343">
        <f t="shared" si="20"/>
        <v>145</v>
      </c>
      <c r="B147" s="417" t="s">
        <v>921</v>
      </c>
      <c r="C147" s="345" t="s">
        <v>922</v>
      </c>
      <c r="D147" s="346">
        <v>44102</v>
      </c>
      <c r="E147" s="465">
        <v>44102</v>
      </c>
      <c r="F147" s="345" t="s">
        <v>923</v>
      </c>
      <c r="G147" s="345" t="s">
        <v>829</v>
      </c>
      <c r="H147" s="570" t="s">
        <v>621</v>
      </c>
      <c r="I147" s="570" t="s">
        <v>2072</v>
      </c>
      <c r="J147" s="570" t="s">
        <v>1094</v>
      </c>
      <c r="K147" s="570" t="s">
        <v>2085</v>
      </c>
      <c r="L147" s="570" t="s">
        <v>982</v>
      </c>
      <c r="M147" s="587">
        <v>75000</v>
      </c>
      <c r="N147" s="587">
        <v>499928</v>
      </c>
      <c r="O147" s="587">
        <v>0</v>
      </c>
      <c r="P147" s="347" t="s">
        <v>930</v>
      </c>
      <c r="Q147" s="348">
        <v>44102</v>
      </c>
      <c r="R147" s="348" t="s">
        <v>976</v>
      </c>
      <c r="S147" s="348" t="s">
        <v>976</v>
      </c>
      <c r="T147" s="347" t="s">
        <v>819</v>
      </c>
      <c r="U147" s="348">
        <v>44123</v>
      </c>
      <c r="V147" s="363"/>
      <c r="W147" s="350" t="str">
        <f t="shared" ref="W147:W154" si="21">CONCATENATE(IF(T147="Finalised",SUM(U147-D147),""),IF(T147="Not Finalised",SUM(U147-D147),""), IF(T147="Closed",SUM(U147-D147),""),IF(T147="Withdrawn",SUM(U147-D147),""))</f>
        <v>21</v>
      </c>
      <c r="X147" s="396"/>
      <c r="Y147" s="397" t="str">
        <f t="shared" ref="Y147:Y154" si="22">CONCATENATE(IF(T147="Finalised","Finalised",""),IF(T147="Not Finalised",W147,""), IF(T147="Closed","Closed",""),IF(T147="Withdrawn","Withdrawn",""))</f>
        <v>Finalised</v>
      </c>
      <c r="Z147" s="398">
        <v>44104</v>
      </c>
      <c r="AA147" s="399">
        <f t="shared" ref="AA147:AA153" si="23">Z147-E147</f>
        <v>2</v>
      </c>
      <c r="AB147" s="398"/>
      <c r="AC147" s="399"/>
      <c r="AD147" s="400"/>
      <c r="AE147" s="398"/>
      <c r="AF147" s="399"/>
      <c r="AG147" s="398"/>
      <c r="AH147" s="401"/>
      <c r="AI147" s="402"/>
      <c r="AJ147" s="402"/>
      <c r="AK147" s="402"/>
      <c r="AL147" s="402"/>
      <c r="AM147" s="402"/>
      <c r="AN147" s="402"/>
      <c r="AO147" s="402"/>
      <c r="AP147" s="402"/>
      <c r="AQ147" s="402"/>
      <c r="AR147" s="402"/>
      <c r="AS147" s="341"/>
      <c r="AT147" s="341"/>
      <c r="AU147" s="341"/>
      <c r="AV147" s="341"/>
      <c r="AW147" s="341"/>
      <c r="AX147" s="341"/>
      <c r="AY147" s="325"/>
      <c r="AZ147" s="325"/>
      <c r="BA147" s="325"/>
      <c r="BB147" s="325"/>
      <c r="BC147" s="325"/>
      <c r="BD147" s="325"/>
      <c r="BE147" s="403"/>
      <c r="BF147" s="403"/>
      <c r="BG147" s="403"/>
      <c r="BH147" s="403"/>
      <c r="BI147" s="403"/>
      <c r="BJ147" s="403"/>
      <c r="BK147" s="404"/>
      <c r="BL147" s="404"/>
      <c r="BM147" s="403"/>
      <c r="BN147" s="403"/>
      <c r="BO147" s="403"/>
      <c r="BP147" s="403"/>
      <c r="BQ147" s="403"/>
      <c r="BR147" s="403"/>
      <c r="BS147" s="325"/>
      <c r="BT147" s="325"/>
      <c r="BU147" s="325"/>
      <c r="BV147" s="325"/>
      <c r="BW147" s="325"/>
      <c r="BX147" s="325"/>
      <c r="BY147" s="325"/>
      <c r="BZ147" s="325"/>
      <c r="CA147" s="325"/>
      <c r="CB147" s="325"/>
      <c r="CC147" s="325"/>
      <c r="CD147" s="325"/>
      <c r="CE147" s="325"/>
      <c r="CF147" s="325"/>
      <c r="CG147" s="325"/>
      <c r="CH147" s="325"/>
      <c r="CI147" s="325"/>
      <c r="CJ147" s="325"/>
      <c r="CK147" s="325"/>
      <c r="CL147" s="325"/>
    </row>
    <row r="148" spans="1:90" ht="55.5" customHeight="1" x14ac:dyDescent="0.25">
      <c r="A148" s="343">
        <f t="shared" si="20"/>
        <v>146</v>
      </c>
      <c r="B148" s="417" t="s">
        <v>921</v>
      </c>
      <c r="C148" s="345" t="s">
        <v>922</v>
      </c>
      <c r="D148" s="346">
        <v>44104</v>
      </c>
      <c r="E148" s="465">
        <v>44104</v>
      </c>
      <c r="F148" s="345" t="s">
        <v>923</v>
      </c>
      <c r="G148" s="345" t="s">
        <v>829</v>
      </c>
      <c r="H148" s="570" t="s">
        <v>621</v>
      </c>
      <c r="I148" s="570" t="s">
        <v>1095</v>
      </c>
      <c r="J148" s="570" t="s">
        <v>1096</v>
      </c>
      <c r="K148" s="570" t="s">
        <v>1097</v>
      </c>
      <c r="L148" s="570" t="s">
        <v>977</v>
      </c>
      <c r="M148" s="587">
        <v>0</v>
      </c>
      <c r="N148" s="587">
        <v>0</v>
      </c>
      <c r="O148" s="587">
        <v>0</v>
      </c>
      <c r="P148" s="347" t="s">
        <v>790</v>
      </c>
      <c r="Q148" s="348">
        <v>44104</v>
      </c>
      <c r="R148" s="348">
        <v>44105</v>
      </c>
      <c r="S148" s="348">
        <v>44255</v>
      </c>
      <c r="T148" s="347" t="s">
        <v>819</v>
      </c>
      <c r="U148" s="348">
        <v>44123</v>
      </c>
      <c r="V148" s="363"/>
      <c r="W148" s="350" t="str">
        <f t="shared" si="21"/>
        <v>19</v>
      </c>
      <c r="X148" s="396"/>
      <c r="Y148" s="397" t="str">
        <f t="shared" si="22"/>
        <v>Finalised</v>
      </c>
      <c r="Z148" s="398">
        <v>44106</v>
      </c>
      <c r="AA148" s="399">
        <f t="shared" si="23"/>
        <v>2</v>
      </c>
      <c r="AB148" s="398"/>
      <c r="AC148" s="399"/>
      <c r="AD148" s="400"/>
      <c r="AE148" s="398"/>
      <c r="AF148" s="399"/>
      <c r="AG148" s="398"/>
      <c r="AH148" s="401"/>
      <c r="AI148" s="402"/>
      <c r="AJ148" s="402"/>
      <c r="AK148" s="402"/>
      <c r="AL148" s="402"/>
      <c r="AM148" s="402"/>
      <c r="AN148" s="402"/>
      <c r="AO148" s="402"/>
      <c r="AP148" s="402"/>
      <c r="AQ148" s="402"/>
      <c r="AR148" s="402"/>
      <c r="AS148" s="341"/>
      <c r="AT148" s="341"/>
      <c r="AU148" s="341"/>
      <c r="AV148" s="341"/>
      <c r="AW148" s="341"/>
      <c r="AX148" s="341"/>
      <c r="AY148" s="325"/>
      <c r="AZ148" s="325"/>
      <c r="BA148" s="325"/>
      <c r="BB148" s="325"/>
      <c r="BC148" s="325"/>
      <c r="BD148" s="325"/>
      <c r="BE148" s="403"/>
      <c r="BF148" s="403"/>
      <c r="BG148" s="403"/>
      <c r="BH148" s="403"/>
      <c r="BI148" s="403"/>
      <c r="BJ148" s="403"/>
      <c r="BK148" s="404"/>
      <c r="BL148" s="404"/>
      <c r="BM148" s="403"/>
      <c r="BN148" s="403"/>
      <c r="BO148" s="403"/>
      <c r="BP148" s="403"/>
      <c r="BQ148" s="403"/>
      <c r="BR148" s="403"/>
      <c r="BS148" s="325"/>
      <c r="BT148" s="325"/>
      <c r="BU148" s="325"/>
      <c r="BV148" s="325"/>
      <c r="BW148" s="325"/>
      <c r="BX148" s="325"/>
      <c r="BY148" s="325"/>
      <c r="BZ148" s="325"/>
      <c r="CA148" s="325"/>
      <c r="CB148" s="325"/>
      <c r="CC148" s="325"/>
      <c r="CD148" s="325"/>
      <c r="CE148" s="325"/>
      <c r="CF148" s="325"/>
      <c r="CG148" s="325"/>
      <c r="CH148" s="325"/>
      <c r="CI148" s="325"/>
      <c r="CJ148" s="325"/>
      <c r="CK148" s="325"/>
      <c r="CL148" s="325"/>
    </row>
    <row r="149" spans="1:90" ht="55.5" customHeight="1" x14ac:dyDescent="0.25">
      <c r="A149" s="343">
        <f t="shared" si="20"/>
        <v>147</v>
      </c>
      <c r="B149" s="417" t="s">
        <v>921</v>
      </c>
      <c r="C149" s="345" t="s">
        <v>922</v>
      </c>
      <c r="D149" s="346">
        <v>44111</v>
      </c>
      <c r="E149" s="465">
        <v>44111</v>
      </c>
      <c r="F149" s="345" t="s">
        <v>923</v>
      </c>
      <c r="G149" s="345" t="s">
        <v>829</v>
      </c>
      <c r="H149" s="570" t="s">
        <v>621</v>
      </c>
      <c r="I149" s="570" t="s">
        <v>1098</v>
      </c>
      <c r="J149" s="570" t="s">
        <v>1099</v>
      </c>
      <c r="K149" s="570" t="s">
        <v>1097</v>
      </c>
      <c r="L149" s="570" t="s">
        <v>982</v>
      </c>
      <c r="M149" s="587">
        <v>30438058.23</v>
      </c>
      <c r="N149" s="587">
        <v>56248104.240000002</v>
      </c>
      <c r="O149" s="587">
        <f>32169040.32+9515714.88+28988627</f>
        <v>70673382.200000003</v>
      </c>
      <c r="P149" s="347" t="s">
        <v>790</v>
      </c>
      <c r="Q149" s="348">
        <v>44378</v>
      </c>
      <c r="R149" s="348">
        <v>44742</v>
      </c>
      <c r="S149" s="348">
        <v>44111</v>
      </c>
      <c r="T149" s="347" t="s">
        <v>819</v>
      </c>
      <c r="U149" s="348">
        <v>44123</v>
      </c>
      <c r="V149" s="363"/>
      <c r="W149" s="350" t="str">
        <f t="shared" si="21"/>
        <v>12</v>
      </c>
      <c r="X149" s="396"/>
      <c r="Y149" s="397" t="str">
        <f t="shared" si="22"/>
        <v>Finalised</v>
      </c>
      <c r="Z149" s="398">
        <v>44120</v>
      </c>
      <c r="AA149" s="399">
        <f t="shared" si="23"/>
        <v>9</v>
      </c>
      <c r="AB149" s="398"/>
      <c r="AC149" s="399"/>
      <c r="AD149" s="400"/>
      <c r="AE149" s="398"/>
      <c r="AF149" s="399"/>
      <c r="AG149" s="398"/>
      <c r="AH149" s="401"/>
      <c r="AI149" s="402"/>
      <c r="AJ149" s="402"/>
      <c r="AK149" s="402"/>
      <c r="AL149" s="402"/>
      <c r="AM149" s="402"/>
      <c r="AN149" s="402"/>
      <c r="AO149" s="402"/>
      <c r="AP149" s="402"/>
      <c r="AQ149" s="402"/>
      <c r="AR149" s="402"/>
      <c r="AS149" s="341"/>
      <c r="AT149" s="341"/>
      <c r="AU149" s="341"/>
      <c r="AV149" s="341"/>
      <c r="AW149" s="341"/>
      <c r="AX149" s="341"/>
      <c r="AY149" s="325"/>
      <c r="AZ149" s="325"/>
      <c r="BA149" s="325"/>
      <c r="BB149" s="325"/>
      <c r="BC149" s="325"/>
      <c r="BD149" s="325"/>
      <c r="BE149" s="403"/>
      <c r="BF149" s="403"/>
      <c r="BG149" s="403"/>
      <c r="BH149" s="403"/>
      <c r="BI149" s="403"/>
      <c r="BJ149" s="403"/>
      <c r="BK149" s="404"/>
      <c r="BL149" s="404"/>
      <c r="BM149" s="403"/>
      <c r="BN149" s="403"/>
      <c r="BO149" s="403"/>
      <c r="BP149" s="403"/>
      <c r="BQ149" s="403"/>
      <c r="BR149" s="403"/>
      <c r="BS149" s="325"/>
      <c r="BT149" s="325"/>
      <c r="BU149" s="325"/>
      <c r="BV149" s="325"/>
      <c r="BW149" s="325"/>
      <c r="BX149" s="325"/>
      <c r="BY149" s="325"/>
      <c r="BZ149" s="325"/>
      <c r="CA149" s="325"/>
      <c r="CB149" s="325"/>
      <c r="CC149" s="325"/>
      <c r="CD149" s="325"/>
      <c r="CE149" s="325"/>
      <c r="CF149" s="325"/>
      <c r="CG149" s="325"/>
      <c r="CH149" s="325"/>
      <c r="CI149" s="325"/>
      <c r="CJ149" s="325"/>
      <c r="CK149" s="325"/>
      <c r="CL149" s="325"/>
    </row>
    <row r="150" spans="1:90" ht="55.5" customHeight="1" x14ac:dyDescent="0.25">
      <c r="A150" s="343">
        <f t="shared" si="20"/>
        <v>148</v>
      </c>
      <c r="B150" s="417" t="s">
        <v>921</v>
      </c>
      <c r="C150" s="345" t="s">
        <v>922</v>
      </c>
      <c r="D150" s="346">
        <v>44168</v>
      </c>
      <c r="E150" s="465">
        <v>44168</v>
      </c>
      <c r="F150" s="345" t="s">
        <v>923</v>
      </c>
      <c r="G150" s="345" t="s">
        <v>829</v>
      </c>
      <c r="H150" s="570" t="s">
        <v>621</v>
      </c>
      <c r="I150" s="570" t="s">
        <v>1327</v>
      </c>
      <c r="J150" s="570" t="s">
        <v>1100</v>
      </c>
      <c r="K150" s="570" t="s">
        <v>1097</v>
      </c>
      <c r="L150" s="570" t="s">
        <v>982</v>
      </c>
      <c r="M150" s="587">
        <v>701116.88</v>
      </c>
      <c r="N150" s="587">
        <v>4256214.62</v>
      </c>
      <c r="O150" s="587">
        <f>97980+2103350</f>
        <v>2201330</v>
      </c>
      <c r="P150" s="347" t="s">
        <v>790</v>
      </c>
      <c r="Q150" s="348">
        <v>44168</v>
      </c>
      <c r="R150" s="348">
        <v>44197</v>
      </c>
      <c r="S150" s="348">
        <v>44255</v>
      </c>
      <c r="T150" s="347" t="s">
        <v>819</v>
      </c>
      <c r="U150" s="348">
        <v>44196</v>
      </c>
      <c r="V150" s="363"/>
      <c r="W150" s="350" t="str">
        <f t="shared" si="21"/>
        <v>28</v>
      </c>
      <c r="X150" s="396"/>
      <c r="Y150" s="397" t="str">
        <f t="shared" si="22"/>
        <v>Finalised</v>
      </c>
      <c r="Z150" s="398">
        <v>44175</v>
      </c>
      <c r="AA150" s="399">
        <f t="shared" si="23"/>
        <v>7</v>
      </c>
      <c r="AB150" s="398"/>
      <c r="AC150" s="399"/>
      <c r="AD150" s="400"/>
      <c r="AE150" s="398"/>
      <c r="AF150" s="399"/>
      <c r="AG150" s="398"/>
      <c r="AH150" s="401"/>
      <c r="AI150" s="402"/>
      <c r="AJ150" s="402"/>
      <c r="AK150" s="402"/>
      <c r="AL150" s="402"/>
      <c r="AM150" s="402"/>
      <c r="AN150" s="402"/>
      <c r="AO150" s="402"/>
      <c r="AP150" s="402"/>
      <c r="AQ150" s="402"/>
      <c r="AR150" s="402"/>
      <c r="AS150" s="341"/>
      <c r="AT150" s="341"/>
      <c r="AU150" s="341"/>
      <c r="AV150" s="341"/>
      <c r="AW150" s="341"/>
      <c r="AX150" s="341"/>
      <c r="AY150" s="325"/>
      <c r="AZ150" s="325"/>
      <c r="BA150" s="325"/>
      <c r="BB150" s="325"/>
      <c r="BC150" s="325"/>
      <c r="BD150" s="325"/>
      <c r="BE150" s="403"/>
      <c r="BF150" s="403"/>
      <c r="BG150" s="403"/>
      <c r="BH150" s="403"/>
      <c r="BI150" s="403"/>
      <c r="BJ150" s="403"/>
      <c r="BK150" s="404"/>
      <c r="BL150" s="404"/>
      <c r="BM150" s="403"/>
      <c r="BN150" s="403"/>
      <c r="BO150" s="403"/>
      <c r="BP150" s="403"/>
      <c r="BQ150" s="403"/>
      <c r="BR150" s="403"/>
      <c r="BS150" s="325"/>
      <c r="BT150" s="325"/>
      <c r="BU150" s="325"/>
      <c r="BV150" s="325"/>
      <c r="BW150" s="325"/>
      <c r="BX150" s="325"/>
      <c r="BY150" s="325"/>
      <c r="BZ150" s="325"/>
      <c r="CA150" s="325"/>
      <c r="CB150" s="325"/>
      <c r="CC150" s="325"/>
      <c r="CD150" s="325"/>
      <c r="CE150" s="325"/>
      <c r="CF150" s="325"/>
      <c r="CG150" s="325"/>
      <c r="CH150" s="325"/>
      <c r="CI150" s="325"/>
      <c r="CJ150" s="325"/>
      <c r="CK150" s="325"/>
      <c r="CL150" s="325"/>
    </row>
    <row r="151" spans="1:90" ht="55.5" customHeight="1" x14ac:dyDescent="0.25">
      <c r="A151" s="343">
        <f t="shared" si="20"/>
        <v>149</v>
      </c>
      <c r="B151" s="417" t="s">
        <v>921</v>
      </c>
      <c r="C151" s="345" t="s">
        <v>922</v>
      </c>
      <c r="D151" s="346">
        <v>44137</v>
      </c>
      <c r="E151" s="465">
        <v>44137</v>
      </c>
      <c r="F151" s="345" t="s">
        <v>923</v>
      </c>
      <c r="G151" s="345" t="s">
        <v>829</v>
      </c>
      <c r="H151" s="570" t="s">
        <v>625</v>
      </c>
      <c r="I151" s="570" t="s">
        <v>2074</v>
      </c>
      <c r="J151" s="570" t="s">
        <v>1101</v>
      </c>
      <c r="K151" s="570" t="s">
        <v>1102</v>
      </c>
      <c r="L151" s="570" t="s">
        <v>982</v>
      </c>
      <c r="M151" s="587">
        <v>212522.88</v>
      </c>
      <c r="N151" s="587">
        <v>250000</v>
      </c>
      <c r="O151" s="587">
        <v>0</v>
      </c>
      <c r="P151" s="347" t="s">
        <v>790</v>
      </c>
      <c r="Q151" s="348">
        <v>44137</v>
      </c>
      <c r="R151" s="348" t="s">
        <v>976</v>
      </c>
      <c r="S151" s="348" t="s">
        <v>976</v>
      </c>
      <c r="T151" s="347" t="s">
        <v>819</v>
      </c>
      <c r="U151" s="348">
        <v>44153</v>
      </c>
      <c r="V151" s="363"/>
      <c r="W151" s="350" t="str">
        <f t="shared" si="21"/>
        <v>16</v>
      </c>
      <c r="X151" s="396"/>
      <c r="Y151" s="397" t="str">
        <f t="shared" si="22"/>
        <v>Finalised</v>
      </c>
      <c r="Z151" s="490">
        <v>44153</v>
      </c>
      <c r="AA151" s="399">
        <f t="shared" si="23"/>
        <v>16</v>
      </c>
      <c r="AB151" s="398"/>
      <c r="AC151" s="399"/>
      <c r="AD151" s="400"/>
      <c r="AE151" s="398"/>
      <c r="AF151" s="399"/>
      <c r="AG151" s="398"/>
      <c r="AH151" s="401"/>
      <c r="AI151" s="402"/>
      <c r="AJ151" s="402"/>
      <c r="AK151" s="402"/>
      <c r="AL151" s="402"/>
      <c r="AM151" s="402"/>
      <c r="AN151" s="402"/>
      <c r="AO151" s="402"/>
      <c r="AP151" s="402"/>
      <c r="AQ151" s="402"/>
      <c r="AR151" s="402"/>
      <c r="AS151" s="341"/>
      <c r="AT151" s="341"/>
      <c r="AU151" s="341"/>
      <c r="AV151" s="341"/>
      <c r="AW151" s="341"/>
      <c r="AX151" s="341"/>
      <c r="AY151" s="325"/>
      <c r="AZ151" s="325"/>
      <c r="BA151" s="325"/>
      <c r="BB151" s="325"/>
      <c r="BC151" s="325"/>
      <c r="BD151" s="325"/>
      <c r="BE151" s="403"/>
      <c r="BF151" s="403"/>
      <c r="BG151" s="403"/>
      <c r="BH151" s="403"/>
      <c r="BI151" s="403"/>
      <c r="BJ151" s="403"/>
      <c r="BK151" s="404"/>
      <c r="BL151" s="404"/>
      <c r="BM151" s="403"/>
      <c r="BN151" s="403"/>
      <c r="BO151" s="403"/>
      <c r="BP151" s="403"/>
      <c r="BQ151" s="403"/>
      <c r="BR151" s="403"/>
      <c r="BS151" s="325"/>
      <c r="BT151" s="325"/>
      <c r="BU151" s="325"/>
      <c r="BV151" s="325"/>
      <c r="BW151" s="325"/>
      <c r="BX151" s="325"/>
      <c r="BY151" s="325"/>
      <c r="BZ151" s="325"/>
      <c r="CA151" s="325"/>
      <c r="CB151" s="325"/>
      <c r="CC151" s="325"/>
      <c r="CD151" s="325"/>
      <c r="CE151" s="325"/>
      <c r="CF151" s="325"/>
      <c r="CG151" s="325"/>
      <c r="CH151" s="325"/>
      <c r="CI151" s="325"/>
      <c r="CJ151" s="325"/>
      <c r="CK151" s="325"/>
      <c r="CL151" s="325"/>
    </row>
    <row r="152" spans="1:90" s="491" customFormat="1" ht="55.5" customHeight="1" x14ac:dyDescent="0.25">
      <c r="A152" s="343">
        <f t="shared" si="20"/>
        <v>150</v>
      </c>
      <c r="B152" s="417" t="s">
        <v>921</v>
      </c>
      <c r="C152" s="345" t="s">
        <v>922</v>
      </c>
      <c r="D152" s="346">
        <v>44137</v>
      </c>
      <c r="E152" s="465">
        <v>44137</v>
      </c>
      <c r="F152" s="345" t="s">
        <v>923</v>
      </c>
      <c r="G152" s="345" t="s">
        <v>829</v>
      </c>
      <c r="H152" s="570" t="s">
        <v>625</v>
      </c>
      <c r="I152" s="570" t="s">
        <v>2075</v>
      </c>
      <c r="J152" s="570" t="s">
        <v>1103</v>
      </c>
      <c r="K152" s="570" t="s">
        <v>1102</v>
      </c>
      <c r="L152" s="570" t="s">
        <v>982</v>
      </c>
      <c r="M152" s="587">
        <v>169840</v>
      </c>
      <c r="N152" s="587">
        <v>250000</v>
      </c>
      <c r="O152" s="587">
        <v>0</v>
      </c>
      <c r="P152" s="347" t="s">
        <v>790</v>
      </c>
      <c r="Q152" s="348">
        <v>44137</v>
      </c>
      <c r="R152" s="348" t="s">
        <v>976</v>
      </c>
      <c r="S152" s="348" t="s">
        <v>976</v>
      </c>
      <c r="T152" s="347" t="s">
        <v>819</v>
      </c>
      <c r="U152" s="348">
        <v>44153</v>
      </c>
      <c r="V152" s="363"/>
      <c r="W152" s="350" t="str">
        <f t="shared" si="21"/>
        <v>16</v>
      </c>
      <c r="X152" s="396"/>
      <c r="Y152" s="397" t="str">
        <f t="shared" si="22"/>
        <v>Finalised</v>
      </c>
      <c r="Z152" s="490">
        <v>44153</v>
      </c>
      <c r="AA152" s="399">
        <f t="shared" si="23"/>
        <v>16</v>
      </c>
      <c r="AB152" s="398"/>
      <c r="AC152" s="399"/>
      <c r="AD152" s="400"/>
      <c r="AE152" s="398"/>
      <c r="AF152" s="399"/>
      <c r="AG152" s="398"/>
      <c r="AH152" s="401"/>
      <c r="AI152" s="402"/>
      <c r="AJ152" s="402"/>
      <c r="AK152" s="402"/>
      <c r="AL152" s="402"/>
      <c r="AM152" s="402"/>
      <c r="AN152" s="402"/>
      <c r="AO152" s="402"/>
      <c r="AP152" s="402"/>
      <c r="AQ152" s="402"/>
      <c r="AR152" s="402"/>
      <c r="AS152" s="341"/>
      <c r="AT152" s="341"/>
      <c r="AU152" s="341"/>
      <c r="AV152" s="341"/>
      <c r="AW152" s="341"/>
      <c r="AX152" s="341"/>
      <c r="AY152" s="325"/>
      <c r="AZ152" s="325"/>
      <c r="BA152" s="325"/>
      <c r="BB152" s="325"/>
      <c r="BC152" s="325"/>
      <c r="BD152" s="325"/>
      <c r="BE152" s="403"/>
      <c r="BF152" s="403"/>
      <c r="BG152" s="403"/>
      <c r="BH152" s="403"/>
      <c r="BI152" s="403"/>
      <c r="BJ152" s="403"/>
      <c r="BK152" s="404"/>
      <c r="BL152" s="404"/>
      <c r="BM152" s="403"/>
      <c r="BN152" s="403"/>
      <c r="BO152" s="403"/>
      <c r="BP152" s="403"/>
      <c r="BQ152" s="403"/>
      <c r="BR152" s="403"/>
      <c r="BS152" s="325"/>
      <c r="BT152" s="325"/>
      <c r="BU152" s="325"/>
      <c r="BV152" s="325"/>
      <c r="BW152" s="325"/>
      <c r="BX152" s="325"/>
      <c r="BY152" s="325"/>
      <c r="BZ152" s="325"/>
      <c r="CA152" s="325"/>
      <c r="CB152" s="325"/>
      <c r="CC152" s="325"/>
      <c r="CD152" s="325"/>
      <c r="CE152" s="325"/>
      <c r="CF152" s="325"/>
      <c r="CG152" s="325"/>
      <c r="CH152" s="325"/>
      <c r="CI152" s="325"/>
      <c r="CJ152" s="325"/>
      <c r="CK152" s="325"/>
      <c r="CL152" s="325"/>
    </row>
    <row r="153" spans="1:90" s="361" customFormat="1" ht="55.5" customHeight="1" x14ac:dyDescent="0.25">
      <c r="A153" s="343">
        <f t="shared" si="20"/>
        <v>151</v>
      </c>
      <c r="B153" s="417" t="s">
        <v>921</v>
      </c>
      <c r="C153" s="345" t="s">
        <v>922</v>
      </c>
      <c r="D153" s="346">
        <v>44144</v>
      </c>
      <c r="E153" s="465">
        <v>44144</v>
      </c>
      <c r="F153" s="345" t="s">
        <v>923</v>
      </c>
      <c r="G153" s="345" t="s">
        <v>834</v>
      </c>
      <c r="H153" s="570" t="s">
        <v>628</v>
      </c>
      <c r="I153" s="570" t="s">
        <v>1024</v>
      </c>
      <c r="J153" s="570" t="s">
        <v>1025</v>
      </c>
      <c r="K153" s="570" t="s">
        <v>1009</v>
      </c>
      <c r="L153" s="570" t="s">
        <v>962</v>
      </c>
      <c r="M153" s="587">
        <v>250000</v>
      </c>
      <c r="N153" s="587">
        <v>499000</v>
      </c>
      <c r="O153" s="587">
        <v>0</v>
      </c>
      <c r="P153" s="347" t="s">
        <v>790</v>
      </c>
      <c r="Q153" s="348">
        <v>44144</v>
      </c>
      <c r="R153" s="348">
        <v>43896</v>
      </c>
      <c r="S153" s="348">
        <v>44260</v>
      </c>
      <c r="T153" s="347" t="s">
        <v>819</v>
      </c>
      <c r="U153" s="348">
        <v>44153</v>
      </c>
      <c r="V153" s="363"/>
      <c r="W153" s="350" t="str">
        <f t="shared" si="21"/>
        <v>9</v>
      </c>
      <c r="X153" s="351"/>
      <c r="Y153" s="350" t="str">
        <f t="shared" si="22"/>
        <v>Finalised</v>
      </c>
      <c r="Z153" s="353"/>
      <c r="AA153" s="352">
        <f t="shared" si="23"/>
        <v>-44144</v>
      </c>
      <c r="AB153" s="353"/>
      <c r="AC153" s="352"/>
      <c r="AD153" s="354"/>
      <c r="AE153" s="353"/>
      <c r="AF153" s="352"/>
      <c r="AG153" s="353"/>
      <c r="AH153" s="355"/>
      <c r="AI153" s="356"/>
      <c r="AJ153" s="356"/>
      <c r="AK153" s="356"/>
      <c r="AL153" s="356"/>
      <c r="AM153" s="356"/>
      <c r="AN153" s="356"/>
      <c r="AO153" s="356"/>
      <c r="AP153" s="356"/>
      <c r="AQ153" s="356"/>
      <c r="AR153" s="356"/>
      <c r="AS153" s="357"/>
      <c r="AT153" s="357"/>
      <c r="AU153" s="357"/>
      <c r="AV153" s="357"/>
      <c r="AW153" s="357"/>
      <c r="AX153" s="357"/>
      <c r="AY153" s="358"/>
      <c r="AZ153" s="358"/>
      <c r="BA153" s="358"/>
      <c r="BB153" s="358"/>
      <c r="BC153" s="358"/>
      <c r="BD153" s="358"/>
      <c r="BE153" s="359"/>
      <c r="BF153" s="359"/>
      <c r="BG153" s="359"/>
      <c r="BH153" s="359"/>
      <c r="BI153" s="359"/>
      <c r="BJ153" s="359"/>
      <c r="BK153" s="360"/>
      <c r="BL153" s="360"/>
      <c r="BM153" s="359"/>
      <c r="BN153" s="359"/>
      <c r="BO153" s="359"/>
      <c r="BP153" s="359"/>
      <c r="BQ153" s="359"/>
      <c r="BR153" s="359"/>
      <c r="BS153" s="358"/>
      <c r="BT153" s="358"/>
      <c r="BU153" s="358"/>
      <c r="BV153" s="358"/>
      <c r="BW153" s="358"/>
      <c r="BX153" s="358"/>
      <c r="BY153" s="358"/>
      <c r="BZ153" s="358"/>
      <c r="CA153" s="358"/>
      <c r="CB153" s="358"/>
      <c r="CC153" s="358"/>
      <c r="CD153" s="358"/>
      <c r="CE153" s="358"/>
      <c r="CF153" s="358"/>
      <c r="CG153" s="358"/>
      <c r="CH153" s="358"/>
      <c r="CI153" s="358"/>
      <c r="CJ153" s="358"/>
      <c r="CK153" s="358"/>
      <c r="CL153" s="358"/>
    </row>
    <row r="154" spans="1:90" s="361" customFormat="1" ht="55.5" customHeight="1" x14ac:dyDescent="0.25">
      <c r="A154" s="343">
        <f t="shared" si="20"/>
        <v>152</v>
      </c>
      <c r="B154" s="417" t="s">
        <v>921</v>
      </c>
      <c r="C154" s="345" t="s">
        <v>922</v>
      </c>
      <c r="D154" s="346">
        <v>44132</v>
      </c>
      <c r="E154" s="418">
        <v>44132</v>
      </c>
      <c r="F154" s="387" t="s">
        <v>928</v>
      </c>
      <c r="G154" s="345" t="s">
        <v>1448</v>
      </c>
      <c r="H154" s="570" t="s">
        <v>638</v>
      </c>
      <c r="I154" s="570" t="s">
        <v>2029</v>
      </c>
      <c r="J154" s="570" t="s">
        <v>2030</v>
      </c>
      <c r="K154" s="570" t="s">
        <v>2031</v>
      </c>
      <c r="L154" s="570" t="s">
        <v>975</v>
      </c>
      <c r="M154" s="587">
        <v>172751.68</v>
      </c>
      <c r="N154" s="587" t="s">
        <v>976</v>
      </c>
      <c r="O154" s="587" t="s">
        <v>976</v>
      </c>
      <c r="P154" s="347" t="s">
        <v>793</v>
      </c>
      <c r="Q154" s="348">
        <v>44132</v>
      </c>
      <c r="R154" s="348">
        <v>44256</v>
      </c>
      <c r="S154" s="348">
        <v>44409</v>
      </c>
      <c r="T154" s="347" t="s">
        <v>819</v>
      </c>
      <c r="U154" s="348">
        <v>44165</v>
      </c>
      <c r="V154" s="363"/>
      <c r="W154" s="350" t="str">
        <f t="shared" si="21"/>
        <v>33</v>
      </c>
      <c r="X154" s="351"/>
      <c r="Y154" s="350" t="str">
        <f t="shared" si="22"/>
        <v>Finalised</v>
      </c>
      <c r="Z154" s="353"/>
      <c r="AA154" s="352"/>
      <c r="AB154" s="353"/>
      <c r="AC154" s="352"/>
      <c r="AD154" s="354"/>
      <c r="AE154" s="353"/>
      <c r="AF154" s="352"/>
      <c r="AG154" s="353"/>
      <c r="AH154" s="355"/>
      <c r="AI154" s="356"/>
      <c r="AJ154" s="356"/>
      <c r="AK154" s="356"/>
      <c r="AL154" s="356"/>
      <c r="AM154" s="356"/>
      <c r="AN154" s="356"/>
      <c r="AO154" s="356"/>
      <c r="AP154" s="356"/>
      <c r="AQ154" s="356"/>
      <c r="AR154" s="356"/>
      <c r="AS154" s="357"/>
      <c r="AT154" s="357"/>
      <c r="AU154" s="357"/>
      <c r="AV154" s="357"/>
      <c r="AW154" s="357"/>
      <c r="AX154" s="357"/>
      <c r="AY154" s="358"/>
      <c r="AZ154" s="358"/>
      <c r="BA154" s="358"/>
      <c r="BB154" s="358"/>
      <c r="BC154" s="358"/>
      <c r="BD154" s="358"/>
      <c r="BE154" s="359"/>
      <c r="BF154" s="359"/>
      <c r="BG154" s="359"/>
      <c r="BH154" s="359"/>
      <c r="BI154" s="359"/>
      <c r="BJ154" s="359"/>
      <c r="BK154" s="360"/>
      <c r="BL154" s="360"/>
      <c r="BM154" s="359"/>
      <c r="BN154" s="359"/>
      <c r="BO154" s="359"/>
      <c r="BP154" s="359"/>
      <c r="BQ154" s="359"/>
      <c r="BR154" s="359"/>
      <c r="BS154" s="358"/>
      <c r="BT154" s="358"/>
      <c r="BU154" s="358"/>
      <c r="BV154" s="358"/>
      <c r="BW154" s="358"/>
      <c r="BX154" s="358"/>
      <c r="BY154" s="358"/>
      <c r="BZ154" s="358"/>
      <c r="CA154" s="358"/>
      <c r="CB154" s="358"/>
      <c r="CC154" s="358"/>
      <c r="CD154" s="358"/>
      <c r="CE154" s="358"/>
      <c r="CF154" s="358"/>
      <c r="CG154" s="358"/>
      <c r="CH154" s="358"/>
      <c r="CI154" s="358"/>
      <c r="CJ154" s="358"/>
      <c r="CK154" s="358"/>
      <c r="CL154" s="358"/>
    </row>
    <row r="155" spans="1:90" s="361" customFormat="1" ht="55.5" customHeight="1" x14ac:dyDescent="0.25">
      <c r="A155" s="343">
        <f t="shared" si="20"/>
        <v>153</v>
      </c>
      <c r="B155" s="417" t="s">
        <v>921</v>
      </c>
      <c r="C155" s="345" t="s">
        <v>922</v>
      </c>
      <c r="D155" s="346">
        <v>44118</v>
      </c>
      <c r="E155" s="418">
        <v>44118</v>
      </c>
      <c r="F155" s="345" t="s">
        <v>953</v>
      </c>
      <c r="G155" s="345" t="s">
        <v>1850</v>
      </c>
      <c r="H155" s="570" t="s">
        <v>639</v>
      </c>
      <c r="I155" s="570" t="s">
        <v>2050</v>
      </c>
      <c r="J155" s="570" t="s">
        <v>2051</v>
      </c>
      <c r="K155" s="570" t="s">
        <v>2045</v>
      </c>
      <c r="L155" s="570" t="s">
        <v>970</v>
      </c>
      <c r="M155" s="587">
        <v>145504.37</v>
      </c>
      <c r="N155" s="587">
        <v>649196</v>
      </c>
      <c r="O155" s="587">
        <v>2063167</v>
      </c>
      <c r="P155" s="347" t="s">
        <v>930</v>
      </c>
      <c r="Q155" s="348">
        <v>44117</v>
      </c>
      <c r="R155" s="348" t="s">
        <v>926</v>
      </c>
      <c r="S155" s="348" t="s">
        <v>926</v>
      </c>
      <c r="T155" s="347" t="s">
        <v>819</v>
      </c>
      <c r="U155" s="348">
        <v>44134</v>
      </c>
      <c r="V155" s="353"/>
      <c r="W155" s="350"/>
      <c r="X155" s="351"/>
      <c r="Y155" s="350"/>
      <c r="Z155" s="353"/>
      <c r="AA155" s="352"/>
      <c r="AB155" s="353"/>
      <c r="AC155" s="352"/>
      <c r="AD155" s="354"/>
      <c r="AE155" s="353"/>
      <c r="AF155" s="352"/>
      <c r="AG155" s="353"/>
      <c r="AH155" s="355"/>
      <c r="AI155" s="356"/>
      <c r="AJ155" s="356"/>
      <c r="AK155" s="356"/>
      <c r="AL155" s="356"/>
      <c r="AM155" s="356"/>
      <c r="AN155" s="356"/>
      <c r="AO155" s="356"/>
      <c r="AP155" s="356"/>
      <c r="AQ155" s="356"/>
      <c r="AR155" s="356"/>
      <c r="AS155" s="357"/>
      <c r="AT155" s="357"/>
      <c r="AU155" s="357"/>
      <c r="AV155" s="357"/>
      <c r="AW155" s="357"/>
      <c r="AX155" s="357"/>
      <c r="AY155" s="358"/>
      <c r="AZ155" s="358"/>
      <c r="BA155" s="358"/>
      <c r="BB155" s="358"/>
      <c r="BC155" s="358"/>
      <c r="BD155" s="358"/>
      <c r="BE155" s="359"/>
      <c r="BF155" s="359"/>
      <c r="BG155" s="359"/>
      <c r="BH155" s="359"/>
      <c r="BI155" s="359"/>
      <c r="BJ155" s="359"/>
      <c r="BK155" s="360"/>
      <c r="BL155" s="360"/>
      <c r="BM155" s="359"/>
      <c r="BN155" s="359"/>
      <c r="BO155" s="359"/>
      <c r="BP155" s="359"/>
      <c r="BQ155" s="359"/>
      <c r="BR155" s="359"/>
      <c r="BS155" s="358"/>
      <c r="BT155" s="358"/>
      <c r="BU155" s="358"/>
      <c r="BV155" s="358"/>
      <c r="BW155" s="358"/>
      <c r="BX155" s="358"/>
      <c r="BY155" s="358"/>
      <c r="BZ155" s="358"/>
      <c r="CA155" s="358"/>
      <c r="CB155" s="358"/>
      <c r="CC155" s="358"/>
      <c r="CD155" s="358"/>
      <c r="CE155" s="358"/>
      <c r="CF155" s="358"/>
      <c r="CG155" s="358"/>
      <c r="CH155" s="358"/>
      <c r="CI155" s="358"/>
      <c r="CJ155" s="358"/>
      <c r="CK155" s="358"/>
      <c r="CL155" s="358"/>
    </row>
    <row r="156" spans="1:90" s="361" customFormat="1" ht="55.5" customHeight="1" x14ac:dyDescent="0.25">
      <c r="A156" s="343">
        <f t="shared" si="20"/>
        <v>154</v>
      </c>
      <c r="B156" s="417" t="s">
        <v>921</v>
      </c>
      <c r="C156" s="345" t="s">
        <v>922</v>
      </c>
      <c r="D156" s="346">
        <v>44118</v>
      </c>
      <c r="E156" s="418">
        <v>44118</v>
      </c>
      <c r="F156" s="345" t="s">
        <v>953</v>
      </c>
      <c r="G156" s="345" t="s">
        <v>1850</v>
      </c>
      <c r="H156" s="570" t="s">
        <v>639</v>
      </c>
      <c r="I156" s="570" t="s">
        <v>2050</v>
      </c>
      <c r="J156" s="570" t="s">
        <v>2052</v>
      </c>
      <c r="K156" s="570" t="s">
        <v>2045</v>
      </c>
      <c r="L156" s="570" t="s">
        <v>970</v>
      </c>
      <c r="M156" s="587">
        <v>174036.35</v>
      </c>
      <c r="N156" s="587">
        <v>547806.62</v>
      </c>
      <c r="O156" s="587">
        <v>0</v>
      </c>
      <c r="P156" s="347" t="s">
        <v>930</v>
      </c>
      <c r="Q156" s="348">
        <v>44117</v>
      </c>
      <c r="R156" s="348" t="s">
        <v>926</v>
      </c>
      <c r="S156" s="348" t="s">
        <v>926</v>
      </c>
      <c r="T156" s="347" t="s">
        <v>819</v>
      </c>
      <c r="U156" s="348">
        <v>44134</v>
      </c>
      <c r="V156" s="353"/>
      <c r="W156" s="350"/>
      <c r="X156" s="351"/>
      <c r="Y156" s="350"/>
      <c r="Z156" s="353"/>
      <c r="AA156" s="352"/>
      <c r="AB156" s="353"/>
      <c r="AC156" s="352"/>
      <c r="AD156" s="354"/>
      <c r="AE156" s="353"/>
      <c r="AF156" s="352"/>
      <c r="AG156" s="353"/>
      <c r="AH156" s="355"/>
      <c r="AI156" s="356"/>
      <c r="AJ156" s="356"/>
      <c r="AK156" s="356"/>
      <c r="AL156" s="356"/>
      <c r="AM156" s="356"/>
      <c r="AN156" s="356"/>
      <c r="AO156" s="356"/>
      <c r="AP156" s="356"/>
      <c r="AQ156" s="356"/>
      <c r="AR156" s="356"/>
      <c r="AS156" s="357"/>
      <c r="AT156" s="357"/>
      <c r="AU156" s="357"/>
      <c r="AV156" s="357"/>
      <c r="AW156" s="357"/>
      <c r="AX156" s="357"/>
      <c r="AY156" s="358"/>
      <c r="AZ156" s="358"/>
      <c r="BA156" s="358"/>
      <c r="BB156" s="358"/>
      <c r="BC156" s="358"/>
      <c r="BD156" s="358"/>
      <c r="BE156" s="359"/>
      <c r="BF156" s="359"/>
      <c r="BG156" s="359"/>
      <c r="BH156" s="359"/>
      <c r="BI156" s="359"/>
      <c r="BJ156" s="359"/>
      <c r="BK156" s="360"/>
      <c r="BL156" s="360"/>
      <c r="BM156" s="359"/>
      <c r="BN156" s="359"/>
      <c r="BO156" s="359"/>
      <c r="BP156" s="359"/>
      <c r="BQ156" s="359"/>
      <c r="BR156" s="359"/>
      <c r="BS156" s="358"/>
      <c r="BT156" s="358"/>
      <c r="BU156" s="358"/>
      <c r="BV156" s="358"/>
      <c r="BW156" s="358"/>
      <c r="BX156" s="358"/>
      <c r="BY156" s="358"/>
      <c r="BZ156" s="358"/>
      <c r="CA156" s="358"/>
      <c r="CB156" s="358"/>
      <c r="CC156" s="358"/>
      <c r="CD156" s="358"/>
      <c r="CE156" s="358"/>
      <c r="CF156" s="358"/>
      <c r="CG156" s="358"/>
      <c r="CH156" s="358"/>
      <c r="CI156" s="358"/>
      <c r="CJ156" s="358"/>
      <c r="CK156" s="358"/>
      <c r="CL156" s="358"/>
    </row>
    <row r="157" spans="1:90" s="361" customFormat="1" ht="55.5" customHeight="1" x14ac:dyDescent="0.25">
      <c r="A157" s="343">
        <f t="shared" si="20"/>
        <v>155</v>
      </c>
      <c r="B157" s="417" t="s">
        <v>921</v>
      </c>
      <c r="C157" s="345" t="s">
        <v>922</v>
      </c>
      <c r="D157" s="346">
        <v>44112</v>
      </c>
      <c r="E157" s="418">
        <v>44112</v>
      </c>
      <c r="F157" s="345" t="s">
        <v>953</v>
      </c>
      <c r="G157" s="389" t="s">
        <v>1850</v>
      </c>
      <c r="H157" s="570" t="s">
        <v>639</v>
      </c>
      <c r="I157" s="570" t="s">
        <v>2053</v>
      </c>
      <c r="J157" s="570" t="s">
        <v>2054</v>
      </c>
      <c r="K157" s="570" t="s">
        <v>2045</v>
      </c>
      <c r="L157" s="570" t="s">
        <v>970</v>
      </c>
      <c r="M157" s="587">
        <v>199920</v>
      </c>
      <c r="N157" s="587">
        <v>521424</v>
      </c>
      <c r="O157" s="587">
        <v>77050</v>
      </c>
      <c r="P157" s="347" t="s">
        <v>930</v>
      </c>
      <c r="Q157" s="348">
        <v>44085</v>
      </c>
      <c r="R157" s="348" t="s">
        <v>926</v>
      </c>
      <c r="S157" s="348" t="s">
        <v>926</v>
      </c>
      <c r="T157" s="347" t="s">
        <v>819</v>
      </c>
      <c r="U157" s="348">
        <v>44145</v>
      </c>
      <c r="V157" s="353"/>
      <c r="W157" s="350"/>
      <c r="X157" s="351"/>
      <c r="Y157" s="350"/>
      <c r="Z157" s="353"/>
      <c r="AA157" s="352"/>
      <c r="AB157" s="353"/>
      <c r="AC157" s="352"/>
      <c r="AD157" s="354"/>
      <c r="AE157" s="353"/>
      <c r="AF157" s="352"/>
      <c r="AG157" s="353"/>
      <c r="AH157" s="355"/>
      <c r="AI157" s="356"/>
      <c r="AJ157" s="356"/>
      <c r="AK157" s="356"/>
      <c r="AL157" s="356"/>
      <c r="AM157" s="356"/>
      <c r="AN157" s="356"/>
      <c r="AO157" s="356"/>
      <c r="AP157" s="356"/>
      <c r="AQ157" s="356"/>
      <c r="AR157" s="356"/>
      <c r="AS157" s="357"/>
      <c r="AT157" s="357"/>
      <c r="AU157" s="357"/>
      <c r="AV157" s="357"/>
      <c r="AW157" s="357"/>
      <c r="AX157" s="357"/>
      <c r="AY157" s="358"/>
      <c r="AZ157" s="358"/>
      <c r="BA157" s="358"/>
      <c r="BB157" s="358"/>
      <c r="BC157" s="358"/>
      <c r="BD157" s="358"/>
      <c r="BE157" s="359"/>
      <c r="BF157" s="359"/>
      <c r="BG157" s="359"/>
      <c r="BH157" s="359"/>
      <c r="BI157" s="359"/>
      <c r="BJ157" s="359"/>
      <c r="BK157" s="360"/>
      <c r="BL157" s="360"/>
      <c r="BM157" s="359"/>
      <c r="BN157" s="359"/>
      <c r="BO157" s="359"/>
      <c r="BP157" s="359"/>
      <c r="BQ157" s="359"/>
      <c r="BR157" s="359"/>
      <c r="BS157" s="358"/>
      <c r="BT157" s="358"/>
      <c r="BU157" s="358"/>
      <c r="BV157" s="358"/>
      <c r="BW157" s="358"/>
      <c r="BX157" s="358"/>
      <c r="BY157" s="358"/>
      <c r="BZ157" s="358"/>
      <c r="CA157" s="358"/>
      <c r="CB157" s="358"/>
      <c r="CC157" s="358"/>
      <c r="CD157" s="358"/>
      <c r="CE157" s="358"/>
      <c r="CF157" s="358"/>
      <c r="CG157" s="358"/>
      <c r="CH157" s="358"/>
      <c r="CI157" s="358"/>
      <c r="CJ157" s="358"/>
      <c r="CK157" s="358"/>
      <c r="CL157" s="358"/>
    </row>
    <row r="158" spans="1:90" s="361" customFormat="1" ht="55.5" customHeight="1" x14ac:dyDescent="0.25">
      <c r="A158" s="343">
        <f t="shared" si="20"/>
        <v>156</v>
      </c>
      <c r="B158" s="417" t="s">
        <v>921</v>
      </c>
      <c r="C158" s="345" t="s">
        <v>922</v>
      </c>
      <c r="D158" s="346">
        <v>44162</v>
      </c>
      <c r="E158" s="418">
        <v>44162</v>
      </c>
      <c r="F158" s="345" t="s">
        <v>953</v>
      </c>
      <c r="G158" s="389" t="s">
        <v>1850</v>
      </c>
      <c r="H158" s="570" t="s">
        <v>639</v>
      </c>
      <c r="I158" s="570" t="s">
        <v>2058</v>
      </c>
      <c r="J158" s="570" t="s">
        <v>2059</v>
      </c>
      <c r="K158" s="570" t="s">
        <v>2045</v>
      </c>
      <c r="L158" s="570" t="s">
        <v>954</v>
      </c>
      <c r="M158" s="587">
        <v>9759790.2599999998</v>
      </c>
      <c r="N158" s="587">
        <v>4233748.09</v>
      </c>
      <c r="O158" s="587">
        <v>0</v>
      </c>
      <c r="P158" s="347" t="s">
        <v>930</v>
      </c>
      <c r="Q158" s="348">
        <v>44159</v>
      </c>
      <c r="R158" s="348" t="s">
        <v>926</v>
      </c>
      <c r="S158" s="348" t="s">
        <v>926</v>
      </c>
      <c r="T158" s="347" t="s">
        <v>819</v>
      </c>
      <c r="U158" s="348">
        <v>44174</v>
      </c>
      <c r="V158" s="353"/>
      <c r="W158" s="350"/>
      <c r="X158" s="351"/>
      <c r="Y158" s="350"/>
      <c r="Z158" s="353"/>
      <c r="AA158" s="352"/>
      <c r="AB158" s="353"/>
      <c r="AC158" s="352"/>
      <c r="AD158" s="354"/>
      <c r="AE158" s="353"/>
      <c r="AF158" s="352"/>
      <c r="AG158" s="353"/>
      <c r="AH158" s="355"/>
      <c r="AI158" s="356"/>
      <c r="AJ158" s="356"/>
      <c r="AK158" s="356"/>
      <c r="AL158" s="356"/>
      <c r="AM158" s="356"/>
      <c r="AN158" s="356"/>
      <c r="AO158" s="356"/>
      <c r="AP158" s="356"/>
      <c r="AQ158" s="356"/>
      <c r="AR158" s="356"/>
      <c r="AS158" s="357"/>
      <c r="AT158" s="357"/>
      <c r="AU158" s="357"/>
      <c r="AV158" s="357"/>
      <c r="AW158" s="357"/>
      <c r="AX158" s="357"/>
      <c r="AY158" s="358"/>
      <c r="AZ158" s="358"/>
      <c r="BA158" s="358"/>
      <c r="BB158" s="358"/>
      <c r="BC158" s="358"/>
      <c r="BD158" s="358"/>
      <c r="BE158" s="359"/>
      <c r="BF158" s="359"/>
      <c r="BG158" s="359"/>
      <c r="BH158" s="359"/>
      <c r="BI158" s="359"/>
      <c r="BJ158" s="359"/>
      <c r="BK158" s="360"/>
      <c r="BL158" s="360"/>
      <c r="BM158" s="359"/>
      <c r="BN158" s="359"/>
      <c r="BO158" s="359"/>
      <c r="BP158" s="359"/>
      <c r="BQ158" s="359"/>
      <c r="BR158" s="359"/>
      <c r="BS158" s="358"/>
      <c r="BT158" s="358"/>
      <c r="BU158" s="358"/>
      <c r="BV158" s="358"/>
      <c r="BW158" s="358"/>
      <c r="BX158" s="358"/>
      <c r="BY158" s="358"/>
      <c r="BZ158" s="358"/>
      <c r="CA158" s="358"/>
      <c r="CB158" s="358"/>
      <c r="CC158" s="358"/>
      <c r="CD158" s="358"/>
      <c r="CE158" s="358"/>
      <c r="CF158" s="358"/>
      <c r="CG158" s="358"/>
      <c r="CH158" s="358"/>
      <c r="CI158" s="358"/>
      <c r="CJ158" s="358"/>
      <c r="CK158" s="358"/>
      <c r="CL158" s="358"/>
    </row>
    <row r="159" spans="1:90" s="361" customFormat="1" ht="55.5" customHeight="1" x14ac:dyDescent="0.25">
      <c r="A159" s="343">
        <f t="shared" si="20"/>
        <v>157</v>
      </c>
      <c r="B159" s="417" t="s">
        <v>921</v>
      </c>
      <c r="C159" s="345" t="s">
        <v>922</v>
      </c>
      <c r="D159" s="346">
        <v>44173</v>
      </c>
      <c r="E159" s="418">
        <v>44173</v>
      </c>
      <c r="F159" s="345" t="s">
        <v>953</v>
      </c>
      <c r="G159" s="389" t="s">
        <v>1850</v>
      </c>
      <c r="H159" s="570" t="s">
        <v>639</v>
      </c>
      <c r="I159" s="570" t="s">
        <v>2058</v>
      </c>
      <c r="J159" s="570" t="s">
        <v>2066</v>
      </c>
      <c r="K159" s="570" t="s">
        <v>2045</v>
      </c>
      <c r="L159" s="570" t="s">
        <v>929</v>
      </c>
      <c r="M159" s="587">
        <v>1638759.36</v>
      </c>
      <c r="N159" s="587">
        <v>477660</v>
      </c>
      <c r="O159" s="587">
        <v>0</v>
      </c>
      <c r="P159" s="347" t="s">
        <v>930</v>
      </c>
      <c r="Q159" s="348">
        <v>44169</v>
      </c>
      <c r="R159" s="348" t="s">
        <v>926</v>
      </c>
      <c r="S159" s="348" t="s">
        <v>926</v>
      </c>
      <c r="T159" s="347" t="s">
        <v>819</v>
      </c>
      <c r="U159" s="348">
        <v>44174</v>
      </c>
      <c r="V159" s="353"/>
      <c r="W159" s="350"/>
      <c r="X159" s="351"/>
      <c r="Y159" s="350"/>
      <c r="Z159" s="353"/>
      <c r="AA159" s="352"/>
      <c r="AB159" s="353"/>
      <c r="AC159" s="352"/>
      <c r="AD159" s="354"/>
      <c r="AE159" s="353"/>
      <c r="AF159" s="352"/>
      <c r="AG159" s="353"/>
      <c r="AH159" s="355"/>
      <c r="AI159" s="356"/>
      <c r="AJ159" s="356"/>
      <c r="AK159" s="356"/>
      <c r="AL159" s="356"/>
      <c r="AM159" s="356"/>
      <c r="AN159" s="356"/>
      <c r="AO159" s="356"/>
      <c r="AP159" s="356"/>
      <c r="AQ159" s="356"/>
      <c r="AR159" s="356"/>
      <c r="AS159" s="357"/>
      <c r="AT159" s="357"/>
      <c r="AU159" s="357"/>
      <c r="AV159" s="357"/>
      <c r="AW159" s="357"/>
      <c r="AX159" s="357"/>
      <c r="AY159" s="358"/>
      <c r="AZ159" s="358"/>
      <c r="BA159" s="358"/>
      <c r="BB159" s="358"/>
      <c r="BC159" s="358"/>
      <c r="BD159" s="358"/>
      <c r="BE159" s="359"/>
      <c r="BF159" s="359"/>
      <c r="BG159" s="359"/>
      <c r="BH159" s="359"/>
      <c r="BI159" s="359"/>
      <c r="BJ159" s="359"/>
      <c r="BK159" s="360"/>
      <c r="BL159" s="360"/>
      <c r="BM159" s="359"/>
      <c r="BN159" s="359"/>
      <c r="BO159" s="359"/>
      <c r="BP159" s="359"/>
      <c r="BQ159" s="359"/>
      <c r="BR159" s="359"/>
      <c r="BS159" s="358"/>
      <c r="BT159" s="358"/>
      <c r="BU159" s="358"/>
      <c r="BV159" s="358"/>
      <c r="BW159" s="358"/>
      <c r="BX159" s="358"/>
      <c r="BY159" s="358"/>
      <c r="BZ159" s="358"/>
      <c r="CA159" s="358"/>
      <c r="CB159" s="358"/>
      <c r="CC159" s="358"/>
      <c r="CD159" s="358"/>
      <c r="CE159" s="358"/>
      <c r="CF159" s="358"/>
      <c r="CG159" s="358"/>
      <c r="CH159" s="358"/>
      <c r="CI159" s="358"/>
      <c r="CJ159" s="358"/>
      <c r="CK159" s="358"/>
      <c r="CL159" s="358"/>
    </row>
    <row r="160" spans="1:90" s="361" customFormat="1" ht="55.5" customHeight="1" x14ac:dyDescent="0.25">
      <c r="A160" s="343">
        <f t="shared" si="20"/>
        <v>158</v>
      </c>
      <c r="B160" s="417" t="s">
        <v>921</v>
      </c>
      <c r="C160" s="345" t="s">
        <v>922</v>
      </c>
      <c r="D160" s="346">
        <v>44167</v>
      </c>
      <c r="E160" s="465">
        <v>44167</v>
      </c>
      <c r="F160" s="345" t="s">
        <v>923</v>
      </c>
      <c r="G160" s="389" t="s">
        <v>1047</v>
      </c>
      <c r="H160" s="570" t="s">
        <v>645</v>
      </c>
      <c r="I160" s="570" t="s">
        <v>1068</v>
      </c>
      <c r="J160" s="570" t="s">
        <v>1069</v>
      </c>
      <c r="K160" s="570" t="s">
        <v>1070</v>
      </c>
      <c r="L160" s="570" t="s">
        <v>982</v>
      </c>
      <c r="M160" s="587">
        <v>696414.2</v>
      </c>
      <c r="N160" s="587">
        <v>418573.2</v>
      </c>
      <c r="O160" s="587">
        <v>0</v>
      </c>
      <c r="P160" s="347" t="s">
        <v>790</v>
      </c>
      <c r="Q160" s="348">
        <v>44165</v>
      </c>
      <c r="R160" s="348" t="s">
        <v>976</v>
      </c>
      <c r="S160" s="348" t="s">
        <v>976</v>
      </c>
      <c r="T160" s="347" t="s">
        <v>819</v>
      </c>
      <c r="U160" s="348">
        <v>44196</v>
      </c>
      <c r="V160" s="363"/>
      <c r="W160" s="350" t="str">
        <f t="shared" ref="W160:W171" si="24">CONCATENATE(IF(T160="Finalised",SUM(U160-D160),""),IF(T160="Not Finalised",SUM(U160-D160),""), IF(T160="Closed",SUM(U160-D160),""),IF(T160="Withdrawn",SUM(U160-D160),""))</f>
        <v>29</v>
      </c>
      <c r="X160" s="351">
        <v>3</v>
      </c>
      <c r="Y160" s="350" t="str">
        <f t="shared" ref="Y160:Y171" si="25">CONCATENATE(IF(T160="Finalised","Finalised",""),IF(T160="Not Finalised",W160,""), IF(T160="Closed","Closed",""),IF(T160="Withdrawn","Withdrawn",""))</f>
        <v>Finalised</v>
      </c>
      <c r="Z160" s="353">
        <v>44172</v>
      </c>
      <c r="AA160" s="352">
        <f>Z160-E160</f>
        <v>5</v>
      </c>
      <c r="AB160" s="353"/>
      <c r="AC160" s="352"/>
      <c r="AD160" s="354"/>
      <c r="AE160" s="353"/>
      <c r="AF160" s="352"/>
      <c r="AG160" s="353"/>
      <c r="AH160" s="355"/>
      <c r="AI160" s="356"/>
      <c r="AJ160" s="356"/>
      <c r="AK160" s="356"/>
      <c r="AL160" s="356"/>
      <c r="AM160" s="356"/>
      <c r="AN160" s="356"/>
      <c r="AO160" s="356"/>
      <c r="AP160" s="356"/>
      <c r="AQ160" s="356"/>
      <c r="AR160" s="356"/>
      <c r="AS160" s="357"/>
      <c r="AT160" s="357"/>
      <c r="AU160" s="357"/>
      <c r="AV160" s="357"/>
      <c r="AW160" s="357"/>
      <c r="AX160" s="357"/>
      <c r="AY160" s="358"/>
      <c r="AZ160" s="358"/>
      <c r="BA160" s="358"/>
      <c r="BB160" s="358"/>
      <c r="BC160" s="358"/>
      <c r="BD160" s="358"/>
      <c r="BE160" s="359"/>
      <c r="BF160" s="359"/>
      <c r="BG160" s="359"/>
      <c r="BH160" s="359"/>
      <c r="BI160" s="359"/>
      <c r="BJ160" s="359"/>
      <c r="BK160" s="360"/>
      <c r="BL160" s="360"/>
      <c r="BM160" s="359"/>
      <c r="BN160" s="359"/>
      <c r="BO160" s="359"/>
      <c r="BP160" s="359"/>
      <c r="BQ160" s="359"/>
      <c r="BR160" s="359"/>
      <c r="BS160" s="358"/>
      <c r="BT160" s="358"/>
      <c r="BU160" s="358"/>
      <c r="BV160" s="358"/>
      <c r="BW160" s="358"/>
      <c r="BX160" s="358"/>
      <c r="BY160" s="358"/>
      <c r="BZ160" s="358"/>
      <c r="CA160" s="358"/>
      <c r="CB160" s="358"/>
      <c r="CC160" s="358"/>
      <c r="CD160" s="358"/>
      <c r="CE160" s="358"/>
      <c r="CF160" s="358"/>
      <c r="CG160" s="358"/>
      <c r="CH160" s="358"/>
      <c r="CI160" s="358"/>
      <c r="CJ160" s="358"/>
      <c r="CK160" s="358"/>
      <c r="CL160" s="358"/>
    </row>
    <row r="161" spans="1:90" s="361" customFormat="1" ht="55.5" customHeight="1" x14ac:dyDescent="0.25">
      <c r="A161" s="343">
        <f t="shared" si="20"/>
        <v>159</v>
      </c>
      <c r="B161" s="417" t="s">
        <v>921</v>
      </c>
      <c r="C161" s="345" t="s">
        <v>922</v>
      </c>
      <c r="D161" s="346">
        <v>44167</v>
      </c>
      <c r="E161" s="465">
        <v>44167</v>
      </c>
      <c r="F161" s="345" t="s">
        <v>923</v>
      </c>
      <c r="G161" s="389" t="s">
        <v>1047</v>
      </c>
      <c r="H161" s="570" t="s">
        <v>645</v>
      </c>
      <c r="I161" s="570" t="s">
        <v>1068</v>
      </c>
      <c r="J161" s="570" t="s">
        <v>1071</v>
      </c>
      <c r="K161" s="570" t="s">
        <v>1070</v>
      </c>
      <c r="L161" s="570" t="s">
        <v>982</v>
      </c>
      <c r="M161" s="587">
        <v>829232.15</v>
      </c>
      <c r="N161" s="587">
        <v>235147.4</v>
      </c>
      <c r="O161" s="587">
        <v>0</v>
      </c>
      <c r="P161" s="347" t="s">
        <v>790</v>
      </c>
      <c r="Q161" s="348">
        <v>44165</v>
      </c>
      <c r="R161" s="348" t="s">
        <v>976</v>
      </c>
      <c r="S161" s="348" t="s">
        <v>976</v>
      </c>
      <c r="T161" s="347" t="s">
        <v>819</v>
      </c>
      <c r="U161" s="348">
        <v>44196</v>
      </c>
      <c r="V161" s="363"/>
      <c r="W161" s="350" t="str">
        <f t="shared" si="24"/>
        <v>29</v>
      </c>
      <c r="X161" s="351">
        <v>4</v>
      </c>
      <c r="Y161" s="350" t="str">
        <f t="shared" si="25"/>
        <v>Finalised</v>
      </c>
      <c r="Z161" s="353">
        <v>44172</v>
      </c>
      <c r="AA161" s="352">
        <f>Z161-E161</f>
        <v>5</v>
      </c>
      <c r="AB161" s="353"/>
      <c r="AC161" s="352"/>
      <c r="AD161" s="354"/>
      <c r="AE161" s="353"/>
      <c r="AF161" s="352"/>
      <c r="AG161" s="353"/>
      <c r="AH161" s="355"/>
      <c r="AI161" s="356"/>
      <c r="AJ161" s="356"/>
      <c r="AK161" s="356"/>
      <c r="AL161" s="356"/>
      <c r="AM161" s="356"/>
      <c r="AN161" s="356"/>
      <c r="AO161" s="356"/>
      <c r="AP161" s="356"/>
      <c r="AQ161" s="356"/>
      <c r="AR161" s="356"/>
      <c r="AS161" s="357"/>
      <c r="AT161" s="357"/>
      <c r="AU161" s="357"/>
      <c r="AV161" s="357"/>
      <c r="AW161" s="357"/>
      <c r="AX161" s="357"/>
      <c r="AY161" s="358"/>
      <c r="AZ161" s="358"/>
      <c r="BA161" s="358"/>
      <c r="BB161" s="358"/>
      <c r="BC161" s="358"/>
      <c r="BD161" s="358"/>
      <c r="BE161" s="359"/>
      <c r="BF161" s="359"/>
      <c r="BG161" s="359"/>
      <c r="BH161" s="359"/>
      <c r="BI161" s="359"/>
      <c r="BJ161" s="359"/>
      <c r="BK161" s="360"/>
      <c r="BL161" s="360"/>
      <c r="BM161" s="359"/>
      <c r="BN161" s="359"/>
      <c r="BO161" s="359"/>
      <c r="BP161" s="359"/>
      <c r="BQ161" s="359"/>
      <c r="BR161" s="359"/>
      <c r="BS161" s="358"/>
      <c r="BT161" s="358"/>
      <c r="BU161" s="358"/>
      <c r="BV161" s="358"/>
      <c r="BW161" s="358"/>
      <c r="BX161" s="358"/>
      <c r="BY161" s="358"/>
      <c r="BZ161" s="358"/>
      <c r="CA161" s="358"/>
      <c r="CB161" s="358"/>
      <c r="CC161" s="358"/>
      <c r="CD161" s="358"/>
      <c r="CE161" s="358"/>
      <c r="CF161" s="358"/>
      <c r="CG161" s="358"/>
      <c r="CH161" s="358"/>
      <c r="CI161" s="358"/>
      <c r="CJ161" s="358"/>
      <c r="CK161" s="358"/>
      <c r="CL161" s="358"/>
    </row>
    <row r="162" spans="1:90" s="361" customFormat="1" ht="55.5" customHeight="1" x14ac:dyDescent="0.25">
      <c r="A162" s="343">
        <f t="shared" si="20"/>
        <v>160</v>
      </c>
      <c r="B162" s="417" t="s">
        <v>921</v>
      </c>
      <c r="C162" s="345" t="s">
        <v>922</v>
      </c>
      <c r="D162" s="346">
        <v>44167</v>
      </c>
      <c r="E162" s="465">
        <v>44167</v>
      </c>
      <c r="F162" s="345" t="s">
        <v>923</v>
      </c>
      <c r="G162" s="389" t="s">
        <v>1047</v>
      </c>
      <c r="H162" s="570" t="s">
        <v>645</v>
      </c>
      <c r="I162" s="570" t="s">
        <v>1068</v>
      </c>
      <c r="J162" s="570" t="s">
        <v>1072</v>
      </c>
      <c r="K162" s="570" t="s">
        <v>1070</v>
      </c>
      <c r="L162" s="570" t="s">
        <v>982</v>
      </c>
      <c r="M162" s="587">
        <v>312011.74</v>
      </c>
      <c r="N162" s="587">
        <v>133036.42000000001</v>
      </c>
      <c r="O162" s="587">
        <v>0</v>
      </c>
      <c r="P162" s="347" t="s">
        <v>790</v>
      </c>
      <c r="Q162" s="348">
        <v>44165</v>
      </c>
      <c r="R162" s="348" t="s">
        <v>976</v>
      </c>
      <c r="S162" s="348" t="s">
        <v>976</v>
      </c>
      <c r="T162" s="347" t="s">
        <v>819</v>
      </c>
      <c r="U162" s="348">
        <v>44196</v>
      </c>
      <c r="V162" s="363"/>
      <c r="W162" s="350" t="str">
        <f t="shared" si="24"/>
        <v>29</v>
      </c>
      <c r="X162" s="351">
        <v>5</v>
      </c>
      <c r="Y162" s="350" t="str">
        <f t="shared" si="25"/>
        <v>Finalised</v>
      </c>
      <c r="Z162" s="353">
        <v>44172</v>
      </c>
      <c r="AA162" s="352">
        <f>Z162-E162</f>
        <v>5</v>
      </c>
      <c r="AB162" s="353"/>
      <c r="AC162" s="352"/>
      <c r="AD162" s="354"/>
      <c r="AE162" s="353"/>
      <c r="AF162" s="352"/>
      <c r="AG162" s="353"/>
      <c r="AH162" s="355"/>
      <c r="AI162" s="356"/>
      <c r="AJ162" s="356"/>
      <c r="AK162" s="356"/>
      <c r="AL162" s="356"/>
      <c r="AM162" s="356"/>
      <c r="AN162" s="356"/>
      <c r="AO162" s="356"/>
      <c r="AP162" s="356"/>
      <c r="AQ162" s="356"/>
      <c r="AR162" s="356"/>
      <c r="AS162" s="357"/>
      <c r="AT162" s="357"/>
      <c r="AU162" s="357"/>
      <c r="AV162" s="357"/>
      <c r="AW162" s="357"/>
      <c r="AX162" s="357"/>
      <c r="AY162" s="358"/>
      <c r="AZ162" s="358"/>
      <c r="BA162" s="358"/>
      <c r="BB162" s="358"/>
      <c r="BC162" s="358"/>
      <c r="BD162" s="358"/>
      <c r="BE162" s="359"/>
      <c r="BF162" s="359"/>
      <c r="BG162" s="359"/>
      <c r="BH162" s="359"/>
      <c r="BI162" s="359"/>
      <c r="BJ162" s="359"/>
      <c r="BK162" s="360"/>
      <c r="BL162" s="360"/>
      <c r="BM162" s="359"/>
      <c r="BN162" s="359"/>
      <c r="BO162" s="359"/>
      <c r="BP162" s="359"/>
      <c r="BQ162" s="359"/>
      <c r="BR162" s="359"/>
      <c r="BS162" s="358"/>
      <c r="BT162" s="358"/>
      <c r="BU162" s="358"/>
      <c r="BV162" s="358"/>
      <c r="BW162" s="358"/>
      <c r="BX162" s="358"/>
      <c r="BY162" s="358"/>
      <c r="BZ162" s="358"/>
      <c r="CA162" s="358"/>
      <c r="CB162" s="358"/>
      <c r="CC162" s="358"/>
      <c r="CD162" s="358"/>
      <c r="CE162" s="358"/>
      <c r="CF162" s="358"/>
      <c r="CG162" s="358"/>
      <c r="CH162" s="358"/>
      <c r="CI162" s="358"/>
      <c r="CJ162" s="358"/>
      <c r="CK162" s="358"/>
      <c r="CL162" s="358"/>
    </row>
    <row r="163" spans="1:90" s="361" customFormat="1" ht="55.5" customHeight="1" x14ac:dyDescent="0.25">
      <c r="A163" s="343">
        <f t="shared" si="20"/>
        <v>161</v>
      </c>
      <c r="B163" s="417" t="s">
        <v>921</v>
      </c>
      <c r="C163" s="345" t="s">
        <v>922</v>
      </c>
      <c r="D163" s="346">
        <v>44167</v>
      </c>
      <c r="E163" s="465">
        <v>44167</v>
      </c>
      <c r="F163" s="345" t="s">
        <v>923</v>
      </c>
      <c r="G163" s="389" t="s">
        <v>1047</v>
      </c>
      <c r="H163" s="570" t="s">
        <v>645</v>
      </c>
      <c r="I163" s="570" t="s">
        <v>1068</v>
      </c>
      <c r="J163" s="570" t="s">
        <v>1073</v>
      </c>
      <c r="K163" s="570" t="s">
        <v>1070</v>
      </c>
      <c r="L163" s="570" t="s">
        <v>982</v>
      </c>
      <c r="M163" s="587">
        <v>243316.15</v>
      </c>
      <c r="N163" s="587">
        <v>121669.38</v>
      </c>
      <c r="O163" s="587">
        <v>0</v>
      </c>
      <c r="P163" s="347" t="s">
        <v>790</v>
      </c>
      <c r="Q163" s="348">
        <v>44165</v>
      </c>
      <c r="R163" s="348" t="s">
        <v>976</v>
      </c>
      <c r="S163" s="348" t="s">
        <v>976</v>
      </c>
      <c r="T163" s="347" t="s">
        <v>819</v>
      </c>
      <c r="U163" s="348">
        <v>44196</v>
      </c>
      <c r="V163" s="363"/>
      <c r="W163" s="350" t="str">
        <f t="shared" si="24"/>
        <v>29</v>
      </c>
      <c r="X163" s="351">
        <v>6</v>
      </c>
      <c r="Y163" s="350" t="str">
        <f t="shared" si="25"/>
        <v>Finalised</v>
      </c>
      <c r="Z163" s="353">
        <v>44172</v>
      </c>
      <c r="AA163" s="352">
        <f>Z163-E163</f>
        <v>5</v>
      </c>
      <c r="AB163" s="353"/>
      <c r="AC163" s="352"/>
      <c r="AD163" s="354"/>
      <c r="AE163" s="353"/>
      <c r="AF163" s="352"/>
      <c r="AG163" s="353"/>
      <c r="AH163" s="355"/>
      <c r="AI163" s="356"/>
      <c r="AJ163" s="356"/>
      <c r="AK163" s="356"/>
      <c r="AL163" s="356"/>
      <c r="AM163" s="356"/>
      <c r="AN163" s="356"/>
      <c r="AO163" s="356"/>
      <c r="AP163" s="356"/>
      <c r="AQ163" s="356"/>
      <c r="AR163" s="356"/>
      <c r="AS163" s="357"/>
      <c r="AT163" s="357"/>
      <c r="AU163" s="357"/>
      <c r="AV163" s="357"/>
      <c r="AW163" s="357"/>
      <c r="AX163" s="357"/>
      <c r="AY163" s="358"/>
      <c r="AZ163" s="358"/>
      <c r="BA163" s="358"/>
      <c r="BB163" s="358"/>
      <c r="BC163" s="358"/>
      <c r="BD163" s="358"/>
      <c r="BE163" s="359"/>
      <c r="BF163" s="359"/>
      <c r="BG163" s="359"/>
      <c r="BH163" s="359"/>
      <c r="BI163" s="359"/>
      <c r="BJ163" s="359"/>
      <c r="BK163" s="360"/>
      <c r="BL163" s="360"/>
      <c r="BM163" s="359"/>
      <c r="BN163" s="359"/>
      <c r="BO163" s="359"/>
      <c r="BP163" s="359"/>
      <c r="BQ163" s="359"/>
      <c r="BR163" s="359"/>
      <c r="BS163" s="358"/>
      <c r="BT163" s="358"/>
      <c r="BU163" s="358"/>
      <c r="BV163" s="358"/>
      <c r="BW163" s="358"/>
      <c r="BX163" s="358"/>
      <c r="BY163" s="358"/>
      <c r="BZ163" s="358"/>
      <c r="CA163" s="358"/>
      <c r="CB163" s="358"/>
      <c r="CC163" s="358"/>
      <c r="CD163" s="358"/>
      <c r="CE163" s="358"/>
      <c r="CF163" s="358"/>
      <c r="CG163" s="358"/>
      <c r="CH163" s="358"/>
      <c r="CI163" s="358"/>
      <c r="CJ163" s="358"/>
      <c r="CK163" s="358"/>
      <c r="CL163" s="358"/>
    </row>
    <row r="164" spans="1:90" s="494" customFormat="1" ht="55.5" customHeight="1" x14ac:dyDescent="0.25">
      <c r="A164" s="343">
        <f t="shared" si="20"/>
        <v>162</v>
      </c>
      <c r="B164" s="345" t="s">
        <v>921</v>
      </c>
      <c r="C164" s="345" t="s">
        <v>922</v>
      </c>
      <c r="D164" s="346">
        <v>44167</v>
      </c>
      <c r="E164" s="348">
        <v>44167</v>
      </c>
      <c r="F164" s="345" t="s">
        <v>923</v>
      </c>
      <c r="G164" s="345" t="s">
        <v>1047</v>
      </c>
      <c r="H164" s="570" t="s">
        <v>645</v>
      </c>
      <c r="I164" s="570" t="s">
        <v>1068</v>
      </c>
      <c r="J164" s="570" t="s">
        <v>1074</v>
      </c>
      <c r="K164" s="570" t="s">
        <v>1070</v>
      </c>
      <c r="L164" s="570" t="s">
        <v>982</v>
      </c>
      <c r="M164" s="587">
        <v>586815.04</v>
      </c>
      <c r="N164" s="587">
        <v>586089.22</v>
      </c>
      <c r="O164" s="587">
        <v>0</v>
      </c>
      <c r="P164" s="347" t="s">
        <v>790</v>
      </c>
      <c r="Q164" s="348">
        <v>44165</v>
      </c>
      <c r="R164" s="348" t="s">
        <v>976</v>
      </c>
      <c r="S164" s="348" t="s">
        <v>976</v>
      </c>
      <c r="T164" s="347" t="s">
        <v>819</v>
      </c>
      <c r="U164" s="348">
        <v>44196</v>
      </c>
      <c r="V164" s="478"/>
      <c r="W164" s="350" t="str">
        <f t="shared" si="24"/>
        <v>29</v>
      </c>
      <c r="X164" s="492">
        <v>7</v>
      </c>
      <c r="Y164" s="350" t="str">
        <f t="shared" si="25"/>
        <v>Finalised</v>
      </c>
      <c r="Z164" s="348">
        <v>44172</v>
      </c>
      <c r="AA164" s="493">
        <f>Z164-E164</f>
        <v>5</v>
      </c>
      <c r="AB164" s="348"/>
      <c r="AC164" s="493"/>
      <c r="AD164" s="492"/>
      <c r="AE164" s="348"/>
      <c r="AF164" s="493"/>
      <c r="AG164" s="348"/>
      <c r="AH164" s="347"/>
      <c r="AI164" s="421"/>
      <c r="AJ164" s="421"/>
      <c r="AK164" s="421"/>
      <c r="AL164" s="421"/>
      <c r="AM164" s="421"/>
      <c r="AN164" s="421"/>
      <c r="AO164" s="421"/>
      <c r="AP164" s="421"/>
      <c r="AQ164" s="421"/>
      <c r="AR164" s="421"/>
      <c r="AS164" s="422"/>
      <c r="AT164" s="422"/>
      <c r="AU164" s="422"/>
      <c r="AV164" s="422"/>
      <c r="AW164" s="422"/>
      <c r="AX164" s="422"/>
      <c r="AY164" s="423"/>
      <c r="AZ164" s="423"/>
      <c r="BA164" s="423"/>
      <c r="BB164" s="423"/>
      <c r="BC164" s="423"/>
      <c r="BD164" s="423"/>
      <c r="BE164" s="424"/>
      <c r="BF164" s="424"/>
      <c r="BG164" s="424"/>
      <c r="BH164" s="424"/>
      <c r="BI164" s="424"/>
      <c r="BJ164" s="424"/>
      <c r="BK164" s="425"/>
      <c r="BL164" s="425"/>
      <c r="BM164" s="424"/>
      <c r="BN164" s="424"/>
      <c r="BO164" s="424"/>
      <c r="BP164" s="424"/>
      <c r="BQ164" s="424"/>
      <c r="BR164" s="424"/>
      <c r="BS164" s="423"/>
      <c r="BT164" s="423"/>
      <c r="BU164" s="423"/>
      <c r="BV164" s="423"/>
      <c r="BW164" s="423"/>
      <c r="BX164" s="423"/>
      <c r="BY164" s="423"/>
      <c r="BZ164" s="423"/>
      <c r="CA164" s="423"/>
      <c r="CB164" s="423"/>
      <c r="CC164" s="423"/>
      <c r="CD164" s="423"/>
      <c r="CE164" s="423"/>
      <c r="CF164" s="423"/>
      <c r="CG164" s="423"/>
      <c r="CH164" s="423"/>
      <c r="CI164" s="423"/>
      <c r="CJ164" s="423"/>
      <c r="CK164" s="423"/>
      <c r="CL164" s="423"/>
    </row>
    <row r="165" spans="1:90" s="494" customFormat="1" ht="55.5" customHeight="1" x14ac:dyDescent="0.25">
      <c r="A165" s="343">
        <f t="shared" si="20"/>
        <v>163</v>
      </c>
      <c r="B165" s="385" t="s">
        <v>1937</v>
      </c>
      <c r="C165" s="385" t="s">
        <v>922</v>
      </c>
      <c r="D165" s="346">
        <v>44113</v>
      </c>
      <c r="E165" s="392">
        <v>44113</v>
      </c>
      <c r="F165" s="385" t="s">
        <v>945</v>
      </c>
      <c r="G165" s="377" t="s">
        <v>1913</v>
      </c>
      <c r="H165" s="570" t="s">
        <v>649</v>
      </c>
      <c r="I165" s="570" t="s">
        <v>1915</v>
      </c>
      <c r="J165" s="570" t="s">
        <v>1938</v>
      </c>
      <c r="K165" s="570" t="s">
        <v>1939</v>
      </c>
      <c r="L165" s="570" t="s">
        <v>1939</v>
      </c>
      <c r="M165" s="587">
        <v>17729984.710000001</v>
      </c>
      <c r="N165" s="587">
        <v>46565500</v>
      </c>
      <c r="O165" s="587">
        <v>34905570.439999998</v>
      </c>
      <c r="P165" s="347" t="s">
        <v>790</v>
      </c>
      <c r="Q165" s="348">
        <v>44113</v>
      </c>
      <c r="R165" s="348">
        <v>44136</v>
      </c>
      <c r="S165" s="348">
        <v>44165</v>
      </c>
      <c r="T165" s="347" t="s">
        <v>819</v>
      </c>
      <c r="U165" s="348">
        <v>44124</v>
      </c>
      <c r="V165" s="385" t="s">
        <v>1928</v>
      </c>
      <c r="W165" s="377" t="str">
        <f t="shared" si="24"/>
        <v>11</v>
      </c>
      <c r="X165" s="492"/>
      <c r="Y165" s="350" t="str">
        <f t="shared" si="25"/>
        <v>Finalised</v>
      </c>
      <c r="Z165" s="348"/>
      <c r="AA165" s="493"/>
      <c r="AB165" s="348"/>
      <c r="AC165" s="493"/>
      <c r="AD165" s="492"/>
      <c r="AE165" s="348"/>
      <c r="AF165" s="493"/>
      <c r="AG165" s="348"/>
      <c r="AH165" s="347"/>
      <c r="AI165" s="421"/>
      <c r="AJ165" s="421"/>
      <c r="AK165" s="421"/>
      <c r="AL165" s="421"/>
      <c r="AM165" s="421"/>
      <c r="AN165" s="421"/>
      <c r="AO165" s="421"/>
      <c r="AP165" s="421"/>
      <c r="AQ165" s="421"/>
      <c r="AR165" s="421"/>
      <c r="AS165" s="422"/>
      <c r="AT165" s="422"/>
      <c r="AU165" s="422"/>
      <c r="AV165" s="422"/>
      <c r="AW165" s="422"/>
      <c r="AX165" s="422"/>
      <c r="AY165" s="423"/>
      <c r="AZ165" s="423"/>
      <c r="BA165" s="423"/>
      <c r="BB165" s="423"/>
      <c r="BC165" s="423"/>
      <c r="BD165" s="423"/>
      <c r="BE165" s="424"/>
      <c r="BF165" s="424"/>
      <c r="BG165" s="424"/>
      <c r="BH165" s="424"/>
      <c r="BI165" s="424"/>
      <c r="BJ165" s="424"/>
      <c r="BK165" s="425"/>
      <c r="BL165" s="425"/>
      <c r="BM165" s="424"/>
      <c r="BN165" s="424"/>
      <c r="BO165" s="424"/>
      <c r="BP165" s="424"/>
      <c r="BQ165" s="424"/>
      <c r="BR165" s="424"/>
      <c r="BS165" s="423"/>
      <c r="BT165" s="423"/>
      <c r="BU165" s="423"/>
      <c r="BV165" s="423"/>
      <c r="BW165" s="423"/>
      <c r="BX165" s="423"/>
      <c r="BY165" s="423"/>
      <c r="BZ165" s="423"/>
      <c r="CA165" s="423"/>
      <c r="CB165" s="423"/>
      <c r="CC165" s="423"/>
      <c r="CD165" s="423"/>
      <c r="CE165" s="423"/>
      <c r="CF165" s="423"/>
      <c r="CG165" s="423"/>
      <c r="CH165" s="423"/>
      <c r="CI165" s="423"/>
      <c r="CJ165" s="423"/>
      <c r="CK165" s="423"/>
      <c r="CL165" s="423"/>
    </row>
    <row r="166" spans="1:90" s="494" customFormat="1" ht="55.5" customHeight="1" x14ac:dyDescent="0.25">
      <c r="A166" s="343">
        <f t="shared" si="20"/>
        <v>164</v>
      </c>
      <c r="B166" s="385" t="s">
        <v>1937</v>
      </c>
      <c r="C166" s="385" t="s">
        <v>922</v>
      </c>
      <c r="D166" s="346">
        <v>44113</v>
      </c>
      <c r="E166" s="392">
        <v>44113</v>
      </c>
      <c r="F166" s="385" t="s">
        <v>945</v>
      </c>
      <c r="G166" s="385" t="s">
        <v>1268</v>
      </c>
      <c r="H166" s="570" t="s">
        <v>649</v>
      </c>
      <c r="I166" s="570" t="s">
        <v>1944</v>
      </c>
      <c r="J166" s="570" t="s">
        <v>1945</v>
      </c>
      <c r="K166" s="570" t="s">
        <v>1946</v>
      </c>
      <c r="L166" s="570" t="s">
        <v>1946</v>
      </c>
      <c r="M166" s="587">
        <v>9827900</v>
      </c>
      <c r="N166" s="587">
        <v>16397370.119999999</v>
      </c>
      <c r="O166" s="587">
        <v>0</v>
      </c>
      <c r="P166" s="347" t="s">
        <v>793</v>
      </c>
      <c r="Q166" s="348" t="s">
        <v>1947</v>
      </c>
      <c r="R166" s="348">
        <v>44166</v>
      </c>
      <c r="S166" s="348">
        <v>44530</v>
      </c>
      <c r="T166" s="347" t="s">
        <v>819</v>
      </c>
      <c r="U166" s="348">
        <v>44132</v>
      </c>
      <c r="V166" s="385" t="s">
        <v>1928</v>
      </c>
      <c r="W166" s="377" t="str">
        <f t="shared" si="24"/>
        <v>19</v>
      </c>
      <c r="X166" s="492"/>
      <c r="Y166" s="350" t="str">
        <f t="shared" si="25"/>
        <v>Finalised</v>
      </c>
      <c r="Z166" s="348"/>
      <c r="AA166" s="493"/>
      <c r="AB166" s="348"/>
      <c r="AC166" s="493"/>
      <c r="AD166" s="492"/>
      <c r="AE166" s="348"/>
      <c r="AF166" s="493"/>
      <c r="AG166" s="348"/>
      <c r="AH166" s="347"/>
      <c r="AI166" s="421"/>
      <c r="AJ166" s="421"/>
      <c r="AK166" s="421"/>
      <c r="AL166" s="421"/>
      <c r="AM166" s="421"/>
      <c r="AN166" s="421"/>
      <c r="AO166" s="421"/>
      <c r="AP166" s="421"/>
      <c r="AQ166" s="421"/>
      <c r="AR166" s="421"/>
      <c r="AS166" s="422"/>
      <c r="AT166" s="422"/>
      <c r="AU166" s="422"/>
      <c r="AV166" s="422"/>
      <c r="AW166" s="422"/>
      <c r="AX166" s="422"/>
      <c r="AY166" s="423"/>
      <c r="AZ166" s="423"/>
      <c r="BA166" s="423"/>
      <c r="BB166" s="423"/>
      <c r="BC166" s="423"/>
      <c r="BD166" s="423"/>
      <c r="BE166" s="424"/>
      <c r="BF166" s="424"/>
      <c r="BG166" s="424"/>
      <c r="BH166" s="424"/>
      <c r="BI166" s="424"/>
      <c r="BJ166" s="424"/>
      <c r="BK166" s="425"/>
      <c r="BL166" s="425"/>
      <c r="BM166" s="424"/>
      <c r="BN166" s="424"/>
      <c r="BO166" s="424"/>
      <c r="BP166" s="424"/>
      <c r="BQ166" s="424"/>
      <c r="BR166" s="424"/>
      <c r="BS166" s="423"/>
      <c r="BT166" s="423"/>
      <c r="BU166" s="423"/>
      <c r="BV166" s="423"/>
      <c r="BW166" s="423"/>
      <c r="BX166" s="423"/>
      <c r="BY166" s="423"/>
      <c r="BZ166" s="423"/>
      <c r="CA166" s="423"/>
      <c r="CB166" s="423"/>
      <c r="CC166" s="423"/>
      <c r="CD166" s="423"/>
      <c r="CE166" s="423"/>
      <c r="CF166" s="423"/>
      <c r="CG166" s="423"/>
      <c r="CH166" s="423"/>
      <c r="CI166" s="423"/>
      <c r="CJ166" s="423"/>
      <c r="CK166" s="423"/>
      <c r="CL166" s="423"/>
    </row>
    <row r="167" spans="1:90" s="500" customFormat="1" ht="55.5" customHeight="1" x14ac:dyDescent="0.25">
      <c r="A167" s="343">
        <f t="shared" si="20"/>
        <v>165</v>
      </c>
      <c r="B167" s="377" t="s">
        <v>921</v>
      </c>
      <c r="C167" s="377" t="s">
        <v>922</v>
      </c>
      <c r="D167" s="346">
        <v>44109</v>
      </c>
      <c r="E167" s="392">
        <v>44109</v>
      </c>
      <c r="F167" s="377" t="s">
        <v>945</v>
      </c>
      <c r="G167" s="377" t="s">
        <v>1913</v>
      </c>
      <c r="H167" s="570" t="s">
        <v>649</v>
      </c>
      <c r="I167" s="570" t="s">
        <v>1933</v>
      </c>
      <c r="J167" s="570" t="s">
        <v>1936</v>
      </c>
      <c r="K167" s="570" t="s">
        <v>935</v>
      </c>
      <c r="L167" s="570" t="s">
        <v>929</v>
      </c>
      <c r="M167" s="587">
        <v>33882.449999999997</v>
      </c>
      <c r="N167" s="587">
        <v>139121.12</v>
      </c>
      <c r="O167" s="587">
        <v>0</v>
      </c>
      <c r="P167" s="347" t="s">
        <v>793</v>
      </c>
      <c r="Q167" s="348">
        <v>44109</v>
      </c>
      <c r="R167" s="348" t="s">
        <v>976</v>
      </c>
      <c r="S167" s="348" t="s">
        <v>976</v>
      </c>
      <c r="T167" s="347" t="s">
        <v>819</v>
      </c>
      <c r="U167" s="348">
        <v>44158</v>
      </c>
      <c r="V167" s="385" t="s">
        <v>1928</v>
      </c>
      <c r="W167" s="377" t="str">
        <f t="shared" si="24"/>
        <v>49</v>
      </c>
      <c r="X167" s="495"/>
      <c r="Y167" s="397" t="str">
        <f t="shared" si="25"/>
        <v>Finalised</v>
      </c>
      <c r="Z167" s="496"/>
      <c r="AA167" s="497"/>
      <c r="AB167" s="496"/>
      <c r="AC167" s="497"/>
      <c r="AD167" s="498"/>
      <c r="AE167" s="496"/>
      <c r="AF167" s="497"/>
      <c r="AG167" s="496"/>
      <c r="AH167" s="499"/>
      <c r="AI167" s="437"/>
      <c r="AJ167" s="437"/>
      <c r="AK167" s="437"/>
      <c r="AL167" s="437"/>
      <c r="AM167" s="437"/>
      <c r="AN167" s="437"/>
      <c r="AO167" s="437"/>
      <c r="AP167" s="437"/>
      <c r="AQ167" s="437"/>
      <c r="AR167" s="437"/>
      <c r="AS167" s="438"/>
      <c r="AT167" s="438"/>
      <c r="AU167" s="438"/>
      <c r="AV167" s="438"/>
      <c r="AW167" s="438"/>
      <c r="AX167" s="438"/>
      <c r="AY167" s="439"/>
      <c r="AZ167" s="439"/>
      <c r="BA167" s="439"/>
      <c r="BB167" s="439"/>
      <c r="BC167" s="439"/>
      <c r="BD167" s="439"/>
      <c r="BE167" s="440"/>
      <c r="BF167" s="440"/>
      <c r="BG167" s="440"/>
      <c r="BH167" s="440"/>
      <c r="BI167" s="440"/>
      <c r="BJ167" s="440"/>
      <c r="BK167" s="441"/>
      <c r="BL167" s="441"/>
      <c r="BM167" s="440"/>
      <c r="BN167" s="440"/>
      <c r="BO167" s="440"/>
      <c r="BP167" s="440"/>
      <c r="BQ167" s="440"/>
      <c r="BR167" s="440"/>
      <c r="BS167" s="439"/>
      <c r="BT167" s="439"/>
      <c r="BU167" s="439"/>
      <c r="BV167" s="439"/>
      <c r="BW167" s="439"/>
      <c r="BX167" s="439"/>
      <c r="BY167" s="439"/>
      <c r="BZ167" s="439"/>
      <c r="CA167" s="439"/>
      <c r="CB167" s="439"/>
      <c r="CC167" s="439"/>
      <c r="CD167" s="439"/>
      <c r="CE167" s="439"/>
      <c r="CF167" s="439"/>
      <c r="CG167" s="439"/>
      <c r="CH167" s="439"/>
      <c r="CI167" s="439"/>
      <c r="CJ167" s="439"/>
      <c r="CK167" s="439"/>
      <c r="CL167" s="439"/>
    </row>
    <row r="168" spans="1:90" s="500" customFormat="1" ht="55.5" customHeight="1" x14ac:dyDescent="0.25">
      <c r="A168" s="343">
        <f t="shared" si="20"/>
        <v>166</v>
      </c>
      <c r="B168" s="463" t="s">
        <v>921</v>
      </c>
      <c r="C168" s="385" t="s">
        <v>944</v>
      </c>
      <c r="D168" s="346">
        <v>44090</v>
      </c>
      <c r="E168" s="392">
        <v>44091</v>
      </c>
      <c r="F168" s="385" t="s">
        <v>1929</v>
      </c>
      <c r="G168" s="385" t="s">
        <v>1930</v>
      </c>
      <c r="H168" s="570" t="s">
        <v>649</v>
      </c>
      <c r="I168" s="570" t="s">
        <v>1954</v>
      </c>
      <c r="J168" s="570" t="s">
        <v>1955</v>
      </c>
      <c r="K168" s="570" t="s">
        <v>1956</v>
      </c>
      <c r="L168" s="570" t="s">
        <v>985</v>
      </c>
      <c r="M168" s="587">
        <v>0</v>
      </c>
      <c r="N168" s="587" t="s">
        <v>976</v>
      </c>
      <c r="O168" s="587" t="s">
        <v>976</v>
      </c>
      <c r="P168" s="347" t="s">
        <v>930</v>
      </c>
      <c r="Q168" s="348">
        <v>43914</v>
      </c>
      <c r="R168" s="348">
        <v>44197</v>
      </c>
      <c r="S168" s="348">
        <v>44196</v>
      </c>
      <c r="T168" s="347" t="s">
        <v>819</v>
      </c>
      <c r="U168" s="348">
        <v>44145</v>
      </c>
      <c r="V168" s="379" t="s">
        <v>1928</v>
      </c>
      <c r="W168" s="501" t="str">
        <f t="shared" si="24"/>
        <v>55</v>
      </c>
      <c r="X168" s="502"/>
      <c r="Y168" s="503" t="str">
        <f t="shared" si="25"/>
        <v>Finalised</v>
      </c>
      <c r="Z168" s="504"/>
      <c r="AA168" s="505"/>
      <c r="AB168" s="504"/>
      <c r="AC168" s="505"/>
      <c r="AD168" s="506"/>
      <c r="AE168" s="504"/>
      <c r="AF168" s="505"/>
      <c r="AG168" s="507"/>
      <c r="AH168" s="508"/>
      <c r="AI168" s="437"/>
      <c r="AJ168" s="437"/>
      <c r="AK168" s="437"/>
      <c r="AL168" s="437"/>
      <c r="AM168" s="437"/>
      <c r="AN168" s="437"/>
      <c r="AO168" s="437"/>
      <c r="AP168" s="437"/>
      <c r="AQ168" s="437"/>
      <c r="AR168" s="437"/>
      <c r="AS168" s="438"/>
      <c r="AT168" s="438"/>
      <c r="AU168" s="438"/>
      <c r="AV168" s="438"/>
      <c r="AW168" s="438"/>
      <c r="AX168" s="438"/>
      <c r="AY168" s="439"/>
      <c r="AZ168" s="439"/>
      <c r="BA168" s="439"/>
      <c r="BB168" s="439"/>
      <c r="BC168" s="439"/>
      <c r="BD168" s="439"/>
      <c r="BE168" s="440"/>
      <c r="BF168" s="440"/>
      <c r="BG168" s="440"/>
      <c r="BH168" s="440"/>
      <c r="BI168" s="440"/>
      <c r="BJ168" s="440"/>
      <c r="BK168" s="441"/>
      <c r="BL168" s="441"/>
      <c r="BM168" s="440"/>
      <c r="BN168" s="440"/>
      <c r="BO168" s="440"/>
      <c r="BP168" s="440"/>
      <c r="BQ168" s="440"/>
      <c r="BR168" s="440"/>
      <c r="BS168" s="439"/>
      <c r="BT168" s="439"/>
      <c r="BU168" s="439"/>
      <c r="BV168" s="439"/>
      <c r="BW168" s="439"/>
      <c r="BX168" s="439"/>
      <c r="BY168" s="439"/>
      <c r="BZ168" s="439"/>
      <c r="CA168" s="439"/>
      <c r="CB168" s="439"/>
      <c r="CC168" s="439"/>
      <c r="CD168" s="439"/>
      <c r="CE168" s="439"/>
      <c r="CF168" s="439"/>
      <c r="CG168" s="439"/>
      <c r="CH168" s="439"/>
      <c r="CI168" s="439"/>
      <c r="CJ168" s="439"/>
      <c r="CK168" s="439"/>
      <c r="CL168" s="439"/>
    </row>
    <row r="169" spans="1:90" s="500" customFormat="1" ht="55.5" customHeight="1" x14ac:dyDescent="0.25">
      <c r="A169" s="343">
        <f t="shared" si="20"/>
        <v>167</v>
      </c>
      <c r="B169" s="463" t="s">
        <v>921</v>
      </c>
      <c r="C169" s="385" t="s">
        <v>922</v>
      </c>
      <c r="D169" s="365">
        <v>44151</v>
      </c>
      <c r="E169" s="378">
        <v>44151</v>
      </c>
      <c r="F169" s="509" t="s">
        <v>945</v>
      </c>
      <c r="G169" s="385" t="s">
        <v>837</v>
      </c>
      <c r="H169" s="570" t="s">
        <v>649</v>
      </c>
      <c r="I169" s="570" t="s">
        <v>1916</v>
      </c>
      <c r="J169" s="570" t="s">
        <v>14</v>
      </c>
      <c r="K169" s="570" t="s">
        <v>1960</v>
      </c>
      <c r="L169" s="570" t="s">
        <v>1961</v>
      </c>
      <c r="M169" s="587">
        <v>131495869.02</v>
      </c>
      <c r="N169" s="587">
        <v>4412168.3600000003</v>
      </c>
      <c r="O169" s="587">
        <v>26995403.550000001</v>
      </c>
      <c r="P169" s="347" t="s">
        <v>793</v>
      </c>
      <c r="Q169" s="348" t="s">
        <v>926</v>
      </c>
      <c r="R169" s="348">
        <v>44197</v>
      </c>
      <c r="S169" s="348">
        <v>46022</v>
      </c>
      <c r="T169" s="347" t="s">
        <v>819</v>
      </c>
      <c r="U169" s="348">
        <v>44176</v>
      </c>
      <c r="V169" s="379" t="s">
        <v>1928</v>
      </c>
      <c r="W169" s="501" t="str">
        <f t="shared" si="24"/>
        <v>25</v>
      </c>
      <c r="X169" s="502"/>
      <c r="Y169" s="503" t="str">
        <f t="shared" si="25"/>
        <v>Finalised</v>
      </c>
      <c r="Z169" s="504"/>
      <c r="AA169" s="505"/>
      <c r="AB169" s="504"/>
      <c r="AC169" s="505"/>
      <c r="AD169" s="506"/>
      <c r="AE169" s="504"/>
      <c r="AF169" s="505"/>
      <c r="AG169" s="507"/>
      <c r="AH169" s="508"/>
      <c r="AI169" s="437"/>
      <c r="AJ169" s="437"/>
      <c r="AK169" s="437"/>
      <c r="AL169" s="437"/>
      <c r="AM169" s="437"/>
      <c r="AN169" s="437"/>
      <c r="AO169" s="437"/>
      <c r="AP169" s="437"/>
      <c r="AQ169" s="437"/>
      <c r="AR169" s="437"/>
      <c r="AS169" s="438"/>
      <c r="AT169" s="438"/>
      <c r="AU169" s="438"/>
      <c r="AV169" s="438"/>
      <c r="AW169" s="438"/>
      <c r="AX169" s="438"/>
      <c r="AY169" s="439"/>
      <c r="AZ169" s="439"/>
      <c r="BA169" s="439"/>
      <c r="BB169" s="439"/>
      <c r="BC169" s="439"/>
      <c r="BD169" s="439"/>
      <c r="BE169" s="440"/>
      <c r="BF169" s="440"/>
      <c r="BG169" s="440"/>
      <c r="BH169" s="440"/>
      <c r="BI169" s="440"/>
      <c r="BJ169" s="440"/>
      <c r="BK169" s="441"/>
      <c r="BL169" s="441"/>
      <c r="BM169" s="440"/>
      <c r="BN169" s="440"/>
      <c r="BO169" s="440"/>
      <c r="BP169" s="440"/>
      <c r="BQ169" s="440"/>
      <c r="BR169" s="440"/>
      <c r="BS169" s="439"/>
      <c r="BT169" s="439"/>
      <c r="BU169" s="439"/>
      <c r="BV169" s="439"/>
      <c r="BW169" s="439"/>
      <c r="BX169" s="439"/>
      <c r="BY169" s="439"/>
      <c r="BZ169" s="439"/>
      <c r="CA169" s="439"/>
      <c r="CB169" s="439"/>
      <c r="CC169" s="439"/>
      <c r="CD169" s="439"/>
      <c r="CE169" s="439"/>
      <c r="CF169" s="439"/>
      <c r="CG169" s="439"/>
      <c r="CH169" s="439"/>
      <c r="CI169" s="439"/>
      <c r="CJ169" s="439"/>
      <c r="CK169" s="439"/>
      <c r="CL169" s="439"/>
    </row>
    <row r="170" spans="1:90" s="500" customFormat="1" ht="55.5" customHeight="1" x14ac:dyDescent="0.25">
      <c r="A170" s="343">
        <f t="shared" si="20"/>
        <v>168</v>
      </c>
      <c r="B170" s="463" t="s">
        <v>921</v>
      </c>
      <c r="C170" s="385" t="s">
        <v>922</v>
      </c>
      <c r="D170" s="365">
        <v>44151</v>
      </c>
      <c r="E170" s="510">
        <v>44152</v>
      </c>
      <c r="F170" s="385" t="s">
        <v>1929</v>
      </c>
      <c r="G170" s="385" t="s">
        <v>837</v>
      </c>
      <c r="H170" s="570" t="s">
        <v>649</v>
      </c>
      <c r="I170" s="570" t="s">
        <v>1963</v>
      </c>
      <c r="J170" s="570" t="s">
        <v>1964</v>
      </c>
      <c r="K170" s="570" t="s">
        <v>1960</v>
      </c>
      <c r="L170" s="570" t="s">
        <v>1961</v>
      </c>
      <c r="M170" s="587">
        <v>452377.77</v>
      </c>
      <c r="N170" s="587" t="s">
        <v>976</v>
      </c>
      <c r="O170" s="587">
        <v>448713.15</v>
      </c>
      <c r="P170" s="347" t="s">
        <v>793</v>
      </c>
      <c r="Q170" s="348" t="s">
        <v>926</v>
      </c>
      <c r="R170" s="348">
        <v>44197</v>
      </c>
      <c r="S170" s="348">
        <v>44196</v>
      </c>
      <c r="T170" s="347" t="s">
        <v>819</v>
      </c>
      <c r="U170" s="348">
        <v>44166</v>
      </c>
      <c r="V170" s="379" t="s">
        <v>1928</v>
      </c>
      <c r="W170" s="501" t="str">
        <f t="shared" si="24"/>
        <v>15</v>
      </c>
      <c r="X170" s="502"/>
      <c r="Y170" s="503" t="str">
        <f t="shared" si="25"/>
        <v>Finalised</v>
      </c>
      <c r="Z170" s="504"/>
      <c r="AA170" s="505"/>
      <c r="AB170" s="504"/>
      <c r="AC170" s="505"/>
      <c r="AD170" s="506"/>
      <c r="AE170" s="504"/>
      <c r="AF170" s="505"/>
      <c r="AG170" s="507"/>
      <c r="AH170" s="508"/>
      <c r="AI170" s="437"/>
      <c r="AJ170" s="437"/>
      <c r="AK170" s="437"/>
      <c r="AL170" s="437"/>
      <c r="AM170" s="437"/>
      <c r="AN170" s="437"/>
      <c r="AO170" s="437"/>
      <c r="AP170" s="437"/>
      <c r="AQ170" s="437"/>
      <c r="AR170" s="437"/>
      <c r="AS170" s="438"/>
      <c r="AT170" s="438"/>
      <c r="AU170" s="438"/>
      <c r="AV170" s="438"/>
      <c r="AW170" s="438"/>
      <c r="AX170" s="438"/>
      <c r="AY170" s="439"/>
      <c r="AZ170" s="439"/>
      <c r="BA170" s="439"/>
      <c r="BB170" s="439"/>
      <c r="BC170" s="439"/>
      <c r="BD170" s="439"/>
      <c r="BE170" s="440"/>
      <c r="BF170" s="440"/>
      <c r="BG170" s="440"/>
      <c r="BH170" s="440"/>
      <c r="BI170" s="440"/>
      <c r="BJ170" s="440"/>
      <c r="BK170" s="441"/>
      <c r="BL170" s="441"/>
      <c r="BM170" s="440"/>
      <c r="BN170" s="440"/>
      <c r="BO170" s="440"/>
      <c r="BP170" s="440"/>
      <c r="BQ170" s="440"/>
      <c r="BR170" s="440"/>
      <c r="BS170" s="439"/>
      <c r="BT170" s="439"/>
      <c r="BU170" s="439"/>
      <c r="BV170" s="439"/>
      <c r="BW170" s="439"/>
      <c r="BX170" s="439"/>
      <c r="BY170" s="439"/>
      <c r="BZ170" s="439"/>
      <c r="CA170" s="439"/>
      <c r="CB170" s="439"/>
      <c r="CC170" s="439"/>
      <c r="CD170" s="439"/>
      <c r="CE170" s="439"/>
      <c r="CF170" s="439"/>
      <c r="CG170" s="439"/>
      <c r="CH170" s="439"/>
      <c r="CI170" s="439"/>
      <c r="CJ170" s="439"/>
      <c r="CK170" s="439"/>
      <c r="CL170" s="439"/>
    </row>
    <row r="171" spans="1:90" s="500" customFormat="1" ht="55.5" customHeight="1" x14ac:dyDescent="0.25">
      <c r="A171" s="343">
        <f t="shared" si="20"/>
        <v>169</v>
      </c>
      <c r="B171" s="467" t="s">
        <v>921</v>
      </c>
      <c r="C171" s="377" t="s">
        <v>922</v>
      </c>
      <c r="D171" s="365">
        <v>44124</v>
      </c>
      <c r="E171" s="378">
        <v>44124</v>
      </c>
      <c r="F171" s="385" t="s">
        <v>945</v>
      </c>
      <c r="G171" s="385" t="s">
        <v>1914</v>
      </c>
      <c r="H171" s="570" t="s">
        <v>649</v>
      </c>
      <c r="I171" s="570" t="s">
        <v>1965</v>
      </c>
      <c r="J171" s="570" t="s">
        <v>1966</v>
      </c>
      <c r="K171" s="570" t="s">
        <v>1953</v>
      </c>
      <c r="L171" s="570" t="s">
        <v>947</v>
      </c>
      <c r="M171" s="587">
        <v>355000000</v>
      </c>
      <c r="N171" s="587" t="s">
        <v>976</v>
      </c>
      <c r="O171" s="587">
        <v>1565353999</v>
      </c>
      <c r="P171" s="347" t="s">
        <v>793</v>
      </c>
      <c r="Q171" s="348">
        <v>44124</v>
      </c>
      <c r="R171" s="348" t="s">
        <v>976</v>
      </c>
      <c r="S171" s="348" t="s">
        <v>976</v>
      </c>
      <c r="T171" s="347" t="s">
        <v>819</v>
      </c>
      <c r="U171" s="348">
        <v>44132</v>
      </c>
      <c r="V171" s="379" t="s">
        <v>1928</v>
      </c>
      <c r="W171" s="501" t="str">
        <f t="shared" si="24"/>
        <v>8</v>
      </c>
      <c r="X171" s="502"/>
      <c r="Y171" s="503" t="str">
        <f t="shared" si="25"/>
        <v>Finalised</v>
      </c>
      <c r="Z171" s="504"/>
      <c r="AA171" s="505"/>
      <c r="AB171" s="504"/>
      <c r="AC171" s="505"/>
      <c r="AD171" s="506"/>
      <c r="AE171" s="504"/>
      <c r="AF171" s="505"/>
      <c r="AG171" s="507"/>
      <c r="AH171" s="508"/>
      <c r="AI171" s="437"/>
      <c r="AJ171" s="437"/>
      <c r="AK171" s="437"/>
      <c r="AL171" s="437"/>
      <c r="AM171" s="437"/>
      <c r="AN171" s="437"/>
      <c r="AO171" s="437"/>
      <c r="AP171" s="437"/>
      <c r="AQ171" s="437"/>
      <c r="AR171" s="437"/>
      <c r="AS171" s="438"/>
      <c r="AT171" s="438"/>
      <c r="AU171" s="438"/>
      <c r="AV171" s="438"/>
      <c r="AW171" s="438"/>
      <c r="AX171" s="438"/>
      <c r="AY171" s="439"/>
      <c r="AZ171" s="439"/>
      <c r="BA171" s="439"/>
      <c r="BB171" s="439"/>
      <c r="BC171" s="439"/>
      <c r="BD171" s="439"/>
      <c r="BE171" s="440"/>
      <c r="BF171" s="440"/>
      <c r="BG171" s="440"/>
      <c r="BH171" s="440"/>
      <c r="BI171" s="440"/>
      <c r="BJ171" s="440"/>
      <c r="BK171" s="441"/>
      <c r="BL171" s="441"/>
      <c r="BM171" s="440"/>
      <c r="BN171" s="440"/>
      <c r="BO171" s="440"/>
      <c r="BP171" s="440"/>
      <c r="BQ171" s="440"/>
      <c r="BR171" s="440"/>
      <c r="BS171" s="439"/>
      <c r="BT171" s="439"/>
      <c r="BU171" s="439"/>
      <c r="BV171" s="439"/>
      <c r="BW171" s="439"/>
      <c r="BX171" s="439"/>
      <c r="BY171" s="439"/>
      <c r="BZ171" s="439"/>
      <c r="CA171" s="439"/>
      <c r="CB171" s="439"/>
      <c r="CC171" s="439"/>
      <c r="CD171" s="439"/>
      <c r="CE171" s="439"/>
      <c r="CF171" s="439"/>
      <c r="CG171" s="439"/>
      <c r="CH171" s="439"/>
      <c r="CI171" s="439"/>
      <c r="CJ171" s="439"/>
      <c r="CK171" s="439"/>
      <c r="CL171" s="439"/>
    </row>
    <row r="172" spans="1:90" s="500" customFormat="1" ht="55.5" customHeight="1" x14ac:dyDescent="0.25">
      <c r="A172" s="343">
        <f t="shared" si="20"/>
        <v>170</v>
      </c>
      <c r="B172" s="511" t="s">
        <v>921</v>
      </c>
      <c r="C172" s="382" t="s">
        <v>944</v>
      </c>
      <c r="D172" s="365">
        <v>44174</v>
      </c>
      <c r="E172" s="364">
        <v>44174</v>
      </c>
      <c r="F172" s="382" t="s">
        <v>945</v>
      </c>
      <c r="G172" s="382" t="s">
        <v>837</v>
      </c>
      <c r="H172" s="570" t="s">
        <v>649</v>
      </c>
      <c r="I172" s="570" t="s">
        <v>2123</v>
      </c>
      <c r="J172" s="570" t="s">
        <v>1955</v>
      </c>
      <c r="K172" s="570" t="s">
        <v>2099</v>
      </c>
      <c r="L172" s="570" t="s">
        <v>947</v>
      </c>
      <c r="M172" s="587">
        <v>0</v>
      </c>
      <c r="N172" s="587" t="s">
        <v>926</v>
      </c>
      <c r="O172" s="587" t="s">
        <v>926</v>
      </c>
      <c r="P172" s="347" t="s">
        <v>793</v>
      </c>
      <c r="Q172" s="348">
        <v>43839</v>
      </c>
      <c r="R172" s="348">
        <v>44197</v>
      </c>
      <c r="S172" s="348">
        <v>44561</v>
      </c>
      <c r="T172" s="347" t="s">
        <v>819</v>
      </c>
      <c r="U172" s="348">
        <v>44186</v>
      </c>
      <c r="V172" s="383"/>
      <c r="W172" s="512"/>
      <c r="X172" s="513"/>
      <c r="Y172" s="514"/>
      <c r="Z172" s="515">
        <v>44183</v>
      </c>
      <c r="AA172" s="516"/>
      <c r="AB172" s="515">
        <v>44183</v>
      </c>
      <c r="AC172" s="516"/>
      <c r="AD172" s="517"/>
      <c r="AE172" s="515">
        <v>44186</v>
      </c>
      <c r="AF172" s="516"/>
      <c r="AG172" s="518"/>
      <c r="AH172" s="519"/>
      <c r="AI172" s="520"/>
      <c r="AJ172" s="520"/>
      <c r="AK172" s="520"/>
      <c r="AL172" s="520"/>
      <c r="AM172" s="520"/>
      <c r="AN172" s="520"/>
      <c r="AO172" s="520"/>
      <c r="AP172" s="520"/>
      <c r="AQ172" s="520"/>
      <c r="AR172" s="520"/>
      <c r="AS172" s="521"/>
      <c r="AT172" s="521"/>
      <c r="AU172" s="521"/>
      <c r="AV172" s="521"/>
      <c r="AW172" s="521"/>
      <c r="AX172" s="521"/>
      <c r="AY172" s="522"/>
      <c r="AZ172" s="522"/>
      <c r="BA172" s="522"/>
      <c r="BB172" s="522"/>
      <c r="BC172" s="522"/>
      <c r="BD172" s="522"/>
      <c r="BE172" s="523"/>
      <c r="BF172" s="523"/>
      <c r="BG172" s="523"/>
      <c r="BH172" s="523"/>
      <c r="BI172" s="523"/>
      <c r="BJ172" s="523"/>
      <c r="BK172" s="519"/>
      <c r="BL172" s="519"/>
      <c r="BM172" s="523"/>
      <c r="BN172" s="523"/>
      <c r="BO172" s="523"/>
      <c r="BP172" s="523"/>
      <c r="BQ172" s="523"/>
      <c r="BR172" s="523"/>
      <c r="BS172" s="522"/>
      <c r="BT172" s="522"/>
      <c r="BU172" s="522"/>
      <c r="BV172" s="522"/>
      <c r="BW172" s="522"/>
      <c r="BX172" s="522"/>
      <c r="BY172" s="522"/>
      <c r="BZ172" s="522"/>
      <c r="CA172" s="522"/>
      <c r="CB172" s="522"/>
      <c r="CC172" s="522"/>
      <c r="CD172" s="522"/>
      <c r="CE172" s="522"/>
      <c r="CF172" s="522"/>
      <c r="CG172" s="522"/>
      <c r="CH172" s="522"/>
      <c r="CI172" s="522"/>
      <c r="CJ172" s="522"/>
      <c r="CK172" s="522"/>
      <c r="CL172" s="522"/>
    </row>
    <row r="173" spans="1:90" s="500" customFormat="1" ht="55.5" customHeight="1" x14ac:dyDescent="0.25">
      <c r="A173" s="343">
        <f t="shared" si="20"/>
        <v>171</v>
      </c>
      <c r="B173" s="467" t="s">
        <v>921</v>
      </c>
      <c r="C173" s="377" t="s">
        <v>922</v>
      </c>
      <c r="D173" s="365">
        <v>44152</v>
      </c>
      <c r="E173" s="378">
        <v>44152</v>
      </c>
      <c r="F173" s="377" t="s">
        <v>953</v>
      </c>
      <c r="G173" s="377" t="s">
        <v>1852</v>
      </c>
      <c r="H173" s="570" t="s">
        <v>651</v>
      </c>
      <c r="I173" s="570" t="s">
        <v>2063</v>
      </c>
      <c r="J173" s="570" t="s">
        <v>2064</v>
      </c>
      <c r="K173" s="570" t="s">
        <v>2057</v>
      </c>
      <c r="L173" s="570" t="s">
        <v>946</v>
      </c>
      <c r="M173" s="587">
        <v>357548</v>
      </c>
      <c r="N173" s="587">
        <v>429638.16</v>
      </c>
      <c r="O173" s="587">
        <v>0</v>
      </c>
      <c r="P173" s="347" t="s">
        <v>790</v>
      </c>
      <c r="Q173" s="348">
        <v>44117</v>
      </c>
      <c r="R173" s="348" t="s">
        <v>926</v>
      </c>
      <c r="S173" s="348" t="s">
        <v>926</v>
      </c>
      <c r="T173" s="347" t="s">
        <v>819</v>
      </c>
      <c r="U173" s="348">
        <v>44176</v>
      </c>
      <c r="V173" s="524"/>
      <c r="W173" s="525"/>
      <c r="X173" s="526"/>
      <c r="Y173" s="527"/>
      <c r="Z173" s="528"/>
      <c r="AA173" s="529"/>
      <c r="AB173" s="528"/>
      <c r="AC173" s="529"/>
      <c r="AD173" s="526"/>
      <c r="AE173" s="528"/>
      <c r="AF173" s="529"/>
      <c r="AG173" s="530"/>
      <c r="AH173" s="531"/>
      <c r="AI173" s="421"/>
      <c r="AJ173" s="421"/>
      <c r="AK173" s="421"/>
      <c r="AL173" s="421"/>
      <c r="AM173" s="421"/>
      <c r="AN173" s="421"/>
      <c r="AO173" s="421"/>
      <c r="AP173" s="421"/>
      <c r="AQ173" s="421"/>
      <c r="AR173" s="421"/>
      <c r="AS173" s="422"/>
      <c r="AT173" s="422"/>
      <c r="AU173" s="422"/>
      <c r="AV173" s="422"/>
      <c r="AW173" s="422"/>
      <c r="AX173" s="422"/>
      <c r="AY173" s="423"/>
      <c r="AZ173" s="423"/>
      <c r="BA173" s="423"/>
      <c r="BB173" s="423"/>
      <c r="BC173" s="423"/>
      <c r="BD173" s="423"/>
      <c r="BE173" s="424"/>
      <c r="BF173" s="424"/>
      <c r="BG173" s="424"/>
      <c r="BH173" s="424"/>
      <c r="BI173" s="424"/>
      <c r="BJ173" s="424"/>
      <c r="BK173" s="425"/>
      <c r="BL173" s="425"/>
      <c r="BM173" s="424"/>
      <c r="BN173" s="424"/>
      <c r="BO173" s="424"/>
      <c r="BP173" s="424"/>
      <c r="BQ173" s="424"/>
      <c r="BR173" s="424"/>
      <c r="BS173" s="423"/>
      <c r="BT173" s="423"/>
      <c r="BU173" s="423"/>
      <c r="BV173" s="423"/>
      <c r="BW173" s="423"/>
      <c r="BX173" s="423"/>
      <c r="BY173" s="423"/>
      <c r="BZ173" s="423"/>
      <c r="CA173" s="423"/>
      <c r="CB173" s="423"/>
      <c r="CC173" s="423"/>
      <c r="CD173" s="423"/>
      <c r="CE173" s="423"/>
      <c r="CF173" s="423"/>
      <c r="CG173" s="423"/>
      <c r="CH173" s="423"/>
      <c r="CI173" s="423"/>
      <c r="CJ173" s="423"/>
      <c r="CK173" s="423"/>
      <c r="CL173" s="423"/>
    </row>
    <row r="174" spans="1:90" s="494" customFormat="1" ht="55.5" customHeight="1" x14ac:dyDescent="0.25">
      <c r="A174" s="343">
        <f t="shared" si="20"/>
        <v>172</v>
      </c>
      <c r="B174" s="417" t="s">
        <v>921</v>
      </c>
      <c r="C174" s="345" t="s">
        <v>922</v>
      </c>
      <c r="D174" s="365">
        <v>44179</v>
      </c>
      <c r="E174" s="532">
        <v>44179</v>
      </c>
      <c r="F174" s="345" t="s">
        <v>953</v>
      </c>
      <c r="G174" s="345" t="s">
        <v>1850</v>
      </c>
      <c r="H174" s="570" t="s">
        <v>652</v>
      </c>
      <c r="I174" s="570" t="s">
        <v>1880</v>
      </c>
      <c r="J174" s="570" t="s">
        <v>1881</v>
      </c>
      <c r="K174" s="570" t="s">
        <v>1882</v>
      </c>
      <c r="L174" s="570" t="s">
        <v>969</v>
      </c>
      <c r="M174" s="587">
        <v>1691100</v>
      </c>
      <c r="N174" s="587">
        <v>11279463</v>
      </c>
      <c r="O174" s="587">
        <v>612368</v>
      </c>
      <c r="P174" s="347" t="s">
        <v>790</v>
      </c>
      <c r="Q174" s="348">
        <v>44173</v>
      </c>
      <c r="R174" s="348" t="s">
        <v>926</v>
      </c>
      <c r="S174" s="348" t="s">
        <v>926</v>
      </c>
      <c r="T174" s="347" t="s">
        <v>819</v>
      </c>
      <c r="U174" s="348">
        <v>44195</v>
      </c>
      <c r="V174" s="353"/>
      <c r="W174" s="525"/>
      <c r="X174" s="526"/>
      <c r="Y174" s="527"/>
      <c r="Z174" s="528"/>
      <c r="AA174" s="529"/>
      <c r="AB174" s="528"/>
      <c r="AC174" s="529"/>
      <c r="AD174" s="526"/>
      <c r="AE174" s="528"/>
      <c r="AF174" s="529"/>
      <c r="AG174" s="530"/>
      <c r="AH174" s="531"/>
      <c r="AI174" s="421"/>
      <c r="AJ174" s="421"/>
      <c r="AK174" s="421"/>
      <c r="AL174" s="421"/>
      <c r="AM174" s="421"/>
      <c r="AN174" s="421"/>
      <c r="AO174" s="421"/>
      <c r="AP174" s="421"/>
      <c r="AQ174" s="421"/>
      <c r="AR174" s="421"/>
      <c r="AS174" s="422"/>
      <c r="AT174" s="422"/>
      <c r="AU174" s="422"/>
      <c r="AV174" s="422"/>
      <c r="AW174" s="422"/>
      <c r="AX174" s="422"/>
      <c r="AY174" s="423"/>
      <c r="AZ174" s="423"/>
      <c r="BA174" s="423"/>
      <c r="BB174" s="423"/>
      <c r="BC174" s="423"/>
      <c r="BD174" s="423"/>
      <c r="BE174" s="424"/>
      <c r="BF174" s="424"/>
      <c r="BG174" s="424"/>
      <c r="BH174" s="424"/>
      <c r="BI174" s="424"/>
      <c r="BJ174" s="424"/>
      <c r="BK174" s="425"/>
      <c r="BL174" s="425"/>
      <c r="BM174" s="424"/>
      <c r="BN174" s="424"/>
      <c r="BO174" s="424"/>
      <c r="BP174" s="424"/>
      <c r="BQ174" s="424"/>
      <c r="BR174" s="424"/>
      <c r="BS174" s="423"/>
      <c r="BT174" s="423"/>
      <c r="BU174" s="423"/>
      <c r="BV174" s="423"/>
      <c r="BW174" s="423"/>
      <c r="BX174" s="423"/>
      <c r="BY174" s="423"/>
      <c r="BZ174" s="423"/>
      <c r="CA174" s="423"/>
      <c r="CB174" s="423"/>
      <c r="CC174" s="423"/>
      <c r="CD174" s="423"/>
      <c r="CE174" s="423"/>
      <c r="CF174" s="423"/>
      <c r="CG174" s="423"/>
      <c r="CH174" s="423"/>
      <c r="CI174" s="423"/>
      <c r="CJ174" s="423"/>
      <c r="CK174" s="423"/>
      <c r="CL174" s="423"/>
    </row>
    <row r="175" spans="1:90" s="500" customFormat="1" ht="55.5" customHeight="1" x14ac:dyDescent="0.25">
      <c r="A175" s="343">
        <f t="shared" si="20"/>
        <v>173</v>
      </c>
      <c r="B175" s="482" t="s">
        <v>921</v>
      </c>
      <c r="C175" s="345" t="s">
        <v>922</v>
      </c>
      <c r="D175" s="346">
        <v>44166</v>
      </c>
      <c r="E175" s="348">
        <v>44166</v>
      </c>
      <c r="F175" s="389" t="s">
        <v>923</v>
      </c>
      <c r="G175" s="489" t="s">
        <v>829</v>
      </c>
      <c r="H175" s="570" t="s">
        <v>659</v>
      </c>
      <c r="I175" s="570" t="s">
        <v>2080</v>
      </c>
      <c r="J175" s="570" t="s">
        <v>1112</v>
      </c>
      <c r="K175" s="570" t="s">
        <v>1097</v>
      </c>
      <c r="L175" s="570" t="s">
        <v>982</v>
      </c>
      <c r="M175" s="587">
        <v>196000</v>
      </c>
      <c r="N175" s="587">
        <v>2020718</v>
      </c>
      <c r="O175" s="587">
        <v>147000</v>
      </c>
      <c r="P175" s="347" t="s">
        <v>790</v>
      </c>
      <c r="Q175" s="348">
        <v>44166</v>
      </c>
      <c r="R175" s="348">
        <v>44197</v>
      </c>
      <c r="S175" s="348">
        <v>44316</v>
      </c>
      <c r="T175" s="347" t="s">
        <v>819</v>
      </c>
      <c r="U175" s="348">
        <v>44196</v>
      </c>
      <c r="V175" s="363"/>
      <c r="W175" s="525" t="str">
        <f t="shared" ref="W175:W181" si="26">CONCATENATE(IF(T175="Finalised",SUM(U175-D175),""),IF(T175="Not Finalised",SUM(U175-D175),""), IF(T175="Closed",SUM(U175-D175),""),IF(T175="Withdrawn",SUM(U175-D175),""))</f>
        <v>30</v>
      </c>
      <c r="X175" s="502">
        <v>11</v>
      </c>
      <c r="Y175" s="503" t="str">
        <f t="shared" ref="Y175:Y181" si="27">CONCATENATE(IF(T175="Finalised","Finalised",""),IF(T175="Not Finalised",W175,""), IF(T175="Closed","Closed",""),IF(T175="Withdrawn","Withdrawn",""))</f>
        <v>Finalised</v>
      </c>
      <c r="Z175" s="504">
        <v>44175</v>
      </c>
      <c r="AA175" s="505">
        <f>Z175-E175</f>
        <v>9</v>
      </c>
      <c r="AB175" s="504"/>
      <c r="AC175" s="505"/>
      <c r="AD175" s="506"/>
      <c r="AE175" s="504"/>
      <c r="AF175" s="505"/>
      <c r="AG175" s="507"/>
      <c r="AH175" s="508"/>
      <c r="AI175" s="437"/>
      <c r="AJ175" s="437"/>
      <c r="AK175" s="437"/>
      <c r="AL175" s="437"/>
      <c r="AM175" s="437"/>
      <c r="AN175" s="437"/>
      <c r="AO175" s="437"/>
      <c r="AP175" s="437"/>
      <c r="AQ175" s="437"/>
      <c r="AR175" s="437"/>
      <c r="AS175" s="438"/>
      <c r="AT175" s="438"/>
      <c r="AU175" s="438"/>
      <c r="AV175" s="438"/>
      <c r="AW175" s="438"/>
      <c r="AX175" s="438"/>
      <c r="AY175" s="439"/>
      <c r="AZ175" s="439"/>
      <c r="BA175" s="439"/>
      <c r="BB175" s="439"/>
      <c r="BC175" s="439"/>
      <c r="BD175" s="439"/>
      <c r="BE175" s="440"/>
      <c r="BF175" s="440"/>
      <c r="BG175" s="440"/>
      <c r="BH175" s="440"/>
      <c r="BI175" s="440"/>
      <c r="BJ175" s="440"/>
      <c r="BK175" s="441"/>
      <c r="BL175" s="441"/>
      <c r="BM175" s="440"/>
      <c r="BN175" s="440"/>
      <c r="BO175" s="440"/>
      <c r="BP175" s="440"/>
      <c r="BQ175" s="440"/>
      <c r="BR175" s="440"/>
      <c r="BS175" s="439"/>
      <c r="BT175" s="439"/>
      <c r="BU175" s="439"/>
      <c r="BV175" s="439"/>
      <c r="BW175" s="439"/>
      <c r="BX175" s="439"/>
      <c r="BY175" s="439"/>
      <c r="BZ175" s="439"/>
      <c r="CA175" s="439"/>
      <c r="CB175" s="439"/>
      <c r="CC175" s="439"/>
      <c r="CD175" s="439"/>
      <c r="CE175" s="439"/>
      <c r="CF175" s="439"/>
      <c r="CG175" s="439"/>
      <c r="CH175" s="439"/>
      <c r="CI175" s="439"/>
      <c r="CJ175" s="439"/>
      <c r="CK175" s="439"/>
      <c r="CL175" s="439"/>
    </row>
    <row r="176" spans="1:90" s="500" customFormat="1" ht="55.5" customHeight="1" x14ac:dyDescent="0.25">
      <c r="A176" s="343">
        <f t="shared" si="20"/>
        <v>174</v>
      </c>
      <c r="B176" s="533" t="s">
        <v>921</v>
      </c>
      <c r="C176" s="377" t="s">
        <v>922</v>
      </c>
      <c r="D176" s="346">
        <v>44134</v>
      </c>
      <c r="E176" s="392">
        <v>44134</v>
      </c>
      <c r="F176" s="393" t="s">
        <v>945</v>
      </c>
      <c r="G176" s="534" t="s">
        <v>1924</v>
      </c>
      <c r="H176" s="570" t="s">
        <v>660</v>
      </c>
      <c r="I176" s="570" t="s">
        <v>1925</v>
      </c>
      <c r="J176" s="570" t="s">
        <v>1926</v>
      </c>
      <c r="K176" s="570" t="s">
        <v>1927</v>
      </c>
      <c r="L176" s="570" t="s">
        <v>947</v>
      </c>
      <c r="M176" s="587">
        <v>27079563.260000002</v>
      </c>
      <c r="N176" s="587">
        <v>267789088.96000001</v>
      </c>
      <c r="O176" s="587">
        <v>13676771.630000001</v>
      </c>
      <c r="P176" s="347" t="s">
        <v>793</v>
      </c>
      <c r="Q176" s="348">
        <v>44132</v>
      </c>
      <c r="R176" s="348">
        <v>44136</v>
      </c>
      <c r="S176" s="348">
        <v>44316</v>
      </c>
      <c r="T176" s="347" t="s">
        <v>819</v>
      </c>
      <c r="U176" s="348">
        <v>44148</v>
      </c>
      <c r="V176" s="379" t="s">
        <v>1928</v>
      </c>
      <c r="W176" s="501" t="str">
        <f t="shared" si="26"/>
        <v>14</v>
      </c>
      <c r="X176" s="526"/>
      <c r="Y176" s="527" t="str">
        <f t="shared" si="27"/>
        <v>Finalised</v>
      </c>
      <c r="Z176" s="528"/>
      <c r="AA176" s="529"/>
      <c r="AB176" s="528"/>
      <c r="AC176" s="529"/>
      <c r="AD176" s="526"/>
      <c r="AE176" s="528"/>
      <c r="AF176" s="529"/>
      <c r="AG176" s="530"/>
      <c r="AH176" s="531"/>
      <c r="AI176" s="421"/>
      <c r="AJ176" s="421"/>
      <c r="AK176" s="421"/>
      <c r="AL176" s="421"/>
      <c r="AM176" s="421"/>
      <c r="AN176" s="421"/>
      <c r="AO176" s="421"/>
      <c r="AP176" s="421"/>
      <c r="AQ176" s="421"/>
      <c r="AR176" s="421"/>
      <c r="AS176" s="422"/>
      <c r="AT176" s="422"/>
      <c r="AU176" s="422"/>
      <c r="AV176" s="422"/>
      <c r="AW176" s="422"/>
      <c r="AX176" s="422"/>
      <c r="AY176" s="423"/>
      <c r="AZ176" s="423"/>
      <c r="BA176" s="423"/>
      <c r="BB176" s="423"/>
      <c r="BC176" s="423"/>
      <c r="BD176" s="423"/>
      <c r="BE176" s="424"/>
      <c r="BF176" s="424"/>
      <c r="BG176" s="424"/>
      <c r="BH176" s="424"/>
      <c r="BI176" s="424"/>
      <c r="BJ176" s="424"/>
      <c r="BK176" s="425"/>
      <c r="BL176" s="425"/>
      <c r="BM176" s="424"/>
      <c r="BN176" s="424"/>
      <c r="BO176" s="424"/>
      <c r="BP176" s="424"/>
      <c r="BQ176" s="424"/>
      <c r="BR176" s="424"/>
      <c r="BS176" s="423"/>
      <c r="BT176" s="423"/>
      <c r="BU176" s="423"/>
      <c r="BV176" s="423"/>
      <c r="BW176" s="423"/>
      <c r="BX176" s="423"/>
      <c r="BY176" s="423"/>
      <c r="BZ176" s="423"/>
      <c r="CA176" s="423"/>
      <c r="CB176" s="423"/>
      <c r="CC176" s="423"/>
      <c r="CD176" s="423"/>
      <c r="CE176" s="423"/>
      <c r="CF176" s="423"/>
      <c r="CG176" s="423"/>
      <c r="CH176" s="423"/>
      <c r="CI176" s="423"/>
      <c r="CJ176" s="423"/>
      <c r="CK176" s="423"/>
      <c r="CL176" s="423"/>
    </row>
    <row r="177" spans="1:90" s="500" customFormat="1" ht="55.5" customHeight="1" x14ac:dyDescent="0.25">
      <c r="A177" s="343">
        <f t="shared" si="20"/>
        <v>175</v>
      </c>
      <c r="B177" s="417" t="s">
        <v>921</v>
      </c>
      <c r="C177" s="345" t="s">
        <v>922</v>
      </c>
      <c r="D177" s="365">
        <v>44138</v>
      </c>
      <c r="E177" s="353">
        <v>44138</v>
      </c>
      <c r="F177" s="345" t="s">
        <v>923</v>
      </c>
      <c r="G177" s="345" t="s">
        <v>829</v>
      </c>
      <c r="H177" s="570" t="s">
        <v>676</v>
      </c>
      <c r="I177" s="570" t="s">
        <v>2076</v>
      </c>
      <c r="J177" s="570" t="s">
        <v>1104</v>
      </c>
      <c r="K177" s="570" t="s">
        <v>1105</v>
      </c>
      <c r="L177" s="570" t="s">
        <v>982</v>
      </c>
      <c r="M177" s="587">
        <v>34440938.299999997</v>
      </c>
      <c r="N177" s="587">
        <v>358539849.60000002</v>
      </c>
      <c r="O177" s="587">
        <v>94286839.25</v>
      </c>
      <c r="P177" s="347" t="s">
        <v>790</v>
      </c>
      <c r="Q177" s="348">
        <v>44097</v>
      </c>
      <c r="R177" s="348" t="s">
        <v>976</v>
      </c>
      <c r="S177" s="348" t="s">
        <v>976</v>
      </c>
      <c r="T177" s="347" t="s">
        <v>819</v>
      </c>
      <c r="U177" s="348">
        <v>44151</v>
      </c>
      <c r="V177" s="363"/>
      <c r="W177" s="525" t="str">
        <f t="shared" si="26"/>
        <v>13</v>
      </c>
      <c r="X177" s="502"/>
      <c r="Y177" s="503" t="str">
        <f t="shared" si="27"/>
        <v>Finalised</v>
      </c>
      <c r="Z177" s="504">
        <v>44139</v>
      </c>
      <c r="AA177" s="505">
        <f>Z177-E177</f>
        <v>1</v>
      </c>
      <c r="AB177" s="504"/>
      <c r="AC177" s="505"/>
      <c r="AD177" s="506"/>
      <c r="AE177" s="504"/>
      <c r="AF177" s="505"/>
      <c r="AG177" s="507"/>
      <c r="AH177" s="508"/>
      <c r="AI177" s="437"/>
      <c r="AJ177" s="437"/>
      <c r="AK177" s="437"/>
      <c r="AL177" s="437"/>
      <c r="AM177" s="437"/>
      <c r="AN177" s="437"/>
      <c r="AO177" s="437"/>
      <c r="AP177" s="437"/>
      <c r="AQ177" s="437"/>
      <c r="AR177" s="437"/>
      <c r="AS177" s="438"/>
      <c r="AT177" s="438"/>
      <c r="AU177" s="438"/>
      <c r="AV177" s="438"/>
      <c r="AW177" s="438"/>
      <c r="AX177" s="438"/>
      <c r="AY177" s="439"/>
      <c r="AZ177" s="439"/>
      <c r="BA177" s="439"/>
      <c r="BB177" s="439"/>
      <c r="BC177" s="439"/>
      <c r="BD177" s="439"/>
      <c r="BE177" s="440"/>
      <c r="BF177" s="440"/>
      <c r="BG177" s="440"/>
      <c r="BH177" s="440"/>
      <c r="BI177" s="440"/>
      <c r="BJ177" s="440"/>
      <c r="BK177" s="441"/>
      <c r="BL177" s="441"/>
      <c r="BM177" s="440"/>
      <c r="BN177" s="440"/>
      <c r="BO177" s="440"/>
      <c r="BP177" s="440"/>
      <c r="BQ177" s="440"/>
      <c r="BR177" s="440"/>
      <c r="BS177" s="439"/>
      <c r="BT177" s="439"/>
      <c r="BU177" s="439"/>
      <c r="BV177" s="439"/>
      <c r="BW177" s="439"/>
      <c r="BX177" s="439"/>
      <c r="BY177" s="439"/>
      <c r="BZ177" s="439"/>
      <c r="CA177" s="439"/>
      <c r="CB177" s="439"/>
      <c r="CC177" s="439"/>
      <c r="CD177" s="439"/>
      <c r="CE177" s="439"/>
      <c r="CF177" s="439"/>
      <c r="CG177" s="439"/>
      <c r="CH177" s="439"/>
      <c r="CI177" s="439"/>
      <c r="CJ177" s="439"/>
      <c r="CK177" s="439"/>
      <c r="CL177" s="439"/>
    </row>
    <row r="178" spans="1:90" s="500" customFormat="1" ht="55.5" customHeight="1" x14ac:dyDescent="0.25">
      <c r="A178" s="343">
        <f t="shared" si="20"/>
        <v>176</v>
      </c>
      <c r="B178" s="417" t="s">
        <v>921</v>
      </c>
      <c r="C178" s="345" t="s">
        <v>922</v>
      </c>
      <c r="D178" s="365">
        <v>44102</v>
      </c>
      <c r="E178" s="353">
        <v>44102</v>
      </c>
      <c r="F178" s="345" t="s">
        <v>923</v>
      </c>
      <c r="G178" s="345" t="s">
        <v>829</v>
      </c>
      <c r="H178" s="570" t="s">
        <v>676</v>
      </c>
      <c r="I178" s="570" t="s">
        <v>2077</v>
      </c>
      <c r="J178" s="570" t="s">
        <v>1106</v>
      </c>
      <c r="K178" s="570" t="s">
        <v>1107</v>
      </c>
      <c r="L178" s="570" t="s">
        <v>982</v>
      </c>
      <c r="M178" s="587">
        <v>1322081.46</v>
      </c>
      <c r="N178" s="587">
        <v>5565196.9199999999</v>
      </c>
      <c r="O178" s="587">
        <v>3025628.48</v>
      </c>
      <c r="P178" s="347" t="s">
        <v>790</v>
      </c>
      <c r="Q178" s="348">
        <v>44102</v>
      </c>
      <c r="R178" s="348" t="s">
        <v>976</v>
      </c>
      <c r="S178" s="348" t="s">
        <v>976</v>
      </c>
      <c r="T178" s="347" t="s">
        <v>819</v>
      </c>
      <c r="U178" s="348">
        <v>44153</v>
      </c>
      <c r="V178" s="363"/>
      <c r="W178" s="525" t="str">
        <f t="shared" si="26"/>
        <v>51</v>
      </c>
      <c r="X178" s="502"/>
      <c r="Y178" s="503" t="str">
        <f t="shared" si="27"/>
        <v>Finalised</v>
      </c>
      <c r="Z178" s="504">
        <v>44106</v>
      </c>
      <c r="AA178" s="505">
        <f>Z178-E178</f>
        <v>4</v>
      </c>
      <c r="AB178" s="504"/>
      <c r="AC178" s="505"/>
      <c r="AD178" s="506"/>
      <c r="AE178" s="504"/>
      <c r="AF178" s="505"/>
      <c r="AG178" s="507"/>
      <c r="AH178" s="508"/>
      <c r="AI178" s="437"/>
      <c r="AJ178" s="437"/>
      <c r="AK178" s="437"/>
      <c r="AL178" s="437"/>
      <c r="AM178" s="437"/>
      <c r="AN178" s="437"/>
      <c r="AO178" s="437"/>
      <c r="AP178" s="437"/>
      <c r="AQ178" s="437"/>
      <c r="AR178" s="437"/>
      <c r="AS178" s="438"/>
      <c r="AT178" s="438"/>
      <c r="AU178" s="438"/>
      <c r="AV178" s="438"/>
      <c r="AW178" s="438"/>
      <c r="AX178" s="438"/>
      <c r="AY178" s="439"/>
      <c r="AZ178" s="439"/>
      <c r="BA178" s="439"/>
      <c r="BB178" s="439"/>
      <c r="BC178" s="439"/>
      <c r="BD178" s="439"/>
      <c r="BE178" s="440"/>
      <c r="BF178" s="440"/>
      <c r="BG178" s="440"/>
      <c r="BH178" s="440"/>
      <c r="BI178" s="440"/>
      <c r="BJ178" s="440"/>
      <c r="BK178" s="441"/>
      <c r="BL178" s="441"/>
      <c r="BM178" s="440"/>
      <c r="BN178" s="440"/>
      <c r="BO178" s="440"/>
      <c r="BP178" s="440"/>
      <c r="BQ178" s="440"/>
      <c r="BR178" s="440"/>
      <c r="BS178" s="439"/>
      <c r="BT178" s="439"/>
      <c r="BU178" s="439"/>
      <c r="BV178" s="439"/>
      <c r="BW178" s="439"/>
      <c r="BX178" s="439"/>
      <c r="BY178" s="439"/>
      <c r="BZ178" s="439"/>
      <c r="CA178" s="439"/>
      <c r="CB178" s="439"/>
      <c r="CC178" s="439"/>
      <c r="CD178" s="439"/>
      <c r="CE178" s="439"/>
      <c r="CF178" s="439"/>
      <c r="CG178" s="439"/>
      <c r="CH178" s="439"/>
      <c r="CI178" s="439"/>
      <c r="CJ178" s="439"/>
      <c r="CK178" s="439"/>
      <c r="CL178" s="439"/>
    </row>
    <row r="179" spans="1:90" s="500" customFormat="1" ht="55.5" customHeight="1" x14ac:dyDescent="0.25">
      <c r="A179" s="343">
        <f t="shared" si="20"/>
        <v>177</v>
      </c>
      <c r="B179" s="417" t="s">
        <v>921</v>
      </c>
      <c r="C179" s="345" t="s">
        <v>922</v>
      </c>
      <c r="D179" s="365">
        <v>44140</v>
      </c>
      <c r="E179" s="353">
        <v>44140</v>
      </c>
      <c r="F179" s="345" t="s">
        <v>923</v>
      </c>
      <c r="G179" s="345" t="s">
        <v>829</v>
      </c>
      <c r="H179" s="570" t="s">
        <v>676</v>
      </c>
      <c r="I179" s="570" t="s">
        <v>2079</v>
      </c>
      <c r="J179" s="570" t="s">
        <v>1108</v>
      </c>
      <c r="K179" s="570" t="s">
        <v>1109</v>
      </c>
      <c r="L179" s="570" t="s">
        <v>982</v>
      </c>
      <c r="M179" s="587">
        <v>2315752.3199999998</v>
      </c>
      <c r="N179" s="587">
        <v>1421511.6</v>
      </c>
      <c r="O179" s="587">
        <v>16148559.67</v>
      </c>
      <c r="P179" s="347" t="s">
        <v>930</v>
      </c>
      <c r="Q179" s="348">
        <v>44140</v>
      </c>
      <c r="R179" s="348" t="s">
        <v>976</v>
      </c>
      <c r="S179" s="348" t="s">
        <v>976</v>
      </c>
      <c r="T179" s="347" t="s">
        <v>819</v>
      </c>
      <c r="U179" s="348">
        <v>44196</v>
      </c>
      <c r="V179" s="363"/>
      <c r="W179" s="525" t="str">
        <f t="shared" si="26"/>
        <v>56</v>
      </c>
      <c r="X179" s="502"/>
      <c r="Y179" s="503" t="str">
        <f t="shared" si="27"/>
        <v>Finalised</v>
      </c>
      <c r="Z179" s="504">
        <v>44148</v>
      </c>
      <c r="AA179" s="505">
        <f>Z179-E179</f>
        <v>8</v>
      </c>
      <c r="AB179" s="504"/>
      <c r="AC179" s="505"/>
      <c r="AD179" s="506"/>
      <c r="AE179" s="504"/>
      <c r="AF179" s="505"/>
      <c r="AG179" s="507"/>
      <c r="AH179" s="508"/>
      <c r="AI179" s="437"/>
      <c r="AJ179" s="437"/>
      <c r="AK179" s="437"/>
      <c r="AL179" s="437"/>
      <c r="AM179" s="437"/>
      <c r="AN179" s="437"/>
      <c r="AO179" s="437"/>
      <c r="AP179" s="437"/>
      <c r="AQ179" s="437"/>
      <c r="AR179" s="437"/>
      <c r="AS179" s="438"/>
      <c r="AT179" s="438"/>
      <c r="AU179" s="438"/>
      <c r="AV179" s="438"/>
      <c r="AW179" s="438"/>
      <c r="AX179" s="438"/>
      <c r="AY179" s="439"/>
      <c r="AZ179" s="439"/>
      <c r="BA179" s="439"/>
      <c r="BB179" s="439"/>
      <c r="BC179" s="439"/>
      <c r="BD179" s="439"/>
      <c r="BE179" s="440"/>
      <c r="BF179" s="440"/>
      <c r="BG179" s="440"/>
      <c r="BH179" s="440"/>
      <c r="BI179" s="440"/>
      <c r="BJ179" s="440"/>
      <c r="BK179" s="441"/>
      <c r="BL179" s="441"/>
      <c r="BM179" s="440"/>
      <c r="BN179" s="440"/>
      <c r="BO179" s="440"/>
      <c r="BP179" s="440"/>
      <c r="BQ179" s="440"/>
      <c r="BR179" s="440"/>
      <c r="BS179" s="439"/>
      <c r="BT179" s="439"/>
      <c r="BU179" s="439"/>
      <c r="BV179" s="439"/>
      <c r="BW179" s="439"/>
      <c r="BX179" s="439"/>
      <c r="BY179" s="439"/>
      <c r="BZ179" s="439"/>
      <c r="CA179" s="439"/>
      <c r="CB179" s="439"/>
      <c r="CC179" s="439"/>
      <c r="CD179" s="439"/>
      <c r="CE179" s="439"/>
      <c r="CF179" s="439"/>
      <c r="CG179" s="439"/>
      <c r="CH179" s="439"/>
      <c r="CI179" s="439"/>
      <c r="CJ179" s="439"/>
      <c r="CK179" s="439"/>
      <c r="CL179" s="439"/>
    </row>
    <row r="180" spans="1:90" s="500" customFormat="1" ht="55.5" customHeight="1" x14ac:dyDescent="0.25">
      <c r="A180" s="343">
        <f t="shared" si="20"/>
        <v>178</v>
      </c>
      <c r="B180" s="482" t="s">
        <v>921</v>
      </c>
      <c r="C180" s="483" t="s">
        <v>922</v>
      </c>
      <c r="D180" s="535">
        <v>44174</v>
      </c>
      <c r="E180" s="484">
        <v>44174</v>
      </c>
      <c r="F180" s="389" t="s">
        <v>923</v>
      </c>
      <c r="G180" s="389" t="s">
        <v>829</v>
      </c>
      <c r="H180" s="570" t="s">
        <v>676</v>
      </c>
      <c r="I180" s="570" t="s">
        <v>2078</v>
      </c>
      <c r="J180" s="570" t="s">
        <v>1110</v>
      </c>
      <c r="K180" s="570" t="s">
        <v>1111</v>
      </c>
      <c r="L180" s="570" t="s">
        <v>925</v>
      </c>
      <c r="M180" s="587">
        <v>29440000</v>
      </c>
      <c r="N180" s="587">
        <v>140203265.13</v>
      </c>
      <c r="O180" s="587">
        <v>0</v>
      </c>
      <c r="P180" s="347" t="s">
        <v>793</v>
      </c>
      <c r="Q180" s="348">
        <v>44174</v>
      </c>
      <c r="R180" s="348" t="s">
        <v>976</v>
      </c>
      <c r="S180" s="348" t="s">
        <v>976</v>
      </c>
      <c r="T180" s="347" t="s">
        <v>819</v>
      </c>
      <c r="U180" s="348">
        <v>44196</v>
      </c>
      <c r="V180" s="363"/>
      <c r="W180" s="525" t="str">
        <f t="shared" si="26"/>
        <v>22</v>
      </c>
      <c r="X180" s="502"/>
      <c r="Y180" s="503" t="str">
        <f t="shared" si="27"/>
        <v>Finalised</v>
      </c>
      <c r="Z180" s="504">
        <v>44175</v>
      </c>
      <c r="AA180" s="505">
        <f>Z180-E180</f>
        <v>1</v>
      </c>
      <c r="AB180" s="504"/>
      <c r="AC180" s="505"/>
      <c r="AD180" s="506"/>
      <c r="AE180" s="504"/>
      <c r="AF180" s="505"/>
      <c r="AG180" s="507"/>
      <c r="AH180" s="508"/>
      <c r="AI180" s="437"/>
      <c r="AJ180" s="437"/>
      <c r="AK180" s="437"/>
      <c r="AL180" s="437"/>
      <c r="AM180" s="437"/>
      <c r="AN180" s="437"/>
      <c r="AO180" s="437"/>
      <c r="AP180" s="437"/>
      <c r="AQ180" s="437"/>
      <c r="AR180" s="437"/>
      <c r="AS180" s="438"/>
      <c r="AT180" s="438"/>
      <c r="AU180" s="438"/>
      <c r="AV180" s="438"/>
      <c r="AW180" s="438"/>
      <c r="AX180" s="438"/>
      <c r="AY180" s="439"/>
      <c r="AZ180" s="439"/>
      <c r="BA180" s="439"/>
      <c r="BB180" s="439"/>
      <c r="BC180" s="439"/>
      <c r="BD180" s="439"/>
      <c r="BE180" s="440"/>
      <c r="BF180" s="440"/>
      <c r="BG180" s="440"/>
      <c r="BH180" s="440"/>
      <c r="BI180" s="440"/>
      <c r="BJ180" s="440"/>
      <c r="BK180" s="441"/>
      <c r="BL180" s="441"/>
      <c r="BM180" s="440"/>
      <c r="BN180" s="440"/>
      <c r="BO180" s="440"/>
      <c r="BP180" s="440"/>
      <c r="BQ180" s="440"/>
      <c r="BR180" s="440"/>
      <c r="BS180" s="439"/>
      <c r="BT180" s="439"/>
      <c r="BU180" s="439"/>
      <c r="BV180" s="439"/>
      <c r="BW180" s="439"/>
      <c r="BX180" s="439"/>
      <c r="BY180" s="439"/>
      <c r="BZ180" s="439"/>
      <c r="CA180" s="439"/>
      <c r="CB180" s="439"/>
      <c r="CC180" s="439"/>
      <c r="CD180" s="439"/>
      <c r="CE180" s="439"/>
      <c r="CF180" s="439"/>
      <c r="CG180" s="439"/>
      <c r="CH180" s="439"/>
      <c r="CI180" s="439"/>
      <c r="CJ180" s="439"/>
      <c r="CK180" s="439"/>
      <c r="CL180" s="439"/>
    </row>
    <row r="181" spans="1:90" s="500" customFormat="1" ht="55.5" customHeight="1" x14ac:dyDescent="0.25">
      <c r="A181" s="343">
        <f t="shared" si="20"/>
        <v>179</v>
      </c>
      <c r="B181" s="482" t="s">
        <v>921</v>
      </c>
      <c r="C181" s="483" t="s">
        <v>922</v>
      </c>
      <c r="D181" s="418">
        <v>44139</v>
      </c>
      <c r="E181" s="418">
        <v>44140</v>
      </c>
      <c r="F181" s="536" t="s">
        <v>928</v>
      </c>
      <c r="G181" s="466" t="s">
        <v>1148</v>
      </c>
      <c r="H181" s="570" t="s">
        <v>684</v>
      </c>
      <c r="I181" s="570" t="s">
        <v>2032</v>
      </c>
      <c r="J181" s="570" t="s">
        <v>2033</v>
      </c>
      <c r="K181" s="570" t="s">
        <v>2026</v>
      </c>
      <c r="L181" s="570" t="s">
        <v>954</v>
      </c>
      <c r="M181" s="587">
        <v>0</v>
      </c>
      <c r="N181" s="587" t="s">
        <v>2034</v>
      </c>
      <c r="O181" s="587">
        <v>0</v>
      </c>
      <c r="P181" s="347" t="s">
        <v>793</v>
      </c>
      <c r="Q181" s="348">
        <v>44139</v>
      </c>
      <c r="R181" s="348" t="s">
        <v>976</v>
      </c>
      <c r="S181" s="348">
        <v>44423</v>
      </c>
      <c r="T181" s="347" t="s">
        <v>819</v>
      </c>
      <c r="U181" s="348">
        <v>44195</v>
      </c>
      <c r="V181" s="353"/>
      <c r="W181" s="525" t="str">
        <f t="shared" si="26"/>
        <v>56</v>
      </c>
      <c r="X181" s="502"/>
      <c r="Y181" s="503" t="str">
        <f t="shared" si="27"/>
        <v>Finalised</v>
      </c>
      <c r="Z181" s="504"/>
      <c r="AA181" s="505"/>
      <c r="AB181" s="504"/>
      <c r="AC181" s="505"/>
      <c r="AD181" s="506"/>
      <c r="AE181" s="504"/>
      <c r="AF181" s="505"/>
      <c r="AG181" s="507"/>
      <c r="AH181" s="508"/>
      <c r="AI181" s="437"/>
      <c r="AJ181" s="437"/>
      <c r="AK181" s="437"/>
      <c r="AL181" s="437"/>
      <c r="AM181" s="437"/>
      <c r="AN181" s="437"/>
      <c r="AO181" s="437"/>
      <c r="AP181" s="437"/>
      <c r="AQ181" s="437"/>
      <c r="AR181" s="437"/>
      <c r="AS181" s="438"/>
      <c r="AT181" s="438"/>
      <c r="AU181" s="438"/>
      <c r="AV181" s="438"/>
      <c r="AW181" s="438"/>
      <c r="AX181" s="438"/>
      <c r="AY181" s="439"/>
      <c r="AZ181" s="439"/>
      <c r="BA181" s="439"/>
      <c r="BB181" s="439"/>
      <c r="BC181" s="439"/>
      <c r="BD181" s="439"/>
      <c r="BE181" s="440"/>
      <c r="BF181" s="440"/>
      <c r="BG181" s="440"/>
      <c r="BH181" s="440"/>
      <c r="BI181" s="440"/>
      <c r="BJ181" s="440"/>
      <c r="BK181" s="441"/>
      <c r="BL181" s="441"/>
      <c r="BM181" s="440"/>
      <c r="BN181" s="440"/>
      <c r="BO181" s="440"/>
      <c r="BP181" s="440"/>
      <c r="BQ181" s="440"/>
      <c r="BR181" s="440"/>
      <c r="BS181" s="439"/>
      <c r="BT181" s="439"/>
      <c r="BU181" s="439"/>
      <c r="BV181" s="439"/>
      <c r="BW181" s="439"/>
      <c r="BX181" s="439"/>
      <c r="BY181" s="439"/>
      <c r="BZ181" s="439"/>
      <c r="CA181" s="439"/>
      <c r="CB181" s="439"/>
      <c r="CC181" s="439"/>
      <c r="CD181" s="439"/>
      <c r="CE181" s="439"/>
      <c r="CF181" s="439"/>
      <c r="CG181" s="439"/>
      <c r="CH181" s="439"/>
      <c r="CI181" s="439"/>
      <c r="CJ181" s="439"/>
      <c r="CK181" s="439"/>
      <c r="CL181" s="439"/>
    </row>
    <row r="182" spans="1:90" s="544" customFormat="1" ht="55.5" customHeight="1" x14ac:dyDescent="0.25">
      <c r="A182" s="343">
        <f t="shared" si="20"/>
        <v>180</v>
      </c>
      <c r="B182" s="482" t="s">
        <v>921</v>
      </c>
      <c r="C182" s="483" t="s">
        <v>922</v>
      </c>
      <c r="D182" s="446">
        <v>44104</v>
      </c>
      <c r="E182" s="418">
        <v>44104</v>
      </c>
      <c r="F182" s="389" t="s">
        <v>928</v>
      </c>
      <c r="G182" s="489" t="s">
        <v>1448</v>
      </c>
      <c r="H182" s="570" t="s">
        <v>684</v>
      </c>
      <c r="I182" s="570" t="s">
        <v>2012</v>
      </c>
      <c r="J182" s="570" t="s">
        <v>2117</v>
      </c>
      <c r="K182" s="570" t="s">
        <v>2013</v>
      </c>
      <c r="L182" s="570" t="s">
        <v>929</v>
      </c>
      <c r="M182" s="587">
        <v>67730396.510000005</v>
      </c>
      <c r="N182" s="587">
        <v>708955795.38</v>
      </c>
      <c r="O182" s="587" t="s">
        <v>976</v>
      </c>
      <c r="P182" s="347" t="s">
        <v>930</v>
      </c>
      <c r="Q182" s="348">
        <v>44103</v>
      </c>
      <c r="R182" s="348">
        <v>44105</v>
      </c>
      <c r="S182" s="348">
        <v>44286</v>
      </c>
      <c r="T182" s="347" t="s">
        <v>879</v>
      </c>
      <c r="U182" s="348"/>
      <c r="V182" s="449"/>
      <c r="W182" s="537"/>
      <c r="X182" s="538"/>
      <c r="Y182" s="539"/>
      <c r="Z182" s="540"/>
      <c r="AA182" s="541"/>
      <c r="AB182" s="540"/>
      <c r="AC182" s="541"/>
      <c r="AD182" s="542"/>
      <c r="AE182" s="540"/>
      <c r="AF182" s="541"/>
      <c r="AG182" s="543"/>
      <c r="AH182" s="461"/>
      <c r="AI182" s="457"/>
      <c r="AJ182" s="457"/>
      <c r="AK182" s="457"/>
      <c r="AL182" s="457"/>
      <c r="AM182" s="457"/>
      <c r="AN182" s="457"/>
      <c r="AO182" s="457"/>
      <c r="AP182" s="457"/>
      <c r="AQ182" s="457"/>
      <c r="AR182" s="457"/>
      <c r="AS182" s="458"/>
      <c r="AT182" s="458"/>
      <c r="AU182" s="458"/>
      <c r="AV182" s="458"/>
      <c r="AW182" s="458"/>
      <c r="AX182" s="458"/>
      <c r="AY182" s="459"/>
      <c r="AZ182" s="459"/>
      <c r="BA182" s="459"/>
      <c r="BB182" s="459"/>
      <c r="BC182" s="459"/>
      <c r="BD182" s="459"/>
      <c r="BE182" s="460"/>
      <c r="BF182" s="460"/>
      <c r="BG182" s="460"/>
      <c r="BH182" s="460"/>
      <c r="BI182" s="460"/>
      <c r="BJ182" s="460"/>
      <c r="BK182" s="461"/>
      <c r="BL182" s="461"/>
      <c r="BM182" s="460"/>
      <c r="BN182" s="460"/>
      <c r="BO182" s="460"/>
      <c r="BP182" s="460"/>
      <c r="BQ182" s="460"/>
      <c r="BR182" s="460"/>
      <c r="BS182" s="459"/>
      <c r="BT182" s="459"/>
      <c r="BU182" s="459"/>
      <c r="BV182" s="459"/>
      <c r="BW182" s="459"/>
      <c r="BX182" s="459"/>
      <c r="BY182" s="459"/>
      <c r="BZ182" s="459"/>
      <c r="CA182" s="459"/>
      <c r="CB182" s="459"/>
      <c r="CC182" s="459"/>
      <c r="CD182" s="459"/>
      <c r="CE182" s="459"/>
      <c r="CF182" s="459"/>
      <c r="CG182" s="459"/>
      <c r="CH182" s="459"/>
      <c r="CI182" s="459"/>
      <c r="CJ182" s="459"/>
      <c r="CK182" s="459"/>
      <c r="CL182" s="459"/>
    </row>
    <row r="183" spans="1:90" s="500" customFormat="1" ht="55.5" customHeight="1" x14ac:dyDescent="0.25">
      <c r="A183" s="343">
        <f t="shared" si="20"/>
        <v>181</v>
      </c>
      <c r="B183" s="417" t="s">
        <v>921</v>
      </c>
      <c r="C183" s="345" t="s">
        <v>944</v>
      </c>
      <c r="D183" s="418">
        <v>44144</v>
      </c>
      <c r="E183" s="465">
        <v>44144</v>
      </c>
      <c r="F183" s="345" t="s">
        <v>923</v>
      </c>
      <c r="G183" s="345" t="s">
        <v>1047</v>
      </c>
      <c r="H183" s="570" t="s">
        <v>685</v>
      </c>
      <c r="I183" s="570" t="s">
        <v>1060</v>
      </c>
      <c r="J183" s="570" t="s">
        <v>1061</v>
      </c>
      <c r="K183" s="570" t="s">
        <v>1022</v>
      </c>
      <c r="L183" s="570" t="s">
        <v>943</v>
      </c>
      <c r="M183" s="587">
        <v>1900000</v>
      </c>
      <c r="N183" s="587">
        <v>482080</v>
      </c>
      <c r="O183" s="587">
        <v>719891.2</v>
      </c>
      <c r="P183" s="347" t="s">
        <v>930</v>
      </c>
      <c r="Q183" s="348">
        <v>44144</v>
      </c>
      <c r="R183" s="348" t="s">
        <v>976</v>
      </c>
      <c r="S183" s="348" t="s">
        <v>976</v>
      </c>
      <c r="T183" s="347" t="s">
        <v>819</v>
      </c>
      <c r="U183" s="348">
        <v>44165</v>
      </c>
      <c r="V183" s="363"/>
      <c r="W183" s="525" t="str">
        <f>CONCATENATE(IF(T183="Finalised",SUM(U183-D183),""),IF(T183="Not Finalised",SUM(U183-D183),""), IF(T183="Closed",SUM(U183-D183),""),IF(T183="Withdrawn",SUM(U183-D183),""))</f>
        <v>21</v>
      </c>
      <c r="X183" s="502"/>
      <c r="Y183" s="503" t="str">
        <f>CONCATENATE(IF(T183="Finalised","Finalised",""),IF(T183="Not Finalised",W183,""), IF(T183="Closed","Closed",""),IF(T183="Withdrawn","Withdrawn",""))</f>
        <v>Finalised</v>
      </c>
      <c r="Z183" s="504">
        <v>44148</v>
      </c>
      <c r="AA183" s="505">
        <f>Z183-E183</f>
        <v>4</v>
      </c>
      <c r="AB183" s="504"/>
      <c r="AC183" s="505"/>
      <c r="AD183" s="506"/>
      <c r="AE183" s="504"/>
      <c r="AF183" s="505"/>
      <c r="AG183" s="507"/>
      <c r="AH183" s="508"/>
      <c r="AI183" s="437"/>
      <c r="AJ183" s="437"/>
      <c r="AK183" s="437"/>
      <c r="AL183" s="437"/>
      <c r="AM183" s="437"/>
      <c r="AN183" s="437"/>
      <c r="AO183" s="437"/>
      <c r="AP183" s="437"/>
      <c r="AQ183" s="437"/>
      <c r="AR183" s="437"/>
      <c r="AS183" s="438"/>
      <c r="AT183" s="438"/>
      <c r="AU183" s="438"/>
      <c r="AV183" s="438"/>
      <c r="AW183" s="438"/>
      <c r="AX183" s="438"/>
      <c r="AY183" s="439"/>
      <c r="AZ183" s="439"/>
      <c r="BA183" s="439"/>
      <c r="BB183" s="439"/>
      <c r="BC183" s="439"/>
      <c r="BD183" s="439"/>
      <c r="BE183" s="440"/>
      <c r="BF183" s="440"/>
      <c r="BG183" s="440"/>
      <c r="BH183" s="440"/>
      <c r="BI183" s="440"/>
      <c r="BJ183" s="440"/>
      <c r="BK183" s="441"/>
      <c r="BL183" s="441"/>
      <c r="BM183" s="440"/>
      <c r="BN183" s="440"/>
      <c r="BO183" s="440"/>
      <c r="BP183" s="440"/>
      <c r="BQ183" s="440"/>
      <c r="BR183" s="440"/>
      <c r="BS183" s="439"/>
      <c r="BT183" s="439"/>
      <c r="BU183" s="439"/>
      <c r="BV183" s="439"/>
      <c r="BW183" s="439"/>
      <c r="BX183" s="439"/>
      <c r="BY183" s="439"/>
      <c r="BZ183" s="439"/>
      <c r="CA183" s="439"/>
      <c r="CB183" s="439"/>
      <c r="CC183" s="439"/>
      <c r="CD183" s="439"/>
      <c r="CE183" s="439"/>
      <c r="CF183" s="439"/>
      <c r="CG183" s="439"/>
      <c r="CH183" s="439"/>
      <c r="CI183" s="439"/>
      <c r="CJ183" s="439"/>
      <c r="CK183" s="439"/>
      <c r="CL183" s="439"/>
    </row>
    <row r="184" spans="1:90" s="500" customFormat="1" ht="55.5" customHeight="1" x14ac:dyDescent="0.25">
      <c r="A184" s="343">
        <f t="shared" si="20"/>
        <v>182</v>
      </c>
      <c r="B184" s="417" t="s">
        <v>921</v>
      </c>
      <c r="C184" s="345" t="s">
        <v>922</v>
      </c>
      <c r="D184" s="418">
        <v>44141</v>
      </c>
      <c r="E184" s="465">
        <v>44141</v>
      </c>
      <c r="F184" s="345" t="s">
        <v>923</v>
      </c>
      <c r="G184" s="345" t="s">
        <v>836</v>
      </c>
      <c r="H184" s="570" t="s">
        <v>702</v>
      </c>
      <c r="I184" s="570" t="s">
        <v>1038</v>
      </c>
      <c r="J184" s="570" t="s">
        <v>1039</v>
      </c>
      <c r="K184" s="570" t="s">
        <v>1040</v>
      </c>
      <c r="L184" s="570" t="s">
        <v>947</v>
      </c>
      <c r="M184" s="587">
        <v>17653443</v>
      </c>
      <c r="N184" s="587">
        <v>85694912.280000001</v>
      </c>
      <c r="O184" s="587">
        <v>79619488</v>
      </c>
      <c r="P184" s="347" t="s">
        <v>930</v>
      </c>
      <c r="Q184" s="348">
        <v>44141</v>
      </c>
      <c r="R184" s="348" t="s">
        <v>976</v>
      </c>
      <c r="S184" s="348" t="s">
        <v>976</v>
      </c>
      <c r="T184" s="347" t="s">
        <v>819</v>
      </c>
      <c r="U184" s="348">
        <v>44159</v>
      </c>
      <c r="V184" s="363"/>
      <c r="W184" s="525" t="str">
        <f>CONCATENATE(IF(T184="Finalised",SUM(U184-D184),""),IF(T184="Not Finalised",SUM(U184-D184),""), IF(T184="Closed",SUM(U184-D184),""),IF(T184="Withdrawn",SUM(U184-D184),""))</f>
        <v>18</v>
      </c>
      <c r="X184" s="502"/>
      <c r="Y184" s="503" t="str">
        <f>CONCATENATE(IF(T184="Finalised","Finalised",""),IF(T184="Not Finalised",W184,""), IF(T184="Closed","Closed",""),IF(T184="Withdrawn","Withdrawn",""))</f>
        <v>Finalised</v>
      </c>
      <c r="Z184" s="504"/>
      <c r="AA184" s="505">
        <f>Z184-E184</f>
        <v>-44141</v>
      </c>
      <c r="AB184" s="504"/>
      <c r="AC184" s="505"/>
      <c r="AD184" s="506"/>
      <c r="AE184" s="504"/>
      <c r="AF184" s="505"/>
      <c r="AG184" s="507"/>
      <c r="AH184" s="508"/>
      <c r="AI184" s="437"/>
      <c r="AJ184" s="437"/>
      <c r="AK184" s="437"/>
      <c r="AL184" s="437"/>
      <c r="AM184" s="437"/>
      <c r="AN184" s="437"/>
      <c r="AO184" s="437"/>
      <c r="AP184" s="437"/>
      <c r="AQ184" s="437"/>
      <c r="AR184" s="437"/>
      <c r="AS184" s="438"/>
      <c r="AT184" s="438"/>
      <c r="AU184" s="438"/>
      <c r="AV184" s="438"/>
      <c r="AW184" s="438"/>
      <c r="AX184" s="438"/>
      <c r="AY184" s="439"/>
      <c r="AZ184" s="439"/>
      <c r="BA184" s="439"/>
      <c r="BB184" s="439"/>
      <c r="BC184" s="439"/>
      <c r="BD184" s="439"/>
      <c r="BE184" s="440"/>
      <c r="BF184" s="440"/>
      <c r="BG184" s="440"/>
      <c r="BH184" s="440"/>
      <c r="BI184" s="440"/>
      <c r="BJ184" s="440"/>
      <c r="BK184" s="441"/>
      <c r="BL184" s="441"/>
      <c r="BM184" s="440"/>
      <c r="BN184" s="440"/>
      <c r="BO184" s="440"/>
      <c r="BP184" s="440"/>
      <c r="BQ184" s="440"/>
      <c r="BR184" s="440"/>
      <c r="BS184" s="439"/>
      <c r="BT184" s="439"/>
      <c r="BU184" s="439"/>
      <c r="BV184" s="439"/>
      <c r="BW184" s="439"/>
      <c r="BX184" s="439"/>
      <c r="BY184" s="439"/>
      <c r="BZ184" s="439"/>
      <c r="CA184" s="439"/>
      <c r="CB184" s="439"/>
      <c r="CC184" s="439"/>
      <c r="CD184" s="439"/>
      <c r="CE184" s="439"/>
      <c r="CF184" s="439"/>
      <c r="CG184" s="439"/>
      <c r="CH184" s="439"/>
      <c r="CI184" s="439"/>
      <c r="CJ184" s="439"/>
      <c r="CK184" s="439"/>
      <c r="CL184" s="439"/>
    </row>
    <row r="185" spans="1:90" s="500" customFormat="1" ht="55.5" customHeight="1" x14ac:dyDescent="0.25">
      <c r="A185" s="343">
        <f t="shared" si="20"/>
        <v>183</v>
      </c>
      <c r="B185" s="545" t="s">
        <v>921</v>
      </c>
      <c r="C185" s="345" t="s">
        <v>922</v>
      </c>
      <c r="D185" s="418">
        <v>44141</v>
      </c>
      <c r="E185" s="465">
        <v>44141</v>
      </c>
      <c r="F185" s="345" t="s">
        <v>923</v>
      </c>
      <c r="G185" s="345" t="s">
        <v>836</v>
      </c>
      <c r="H185" s="570" t="s">
        <v>702</v>
      </c>
      <c r="I185" s="570" t="s">
        <v>1041</v>
      </c>
      <c r="J185" s="570" t="s">
        <v>1042</v>
      </c>
      <c r="K185" s="570" t="s">
        <v>1043</v>
      </c>
      <c r="L185" s="570" t="s">
        <v>947</v>
      </c>
      <c r="M185" s="587">
        <v>18862641.859999999</v>
      </c>
      <c r="N185" s="587">
        <v>22459527</v>
      </c>
      <c r="O185" s="587">
        <v>18535555.800000001</v>
      </c>
      <c r="P185" s="347" t="s">
        <v>930</v>
      </c>
      <c r="Q185" s="348">
        <v>44133</v>
      </c>
      <c r="R185" s="348" t="s">
        <v>976</v>
      </c>
      <c r="S185" s="348" t="s">
        <v>976</v>
      </c>
      <c r="T185" s="347" t="s">
        <v>819</v>
      </c>
      <c r="U185" s="348">
        <v>44159</v>
      </c>
      <c r="V185" s="363"/>
      <c r="W185" s="525" t="str">
        <f>CONCATENATE(IF(T185="Finalised",SUM(U185-D185),""),IF(T185="Not Finalised",SUM(U185-D185),""), IF(T185="Closed",SUM(U185-D185),""),IF(T185="Withdrawn",SUM(U185-D185),""))</f>
        <v>18</v>
      </c>
      <c r="X185" s="502"/>
      <c r="Y185" s="503" t="str">
        <f>CONCATENATE(IF(T185="Finalised","Finalised",""),IF(T185="Not Finalised",W185,""), IF(T185="Closed","Closed",""),IF(T185="Withdrawn","Withdrawn",""))</f>
        <v>Finalised</v>
      </c>
      <c r="Z185" s="504"/>
      <c r="AA185" s="505">
        <f>Z185-E185</f>
        <v>-44141</v>
      </c>
      <c r="AB185" s="504"/>
      <c r="AC185" s="505"/>
      <c r="AD185" s="506"/>
      <c r="AE185" s="504"/>
      <c r="AF185" s="505"/>
      <c r="AG185" s="507"/>
      <c r="AH185" s="508"/>
      <c r="AI185" s="437"/>
      <c r="AJ185" s="437"/>
      <c r="AK185" s="437"/>
      <c r="AL185" s="437"/>
      <c r="AM185" s="437"/>
      <c r="AN185" s="437"/>
      <c r="AO185" s="437"/>
      <c r="AP185" s="437"/>
      <c r="AQ185" s="437"/>
      <c r="AR185" s="437"/>
      <c r="AS185" s="438"/>
      <c r="AT185" s="438"/>
      <c r="AU185" s="438"/>
      <c r="AV185" s="438"/>
      <c r="AW185" s="438"/>
      <c r="AX185" s="438"/>
      <c r="AY185" s="439"/>
      <c r="AZ185" s="439"/>
      <c r="BA185" s="439"/>
      <c r="BB185" s="439"/>
      <c r="BC185" s="439"/>
      <c r="BD185" s="439"/>
      <c r="BE185" s="440"/>
      <c r="BF185" s="440"/>
      <c r="BG185" s="440"/>
      <c r="BH185" s="440"/>
      <c r="BI185" s="440"/>
      <c r="BJ185" s="440"/>
      <c r="BK185" s="441"/>
      <c r="BL185" s="441"/>
      <c r="BM185" s="440"/>
      <c r="BN185" s="440"/>
      <c r="BO185" s="440"/>
      <c r="BP185" s="440"/>
      <c r="BQ185" s="440"/>
      <c r="BR185" s="440"/>
      <c r="BS185" s="439"/>
      <c r="BT185" s="439"/>
      <c r="BU185" s="439"/>
      <c r="BV185" s="439"/>
      <c r="BW185" s="439"/>
      <c r="BX185" s="439"/>
      <c r="BY185" s="439"/>
      <c r="BZ185" s="439"/>
      <c r="CA185" s="439"/>
      <c r="CB185" s="439"/>
      <c r="CC185" s="439"/>
      <c r="CD185" s="439"/>
      <c r="CE185" s="439"/>
      <c r="CF185" s="439"/>
      <c r="CG185" s="439"/>
      <c r="CH185" s="439"/>
      <c r="CI185" s="439"/>
      <c r="CJ185" s="439"/>
      <c r="CK185" s="439"/>
      <c r="CL185" s="439"/>
    </row>
    <row r="186" spans="1:90" s="500" customFormat="1" ht="55.5" customHeight="1" x14ac:dyDescent="0.25">
      <c r="A186" s="343">
        <f t="shared" si="20"/>
        <v>184</v>
      </c>
      <c r="B186" s="546" t="s">
        <v>921</v>
      </c>
      <c r="C186" s="345" t="s">
        <v>922</v>
      </c>
      <c r="D186" s="418">
        <v>44152</v>
      </c>
      <c r="E186" s="465">
        <v>44152</v>
      </c>
      <c r="F186" s="345" t="s">
        <v>923</v>
      </c>
      <c r="G186" s="389" t="s">
        <v>1047</v>
      </c>
      <c r="H186" s="570" t="s">
        <v>771</v>
      </c>
      <c r="I186" s="570" t="s">
        <v>1058</v>
      </c>
      <c r="J186" s="570" t="s">
        <v>1029</v>
      </c>
      <c r="K186" s="570" t="s">
        <v>1059</v>
      </c>
      <c r="L186" s="570" t="s">
        <v>925</v>
      </c>
      <c r="M186" s="587">
        <v>8556675.9700000007</v>
      </c>
      <c r="N186" s="587">
        <v>6597626.0999999996</v>
      </c>
      <c r="O186" s="587">
        <v>14000252</v>
      </c>
      <c r="P186" s="347" t="s">
        <v>790</v>
      </c>
      <c r="Q186" s="348">
        <v>44109</v>
      </c>
      <c r="R186" s="348" t="s">
        <v>976</v>
      </c>
      <c r="S186" s="348">
        <v>44286</v>
      </c>
      <c r="T186" s="347" t="s">
        <v>819</v>
      </c>
      <c r="U186" s="348">
        <v>44196</v>
      </c>
      <c r="V186" s="363"/>
      <c r="W186" s="525" t="str">
        <f>CONCATENATE(IF(T186="Finalised",SUM(U186-D186),""),IF(T186="Not Finalised",SUM(U186-D186),""), IF(T186="Closed",SUM(U186-D186),""),IF(T186="Withdrawn",SUM(U186-D186),""))</f>
        <v>44</v>
      </c>
      <c r="X186" s="502"/>
      <c r="Y186" s="503" t="str">
        <f>CONCATENATE(IF(T186="Finalised","Finalised",""),IF(T186="Not Finalised",W186,""), IF(T186="Closed","Closed",""),IF(T186="Withdrawn","Withdrawn",""))</f>
        <v>Finalised</v>
      </c>
      <c r="Z186" s="504">
        <v>44158</v>
      </c>
      <c r="AA186" s="505">
        <f>Z186-E186</f>
        <v>6</v>
      </c>
      <c r="AB186" s="504"/>
      <c r="AC186" s="505"/>
      <c r="AD186" s="506"/>
      <c r="AE186" s="504"/>
      <c r="AF186" s="505"/>
      <c r="AG186" s="507"/>
      <c r="AH186" s="508"/>
      <c r="AI186" s="437"/>
      <c r="AJ186" s="437"/>
      <c r="AK186" s="437"/>
      <c r="AL186" s="437"/>
      <c r="AM186" s="437"/>
      <c r="AN186" s="437"/>
      <c r="AO186" s="437"/>
      <c r="AP186" s="437"/>
      <c r="AQ186" s="437"/>
      <c r="AR186" s="437"/>
      <c r="AS186" s="438"/>
      <c r="AT186" s="438"/>
      <c r="AU186" s="438"/>
      <c r="AV186" s="438"/>
      <c r="AW186" s="438"/>
      <c r="AX186" s="438"/>
      <c r="AY186" s="439"/>
      <c r="AZ186" s="439"/>
      <c r="BA186" s="439"/>
      <c r="BB186" s="439"/>
      <c r="BC186" s="439"/>
      <c r="BD186" s="439"/>
      <c r="BE186" s="440"/>
      <c r="BF186" s="440"/>
      <c r="BG186" s="440"/>
      <c r="BH186" s="440"/>
      <c r="BI186" s="440"/>
      <c r="BJ186" s="440"/>
      <c r="BK186" s="441"/>
      <c r="BL186" s="441"/>
      <c r="BM186" s="440"/>
      <c r="BN186" s="440"/>
      <c r="BO186" s="440"/>
      <c r="BP186" s="440"/>
      <c r="BQ186" s="440"/>
      <c r="BR186" s="440"/>
      <c r="BS186" s="439"/>
      <c r="BT186" s="439"/>
      <c r="BU186" s="439"/>
      <c r="BV186" s="439"/>
      <c r="BW186" s="439"/>
      <c r="BX186" s="439"/>
      <c r="BY186" s="439"/>
      <c r="BZ186" s="439"/>
      <c r="CA186" s="439"/>
      <c r="CB186" s="439"/>
      <c r="CC186" s="439"/>
      <c r="CD186" s="439"/>
      <c r="CE186" s="439"/>
      <c r="CF186" s="439"/>
      <c r="CG186" s="439"/>
      <c r="CH186" s="439"/>
      <c r="CI186" s="439"/>
      <c r="CJ186" s="439"/>
      <c r="CK186" s="439"/>
      <c r="CL186" s="439"/>
    </row>
    <row r="187" spans="1:90" s="500" customFormat="1" ht="55.5" customHeight="1" x14ac:dyDescent="0.25">
      <c r="A187" s="547"/>
      <c r="B187" s="433"/>
      <c r="C187" s="433"/>
      <c r="D187" s="548"/>
      <c r="E187" s="549"/>
      <c r="F187" s="433"/>
      <c r="G187" s="433"/>
      <c r="H187" s="572"/>
      <c r="I187" s="581"/>
      <c r="J187" s="581"/>
      <c r="K187" s="581"/>
      <c r="L187" s="581"/>
      <c r="M187" s="550"/>
      <c r="N187" s="550"/>
      <c r="O187" s="550"/>
      <c r="P187" s="434"/>
      <c r="Q187" s="551"/>
      <c r="R187" s="551"/>
      <c r="S187" s="551"/>
      <c r="T187" s="434"/>
      <c r="U187" s="551"/>
      <c r="V187" s="552"/>
      <c r="W187" s="512"/>
      <c r="X187" s="513"/>
      <c r="Y187" s="514"/>
      <c r="Z187" s="515"/>
      <c r="AA187" s="516"/>
      <c r="AB187" s="515"/>
      <c r="AC187" s="516"/>
      <c r="AD187" s="517"/>
      <c r="AE187" s="515"/>
      <c r="AF187" s="516"/>
      <c r="AG187" s="518"/>
      <c r="AH187" s="519"/>
      <c r="AI187" s="520"/>
      <c r="AJ187" s="520"/>
      <c r="AK187" s="520"/>
      <c r="AL187" s="520"/>
      <c r="AM187" s="520"/>
      <c r="AN187" s="520"/>
      <c r="AO187" s="520"/>
      <c r="AP187" s="520"/>
      <c r="AQ187" s="520"/>
      <c r="AR187" s="520"/>
      <c r="AS187" s="521"/>
      <c r="AT187" s="521"/>
      <c r="AU187" s="521"/>
      <c r="AV187" s="521"/>
      <c r="AW187" s="521"/>
      <c r="AX187" s="521"/>
      <c r="AY187" s="522"/>
      <c r="AZ187" s="522"/>
      <c r="BA187" s="522"/>
      <c r="BB187" s="522"/>
      <c r="BC187" s="522"/>
      <c r="BD187" s="522"/>
      <c r="BE187" s="523"/>
      <c r="BF187" s="523"/>
      <c r="BG187" s="523"/>
      <c r="BH187" s="523"/>
      <c r="BI187" s="523"/>
      <c r="BJ187" s="523"/>
      <c r="BK187" s="519"/>
      <c r="BL187" s="519"/>
      <c r="BM187" s="523"/>
      <c r="BN187" s="523"/>
      <c r="BO187" s="523"/>
      <c r="BP187" s="523"/>
      <c r="BQ187" s="523"/>
      <c r="BR187" s="523"/>
      <c r="BS187" s="522"/>
      <c r="BT187" s="522"/>
      <c r="BU187" s="522"/>
      <c r="BV187" s="522"/>
      <c r="BW187" s="522"/>
      <c r="BX187" s="522"/>
      <c r="BY187" s="522"/>
      <c r="BZ187" s="522"/>
      <c r="CA187" s="522"/>
      <c r="CB187" s="522"/>
      <c r="CC187" s="522"/>
      <c r="CD187" s="522"/>
      <c r="CE187" s="522"/>
      <c r="CF187" s="522"/>
      <c r="CG187" s="522"/>
      <c r="CH187" s="522"/>
      <c r="CI187" s="522"/>
      <c r="CJ187" s="522"/>
      <c r="CK187" s="522"/>
      <c r="CL187" s="522"/>
    </row>
    <row r="188" spans="1:90" s="500" customFormat="1" ht="55.5" customHeight="1" x14ac:dyDescent="0.25">
      <c r="A188" s="547"/>
      <c r="B188" s="433"/>
      <c r="C188" s="433"/>
      <c r="D188" s="548"/>
      <c r="E188" s="549"/>
      <c r="F188" s="433"/>
      <c r="G188" s="433"/>
      <c r="H188" s="572"/>
      <c r="I188" s="581"/>
      <c r="J188" s="581"/>
      <c r="K188" s="581"/>
      <c r="L188" s="581"/>
      <c r="M188" s="550"/>
      <c r="N188" s="550"/>
      <c r="O188" s="550"/>
      <c r="P188" s="434"/>
      <c r="Q188" s="551"/>
      <c r="R188" s="551"/>
      <c r="S188" s="551"/>
      <c r="T188" s="434"/>
      <c r="U188" s="551"/>
      <c r="V188" s="552"/>
      <c r="W188" s="512"/>
      <c r="X188" s="513"/>
      <c r="Y188" s="514"/>
      <c r="Z188" s="515"/>
      <c r="AA188" s="516"/>
      <c r="AB188" s="515"/>
      <c r="AC188" s="516"/>
      <c r="AD188" s="517"/>
      <c r="AE188" s="515"/>
      <c r="AF188" s="516"/>
      <c r="AG188" s="518"/>
      <c r="AH188" s="519"/>
      <c r="AI188" s="520"/>
      <c r="AJ188" s="520"/>
      <c r="AK188" s="520"/>
      <c r="AL188" s="520"/>
      <c r="AM188" s="520"/>
      <c r="AN188" s="520"/>
      <c r="AO188" s="520"/>
      <c r="AP188" s="520"/>
      <c r="AQ188" s="520"/>
      <c r="AR188" s="520"/>
      <c r="AS188" s="521"/>
      <c r="AT188" s="521"/>
      <c r="AU188" s="521"/>
      <c r="AV188" s="521"/>
      <c r="AW188" s="521"/>
      <c r="AX188" s="521"/>
      <c r="AY188" s="522"/>
      <c r="AZ188" s="522"/>
      <c r="BA188" s="522"/>
      <c r="BB188" s="522"/>
      <c r="BC188" s="522"/>
      <c r="BD188" s="522"/>
      <c r="BE188" s="523"/>
      <c r="BF188" s="523"/>
      <c r="BG188" s="523"/>
      <c r="BH188" s="523"/>
      <c r="BI188" s="523"/>
      <c r="BJ188" s="523"/>
      <c r="BK188" s="519"/>
      <c r="BL188" s="519"/>
      <c r="BM188" s="523"/>
      <c r="BN188" s="523"/>
      <c r="BO188" s="523"/>
      <c r="BP188" s="523"/>
      <c r="BQ188" s="523"/>
      <c r="BR188" s="523"/>
      <c r="BS188" s="522"/>
      <c r="BT188" s="522"/>
      <c r="BU188" s="522"/>
      <c r="BV188" s="522"/>
      <c r="BW188" s="522"/>
      <c r="BX188" s="522"/>
      <c r="BY188" s="522"/>
      <c r="BZ188" s="522"/>
      <c r="CA188" s="522"/>
      <c r="CB188" s="522"/>
      <c r="CC188" s="522"/>
      <c r="CD188" s="522"/>
      <c r="CE188" s="522"/>
      <c r="CF188" s="522"/>
      <c r="CG188" s="522"/>
      <c r="CH188" s="522"/>
      <c r="CI188" s="522"/>
      <c r="CJ188" s="522"/>
      <c r="CK188" s="522"/>
      <c r="CL188" s="522"/>
    </row>
    <row r="189" spans="1:90" s="500" customFormat="1" ht="55.5" customHeight="1" x14ac:dyDescent="0.25">
      <c r="A189" s="553"/>
      <c r="B189" s="433"/>
      <c r="C189" s="433"/>
      <c r="D189" s="548"/>
      <c r="E189" s="549"/>
      <c r="F189" s="433"/>
      <c r="G189" s="433"/>
      <c r="H189" s="572"/>
      <c r="I189" s="581"/>
      <c r="J189" s="581"/>
      <c r="K189" s="581"/>
      <c r="L189" s="581"/>
      <c r="M189" s="550"/>
      <c r="N189" s="550"/>
      <c r="O189" s="550"/>
      <c r="P189" s="434"/>
      <c r="Q189" s="551"/>
      <c r="R189" s="551"/>
      <c r="S189" s="551"/>
      <c r="T189" s="434"/>
      <c r="U189" s="551"/>
      <c r="V189" s="552"/>
      <c r="W189" s="512"/>
      <c r="X189" s="513"/>
      <c r="Y189" s="514"/>
      <c r="Z189" s="515"/>
      <c r="AA189" s="516"/>
      <c r="AB189" s="515"/>
      <c r="AC189" s="516"/>
      <c r="AD189" s="517"/>
      <c r="AE189" s="515"/>
      <c r="AF189" s="516"/>
      <c r="AG189" s="518"/>
      <c r="AH189" s="519"/>
      <c r="AI189" s="520"/>
      <c r="AJ189" s="520"/>
      <c r="AK189" s="520"/>
      <c r="AL189" s="520"/>
      <c r="AM189" s="520"/>
      <c r="AN189" s="520"/>
      <c r="AO189" s="520"/>
      <c r="AP189" s="520"/>
      <c r="AQ189" s="520"/>
      <c r="AR189" s="520"/>
      <c r="AS189" s="521"/>
      <c r="AT189" s="521"/>
      <c r="AU189" s="521"/>
      <c r="AV189" s="521"/>
      <c r="AW189" s="521"/>
      <c r="AX189" s="521"/>
      <c r="AY189" s="522"/>
      <c r="AZ189" s="522"/>
      <c r="BA189" s="522"/>
      <c r="BB189" s="522"/>
      <c r="BC189" s="522"/>
      <c r="BD189" s="522"/>
      <c r="BE189" s="523"/>
      <c r="BF189" s="523"/>
      <c r="BG189" s="523"/>
      <c r="BH189" s="523"/>
      <c r="BI189" s="523"/>
      <c r="BJ189" s="523"/>
      <c r="BK189" s="519"/>
      <c r="BL189" s="519"/>
      <c r="BM189" s="523"/>
      <c r="BN189" s="523"/>
      <c r="BO189" s="523"/>
      <c r="BP189" s="523"/>
      <c r="BQ189" s="523"/>
      <c r="BR189" s="523"/>
      <c r="BS189" s="522"/>
      <c r="BT189" s="522"/>
      <c r="BU189" s="522"/>
      <c r="BV189" s="522"/>
      <c r="BW189" s="522"/>
      <c r="BX189" s="522"/>
      <c r="BY189" s="522"/>
      <c r="BZ189" s="522"/>
      <c r="CA189" s="522"/>
      <c r="CB189" s="522"/>
      <c r="CC189" s="522"/>
      <c r="CD189" s="522"/>
      <c r="CE189" s="522"/>
      <c r="CF189" s="522"/>
      <c r="CG189" s="522"/>
      <c r="CH189" s="522"/>
      <c r="CI189" s="522"/>
      <c r="CJ189" s="522"/>
      <c r="CK189" s="522"/>
      <c r="CL189" s="522"/>
    </row>
    <row r="190" spans="1:90" s="500" customFormat="1" ht="55.5" customHeight="1" x14ac:dyDescent="0.25">
      <c r="A190" s="553"/>
      <c r="B190" s="433"/>
      <c r="C190" s="433"/>
      <c r="D190" s="548"/>
      <c r="E190" s="549"/>
      <c r="F190" s="433"/>
      <c r="G190" s="433"/>
      <c r="H190" s="572"/>
      <c r="I190" s="581"/>
      <c r="J190" s="581"/>
      <c r="K190" s="581"/>
      <c r="L190" s="581"/>
      <c r="M190" s="550"/>
      <c r="N190" s="550"/>
      <c r="O190" s="550"/>
      <c r="P190" s="434"/>
      <c r="Q190" s="551"/>
      <c r="R190" s="551"/>
      <c r="S190" s="551"/>
      <c r="T190" s="434"/>
      <c r="U190" s="551"/>
      <c r="V190" s="552"/>
      <c r="W190" s="512"/>
      <c r="X190" s="513"/>
      <c r="Y190" s="514"/>
      <c r="Z190" s="515"/>
      <c r="AA190" s="516"/>
      <c r="AB190" s="515"/>
      <c r="AC190" s="516"/>
      <c r="AD190" s="517"/>
      <c r="AE190" s="515"/>
      <c r="AF190" s="516"/>
      <c r="AG190" s="518"/>
      <c r="AH190" s="519"/>
      <c r="AI190" s="520"/>
      <c r="AJ190" s="520"/>
      <c r="AK190" s="520"/>
      <c r="AL190" s="520"/>
      <c r="AM190" s="520"/>
      <c r="AN190" s="520"/>
      <c r="AO190" s="520"/>
      <c r="AP190" s="520"/>
      <c r="AQ190" s="520"/>
      <c r="AR190" s="520"/>
      <c r="AS190" s="521"/>
      <c r="AT190" s="521"/>
      <c r="AU190" s="521"/>
      <c r="AV190" s="521"/>
      <c r="AW190" s="521"/>
      <c r="AX190" s="521"/>
      <c r="AY190" s="522"/>
      <c r="AZ190" s="522"/>
      <c r="BA190" s="522"/>
      <c r="BB190" s="522"/>
      <c r="BC190" s="522"/>
      <c r="BD190" s="522"/>
      <c r="BE190" s="523"/>
      <c r="BF190" s="523"/>
      <c r="BG190" s="523"/>
      <c r="BH190" s="523"/>
      <c r="BI190" s="523"/>
      <c r="BJ190" s="523"/>
      <c r="BK190" s="519"/>
      <c r="BL190" s="519"/>
      <c r="BM190" s="523"/>
      <c r="BN190" s="523"/>
      <c r="BO190" s="523"/>
      <c r="BP190" s="523"/>
      <c r="BQ190" s="523"/>
      <c r="BR190" s="523"/>
      <c r="BS190" s="522"/>
      <c r="BT190" s="522"/>
      <c r="BU190" s="522"/>
      <c r="BV190" s="522"/>
      <c r="BW190" s="522"/>
      <c r="BX190" s="522"/>
      <c r="BY190" s="522"/>
      <c r="BZ190" s="522"/>
      <c r="CA190" s="522"/>
      <c r="CB190" s="522"/>
      <c r="CC190" s="522"/>
      <c r="CD190" s="522"/>
      <c r="CE190" s="522"/>
      <c r="CF190" s="522"/>
      <c r="CG190" s="522"/>
      <c r="CH190" s="522"/>
      <c r="CI190" s="522"/>
      <c r="CJ190" s="522"/>
      <c r="CK190" s="522"/>
      <c r="CL190" s="522"/>
    </row>
    <row r="191" spans="1:90" s="500" customFormat="1" ht="55.5" customHeight="1" x14ac:dyDescent="0.25">
      <c r="A191" s="553"/>
      <c r="B191" s="433"/>
      <c r="C191" s="433"/>
      <c r="D191" s="548"/>
      <c r="E191" s="549"/>
      <c r="F191" s="433"/>
      <c r="G191" s="433"/>
      <c r="H191" s="572"/>
      <c r="I191" s="581"/>
      <c r="J191" s="581"/>
      <c r="K191" s="581"/>
      <c r="L191" s="581"/>
      <c r="M191" s="550"/>
      <c r="N191" s="550"/>
      <c r="O191" s="550"/>
      <c r="P191" s="434"/>
      <c r="Q191" s="551"/>
      <c r="R191" s="551"/>
      <c r="S191" s="551"/>
      <c r="T191" s="434"/>
      <c r="U191" s="551"/>
      <c r="V191" s="552"/>
      <c r="W191" s="512"/>
      <c r="X191" s="513"/>
      <c r="Y191" s="514"/>
      <c r="Z191" s="515"/>
      <c r="AA191" s="516"/>
      <c r="AB191" s="515"/>
      <c r="AC191" s="516"/>
      <c r="AD191" s="517"/>
      <c r="AE191" s="515"/>
      <c r="AF191" s="516"/>
      <c r="AG191" s="518"/>
      <c r="AH191" s="519"/>
      <c r="AI191" s="520"/>
      <c r="AJ191" s="520"/>
      <c r="AK191" s="520"/>
      <c r="AL191" s="520"/>
      <c r="AM191" s="520"/>
      <c r="AN191" s="520"/>
      <c r="AO191" s="520"/>
      <c r="AP191" s="520"/>
      <c r="AQ191" s="520"/>
      <c r="AR191" s="520"/>
      <c r="AS191" s="521"/>
      <c r="AT191" s="521"/>
      <c r="AU191" s="521"/>
      <c r="AV191" s="521"/>
      <c r="AW191" s="521"/>
      <c r="AX191" s="521"/>
      <c r="AY191" s="522"/>
      <c r="AZ191" s="522"/>
      <c r="BA191" s="522"/>
      <c r="BB191" s="522"/>
      <c r="BC191" s="522"/>
      <c r="BD191" s="522"/>
      <c r="BE191" s="523"/>
      <c r="BF191" s="523"/>
      <c r="BG191" s="523"/>
      <c r="BH191" s="523"/>
      <c r="BI191" s="523"/>
      <c r="BJ191" s="523"/>
      <c r="BK191" s="519"/>
      <c r="BL191" s="519"/>
      <c r="BM191" s="523"/>
      <c r="BN191" s="523"/>
      <c r="BO191" s="523"/>
      <c r="BP191" s="523"/>
      <c r="BQ191" s="523"/>
      <c r="BR191" s="523"/>
      <c r="BS191" s="522"/>
      <c r="BT191" s="522"/>
      <c r="BU191" s="522"/>
      <c r="BV191" s="522"/>
      <c r="BW191" s="522"/>
      <c r="BX191" s="522"/>
      <c r="BY191" s="522"/>
      <c r="BZ191" s="522"/>
      <c r="CA191" s="522"/>
      <c r="CB191" s="522"/>
      <c r="CC191" s="522"/>
      <c r="CD191" s="522"/>
      <c r="CE191" s="522"/>
      <c r="CF191" s="522"/>
      <c r="CG191" s="522"/>
      <c r="CH191" s="522"/>
      <c r="CI191" s="522"/>
      <c r="CJ191" s="522"/>
      <c r="CK191" s="522"/>
      <c r="CL191" s="522"/>
    </row>
    <row r="192" spans="1:90" s="500" customFormat="1" ht="55.5" customHeight="1" x14ac:dyDescent="0.25">
      <c r="A192" s="553"/>
      <c r="B192" s="433"/>
      <c r="C192" s="433"/>
      <c r="D192" s="548"/>
      <c r="E192" s="549"/>
      <c r="F192" s="433"/>
      <c r="G192" s="433"/>
      <c r="H192" s="572"/>
      <c r="I192" s="581"/>
      <c r="J192" s="581"/>
      <c r="K192" s="581"/>
      <c r="L192" s="581"/>
      <c r="M192" s="550"/>
      <c r="N192" s="550"/>
      <c r="O192" s="550"/>
      <c r="P192" s="434"/>
      <c r="Q192" s="551"/>
      <c r="R192" s="551"/>
      <c r="S192" s="551"/>
      <c r="T192" s="434"/>
      <c r="U192" s="551"/>
      <c r="V192" s="552"/>
      <c r="W192" s="512"/>
      <c r="X192" s="513"/>
      <c r="Y192" s="514"/>
      <c r="Z192" s="515"/>
      <c r="AA192" s="516"/>
      <c r="AB192" s="515"/>
      <c r="AC192" s="516"/>
      <c r="AD192" s="517"/>
      <c r="AE192" s="515"/>
      <c r="AF192" s="516"/>
      <c r="AG192" s="518"/>
      <c r="AH192" s="519"/>
      <c r="AI192" s="520"/>
      <c r="AJ192" s="520"/>
      <c r="AK192" s="520"/>
      <c r="AL192" s="520"/>
      <c r="AM192" s="520"/>
      <c r="AN192" s="520"/>
      <c r="AO192" s="520"/>
      <c r="AP192" s="520"/>
      <c r="AQ192" s="520"/>
      <c r="AR192" s="520"/>
      <c r="AS192" s="521"/>
      <c r="AT192" s="521"/>
      <c r="AU192" s="521"/>
      <c r="AV192" s="521"/>
      <c r="AW192" s="521"/>
      <c r="AX192" s="521"/>
      <c r="AY192" s="522"/>
      <c r="AZ192" s="522"/>
      <c r="BA192" s="522"/>
      <c r="BB192" s="522"/>
      <c r="BC192" s="522"/>
      <c r="BD192" s="522"/>
      <c r="BE192" s="523"/>
      <c r="BF192" s="523"/>
      <c r="BG192" s="523"/>
      <c r="BH192" s="523"/>
      <c r="BI192" s="523"/>
      <c r="BJ192" s="523"/>
      <c r="BK192" s="519"/>
      <c r="BL192" s="519"/>
      <c r="BM192" s="523"/>
      <c r="BN192" s="523"/>
      <c r="BO192" s="523"/>
      <c r="BP192" s="523"/>
      <c r="BQ192" s="523"/>
      <c r="BR192" s="523"/>
      <c r="BS192" s="522"/>
      <c r="BT192" s="522"/>
      <c r="BU192" s="522"/>
      <c r="BV192" s="522"/>
      <c r="BW192" s="522"/>
      <c r="BX192" s="522"/>
      <c r="BY192" s="522"/>
      <c r="BZ192" s="522"/>
      <c r="CA192" s="522"/>
      <c r="CB192" s="522"/>
      <c r="CC192" s="522"/>
      <c r="CD192" s="522"/>
      <c r="CE192" s="522"/>
      <c r="CF192" s="522"/>
      <c r="CG192" s="522"/>
      <c r="CH192" s="522"/>
      <c r="CI192" s="522"/>
      <c r="CJ192" s="522"/>
      <c r="CK192" s="522"/>
      <c r="CL192" s="522"/>
    </row>
    <row r="193" spans="1:90" s="500" customFormat="1" ht="55.5" customHeight="1" x14ac:dyDescent="0.25">
      <c r="A193" s="553"/>
      <c r="B193" s="433"/>
      <c r="C193" s="433"/>
      <c r="D193" s="548"/>
      <c r="E193" s="549"/>
      <c r="F193" s="433"/>
      <c r="G193" s="433"/>
      <c r="H193" s="572"/>
      <c r="I193" s="581"/>
      <c r="J193" s="581"/>
      <c r="K193" s="581"/>
      <c r="L193" s="581"/>
      <c r="M193" s="550"/>
      <c r="N193" s="550"/>
      <c r="O193" s="550"/>
      <c r="P193" s="434"/>
      <c r="Q193" s="551"/>
      <c r="R193" s="551"/>
      <c r="S193" s="551"/>
      <c r="T193" s="434"/>
      <c r="U193" s="551"/>
      <c r="V193" s="552"/>
      <c r="W193" s="512"/>
      <c r="X193" s="513"/>
      <c r="Y193" s="514"/>
      <c r="Z193" s="515"/>
      <c r="AA193" s="516"/>
      <c r="AB193" s="515"/>
      <c r="AC193" s="516"/>
      <c r="AD193" s="517"/>
      <c r="AE193" s="515"/>
      <c r="AF193" s="516"/>
      <c r="AG193" s="518"/>
      <c r="AH193" s="519"/>
      <c r="AI193" s="520"/>
      <c r="AJ193" s="520"/>
      <c r="AK193" s="520"/>
      <c r="AL193" s="520"/>
      <c r="AM193" s="520"/>
      <c r="AN193" s="520"/>
      <c r="AO193" s="520"/>
      <c r="AP193" s="520"/>
      <c r="AQ193" s="520"/>
      <c r="AR193" s="520"/>
      <c r="AS193" s="521"/>
      <c r="AT193" s="521"/>
      <c r="AU193" s="521"/>
      <c r="AV193" s="521"/>
      <c r="AW193" s="521"/>
      <c r="AX193" s="521"/>
      <c r="AY193" s="522"/>
      <c r="AZ193" s="522"/>
      <c r="BA193" s="522"/>
      <c r="BB193" s="522"/>
      <c r="BC193" s="522"/>
      <c r="BD193" s="522"/>
      <c r="BE193" s="523"/>
      <c r="BF193" s="523"/>
      <c r="BG193" s="523"/>
      <c r="BH193" s="523"/>
      <c r="BI193" s="523"/>
      <c r="BJ193" s="523"/>
      <c r="BK193" s="519"/>
      <c r="BL193" s="519"/>
      <c r="BM193" s="523"/>
      <c r="BN193" s="523"/>
      <c r="BO193" s="523"/>
      <c r="BP193" s="523"/>
      <c r="BQ193" s="523"/>
      <c r="BR193" s="523"/>
      <c r="BS193" s="522"/>
      <c r="BT193" s="522"/>
      <c r="BU193" s="522"/>
      <c r="BV193" s="522"/>
      <c r="BW193" s="522"/>
      <c r="BX193" s="522"/>
      <c r="BY193" s="522"/>
      <c r="BZ193" s="522"/>
      <c r="CA193" s="522"/>
      <c r="CB193" s="522"/>
      <c r="CC193" s="522"/>
      <c r="CD193" s="522"/>
      <c r="CE193" s="522"/>
      <c r="CF193" s="522"/>
      <c r="CG193" s="522"/>
      <c r="CH193" s="522"/>
      <c r="CI193" s="522"/>
      <c r="CJ193" s="522"/>
      <c r="CK193" s="522"/>
      <c r="CL193" s="522"/>
    </row>
    <row r="194" spans="1:90" s="500" customFormat="1" ht="55.5" customHeight="1" x14ac:dyDescent="0.25">
      <c r="A194" s="553"/>
      <c r="B194" s="433"/>
      <c r="C194" s="433"/>
      <c r="D194" s="548"/>
      <c r="E194" s="549"/>
      <c r="F194" s="433"/>
      <c r="G194" s="433"/>
      <c r="H194" s="572"/>
      <c r="I194" s="581"/>
      <c r="J194" s="581"/>
      <c r="K194" s="581"/>
      <c r="L194" s="581"/>
      <c r="M194" s="550"/>
      <c r="N194" s="550"/>
      <c r="O194" s="550"/>
      <c r="P194" s="434"/>
      <c r="Q194" s="551"/>
      <c r="R194" s="551"/>
      <c r="S194" s="551"/>
      <c r="T194" s="434"/>
      <c r="U194" s="551"/>
      <c r="V194" s="552"/>
      <c r="W194" s="512"/>
      <c r="X194" s="513"/>
      <c r="Y194" s="514"/>
      <c r="Z194" s="515"/>
      <c r="AA194" s="516"/>
      <c r="AB194" s="515"/>
      <c r="AC194" s="516"/>
      <c r="AD194" s="517"/>
      <c r="AE194" s="515"/>
      <c r="AF194" s="516"/>
      <c r="AG194" s="518"/>
      <c r="AH194" s="519"/>
      <c r="AI194" s="520"/>
      <c r="AJ194" s="520"/>
      <c r="AK194" s="520"/>
      <c r="AL194" s="520"/>
      <c r="AM194" s="520"/>
      <c r="AN194" s="520"/>
      <c r="AO194" s="520"/>
      <c r="AP194" s="520"/>
      <c r="AQ194" s="520"/>
      <c r="AR194" s="520"/>
      <c r="AS194" s="521"/>
      <c r="AT194" s="521"/>
      <c r="AU194" s="521"/>
      <c r="AV194" s="521"/>
      <c r="AW194" s="521"/>
      <c r="AX194" s="521"/>
      <c r="AY194" s="522"/>
      <c r="AZ194" s="522"/>
      <c r="BA194" s="522"/>
      <c r="BB194" s="522"/>
      <c r="BC194" s="522"/>
      <c r="BD194" s="522"/>
      <c r="BE194" s="523"/>
      <c r="BF194" s="523"/>
      <c r="BG194" s="523"/>
      <c r="BH194" s="523"/>
      <c r="BI194" s="523"/>
      <c r="BJ194" s="523"/>
      <c r="BK194" s="519"/>
      <c r="BL194" s="519"/>
      <c r="BM194" s="523"/>
      <c r="BN194" s="523"/>
      <c r="BO194" s="523"/>
      <c r="BP194" s="523"/>
      <c r="BQ194" s="523"/>
      <c r="BR194" s="523"/>
      <c r="BS194" s="522"/>
      <c r="BT194" s="522"/>
      <c r="BU194" s="522"/>
      <c r="BV194" s="522"/>
      <c r="BW194" s="522"/>
      <c r="BX194" s="522"/>
      <c r="BY194" s="522"/>
      <c r="BZ194" s="522"/>
      <c r="CA194" s="522"/>
      <c r="CB194" s="522"/>
      <c r="CC194" s="522"/>
      <c r="CD194" s="522"/>
      <c r="CE194" s="522"/>
      <c r="CF194" s="522"/>
      <c r="CG194" s="522"/>
      <c r="CH194" s="522"/>
      <c r="CI194" s="522"/>
      <c r="CJ194" s="522"/>
      <c r="CK194" s="522"/>
      <c r="CL194" s="522"/>
    </row>
    <row r="195" spans="1:90" s="500" customFormat="1" ht="55.5" customHeight="1" x14ac:dyDescent="0.25">
      <c r="A195" s="553"/>
      <c r="B195" s="433"/>
      <c r="C195" s="433"/>
      <c r="D195" s="548"/>
      <c r="E195" s="549"/>
      <c r="F195" s="433"/>
      <c r="G195" s="433"/>
      <c r="H195" s="572"/>
      <c r="I195" s="581"/>
      <c r="J195" s="581"/>
      <c r="K195" s="581"/>
      <c r="L195" s="581"/>
      <c r="M195" s="550"/>
      <c r="N195" s="550"/>
      <c r="O195" s="550"/>
      <c r="P195" s="434"/>
      <c r="Q195" s="551"/>
      <c r="R195" s="551"/>
      <c r="S195" s="551"/>
      <c r="T195" s="434"/>
      <c r="U195" s="551"/>
      <c r="V195" s="552"/>
      <c r="W195" s="512"/>
      <c r="X195" s="513"/>
      <c r="Y195" s="514"/>
      <c r="Z195" s="515"/>
      <c r="AA195" s="516"/>
      <c r="AB195" s="515"/>
      <c r="AC195" s="516"/>
      <c r="AD195" s="517"/>
      <c r="AE195" s="515"/>
      <c r="AF195" s="516"/>
      <c r="AG195" s="518"/>
      <c r="AH195" s="519"/>
      <c r="AI195" s="520"/>
      <c r="AJ195" s="520"/>
      <c r="AK195" s="520"/>
      <c r="AL195" s="520"/>
      <c r="AM195" s="520"/>
      <c r="AN195" s="520"/>
      <c r="AO195" s="520"/>
      <c r="AP195" s="520"/>
      <c r="AQ195" s="520"/>
      <c r="AR195" s="520"/>
      <c r="AS195" s="521"/>
      <c r="AT195" s="521"/>
      <c r="AU195" s="521"/>
      <c r="AV195" s="521"/>
      <c r="AW195" s="521"/>
      <c r="AX195" s="521"/>
      <c r="AY195" s="522"/>
      <c r="AZ195" s="522"/>
      <c r="BA195" s="522"/>
      <c r="BB195" s="522"/>
      <c r="BC195" s="522"/>
      <c r="BD195" s="522"/>
      <c r="BE195" s="523"/>
      <c r="BF195" s="523"/>
      <c r="BG195" s="523"/>
      <c r="BH195" s="523"/>
      <c r="BI195" s="523"/>
      <c r="BJ195" s="523"/>
      <c r="BK195" s="519"/>
      <c r="BL195" s="519"/>
      <c r="BM195" s="523"/>
      <c r="BN195" s="523"/>
      <c r="BO195" s="523"/>
      <c r="BP195" s="523"/>
      <c r="BQ195" s="523"/>
      <c r="BR195" s="523"/>
      <c r="BS195" s="522"/>
      <c r="BT195" s="522"/>
      <c r="BU195" s="522"/>
      <c r="BV195" s="522"/>
      <c r="BW195" s="522"/>
      <c r="BX195" s="522"/>
      <c r="BY195" s="522"/>
      <c r="BZ195" s="522"/>
      <c r="CA195" s="522"/>
      <c r="CB195" s="522"/>
      <c r="CC195" s="522"/>
      <c r="CD195" s="522"/>
      <c r="CE195" s="522"/>
      <c r="CF195" s="522"/>
      <c r="CG195" s="522"/>
      <c r="CH195" s="522"/>
      <c r="CI195" s="522"/>
      <c r="CJ195" s="522"/>
      <c r="CK195" s="522"/>
      <c r="CL195" s="522"/>
    </row>
    <row r="196" spans="1:90" s="500" customFormat="1" ht="55.5" customHeight="1" x14ac:dyDescent="0.25">
      <c r="A196" s="553"/>
      <c r="B196" s="433"/>
      <c r="C196" s="433"/>
      <c r="D196" s="548"/>
      <c r="E196" s="549"/>
      <c r="F196" s="433"/>
      <c r="G196" s="433"/>
      <c r="H196" s="572"/>
      <c r="I196" s="581"/>
      <c r="J196" s="581"/>
      <c r="K196" s="581"/>
      <c r="L196" s="581"/>
      <c r="M196" s="550"/>
      <c r="N196" s="550"/>
      <c r="O196" s="550"/>
      <c r="P196" s="434"/>
      <c r="Q196" s="551"/>
      <c r="R196" s="551"/>
      <c r="S196" s="551"/>
      <c r="T196" s="434"/>
      <c r="U196" s="551"/>
      <c r="V196" s="552"/>
      <c r="W196" s="512"/>
      <c r="X196" s="513"/>
      <c r="Y196" s="514"/>
      <c r="Z196" s="515"/>
      <c r="AA196" s="516"/>
      <c r="AB196" s="515"/>
      <c r="AC196" s="516"/>
      <c r="AD196" s="517"/>
      <c r="AE196" s="515"/>
      <c r="AF196" s="516"/>
      <c r="AG196" s="518"/>
      <c r="AH196" s="519"/>
      <c r="AI196" s="520"/>
      <c r="AJ196" s="520"/>
      <c r="AK196" s="520"/>
      <c r="AL196" s="520"/>
      <c r="AM196" s="520"/>
      <c r="AN196" s="520"/>
      <c r="AO196" s="520"/>
      <c r="AP196" s="520"/>
      <c r="AQ196" s="520"/>
      <c r="AR196" s="520"/>
      <c r="AS196" s="521"/>
      <c r="AT196" s="521"/>
      <c r="AU196" s="521"/>
      <c r="AV196" s="521"/>
      <c r="AW196" s="521"/>
      <c r="AX196" s="521"/>
      <c r="AY196" s="522"/>
      <c r="AZ196" s="522"/>
      <c r="BA196" s="522"/>
      <c r="BB196" s="522"/>
      <c r="BC196" s="522"/>
      <c r="BD196" s="522"/>
      <c r="BE196" s="523"/>
      <c r="BF196" s="523"/>
      <c r="BG196" s="523"/>
      <c r="BH196" s="523"/>
      <c r="BI196" s="523"/>
      <c r="BJ196" s="523"/>
      <c r="BK196" s="519"/>
      <c r="BL196" s="519"/>
      <c r="BM196" s="523"/>
      <c r="BN196" s="523"/>
      <c r="BO196" s="523"/>
      <c r="BP196" s="523"/>
      <c r="BQ196" s="523"/>
      <c r="BR196" s="523"/>
      <c r="BS196" s="522"/>
      <c r="BT196" s="522"/>
      <c r="BU196" s="522"/>
      <c r="BV196" s="522"/>
      <c r="BW196" s="522"/>
      <c r="BX196" s="522"/>
      <c r="BY196" s="522"/>
      <c r="BZ196" s="522"/>
      <c r="CA196" s="522"/>
      <c r="CB196" s="522"/>
      <c r="CC196" s="522"/>
      <c r="CD196" s="522"/>
      <c r="CE196" s="522"/>
      <c r="CF196" s="522"/>
      <c r="CG196" s="522"/>
      <c r="CH196" s="522"/>
      <c r="CI196" s="522"/>
      <c r="CJ196" s="522"/>
      <c r="CK196" s="522"/>
      <c r="CL196" s="522"/>
    </row>
    <row r="197" spans="1:90" s="500" customFormat="1" ht="55.5" customHeight="1" x14ac:dyDescent="0.25">
      <c r="A197" s="553"/>
      <c r="B197" s="433"/>
      <c r="C197" s="433"/>
      <c r="D197" s="548"/>
      <c r="E197" s="549"/>
      <c r="F197" s="433"/>
      <c r="G197" s="433"/>
      <c r="H197" s="572"/>
      <c r="I197" s="581"/>
      <c r="J197" s="581"/>
      <c r="K197" s="581"/>
      <c r="L197" s="581"/>
      <c r="M197" s="550"/>
      <c r="N197" s="550"/>
      <c r="O197" s="550"/>
      <c r="P197" s="434"/>
      <c r="Q197" s="551"/>
      <c r="R197" s="551"/>
      <c r="S197" s="551"/>
      <c r="T197" s="434"/>
      <c r="U197" s="551"/>
      <c r="V197" s="552"/>
      <c r="W197" s="512"/>
      <c r="X197" s="513"/>
      <c r="Y197" s="514"/>
      <c r="Z197" s="515"/>
      <c r="AA197" s="516"/>
      <c r="AB197" s="515"/>
      <c r="AC197" s="516"/>
      <c r="AD197" s="517"/>
      <c r="AE197" s="515"/>
      <c r="AF197" s="516"/>
      <c r="AG197" s="518"/>
      <c r="AH197" s="519"/>
      <c r="AI197" s="520"/>
      <c r="AJ197" s="520"/>
      <c r="AK197" s="520"/>
      <c r="AL197" s="520"/>
      <c r="AM197" s="520"/>
      <c r="AN197" s="520"/>
      <c r="AO197" s="520"/>
      <c r="AP197" s="520"/>
      <c r="AQ197" s="520"/>
      <c r="AR197" s="520"/>
      <c r="AS197" s="521"/>
      <c r="AT197" s="521"/>
      <c r="AU197" s="521"/>
      <c r="AV197" s="521"/>
      <c r="AW197" s="521"/>
      <c r="AX197" s="521"/>
      <c r="AY197" s="522"/>
      <c r="AZ197" s="522"/>
      <c r="BA197" s="522"/>
      <c r="BB197" s="522"/>
      <c r="BC197" s="522"/>
      <c r="BD197" s="522"/>
      <c r="BE197" s="523"/>
      <c r="BF197" s="523"/>
      <c r="BG197" s="523"/>
      <c r="BH197" s="523"/>
      <c r="BI197" s="523"/>
      <c r="BJ197" s="523"/>
      <c r="BK197" s="519"/>
      <c r="BL197" s="519"/>
      <c r="BM197" s="523"/>
      <c r="BN197" s="523"/>
      <c r="BO197" s="523"/>
      <c r="BP197" s="523"/>
      <c r="BQ197" s="523"/>
      <c r="BR197" s="523"/>
      <c r="BS197" s="522"/>
      <c r="BT197" s="522"/>
      <c r="BU197" s="522"/>
      <c r="BV197" s="522"/>
      <c r="BW197" s="522"/>
      <c r="BX197" s="522"/>
      <c r="BY197" s="522"/>
      <c r="BZ197" s="522"/>
      <c r="CA197" s="522"/>
      <c r="CB197" s="522"/>
      <c r="CC197" s="522"/>
      <c r="CD197" s="522"/>
      <c r="CE197" s="522"/>
      <c r="CF197" s="522"/>
      <c r="CG197" s="522"/>
      <c r="CH197" s="522"/>
      <c r="CI197" s="522"/>
      <c r="CJ197" s="522"/>
      <c r="CK197" s="522"/>
      <c r="CL197" s="522"/>
    </row>
    <row r="198" spans="1:90" s="500" customFormat="1" ht="55.5" customHeight="1" x14ac:dyDescent="0.25">
      <c r="A198" s="553"/>
      <c r="B198" s="433"/>
      <c r="C198" s="433"/>
      <c r="D198" s="548"/>
      <c r="E198" s="549"/>
      <c r="F198" s="433"/>
      <c r="G198" s="433"/>
      <c r="H198" s="572"/>
      <c r="I198" s="581"/>
      <c r="J198" s="581"/>
      <c r="K198" s="581"/>
      <c r="L198" s="581"/>
      <c r="M198" s="550"/>
      <c r="N198" s="550"/>
      <c r="O198" s="550"/>
      <c r="P198" s="434"/>
      <c r="Q198" s="551"/>
      <c r="R198" s="551"/>
      <c r="S198" s="551"/>
      <c r="T198" s="434"/>
      <c r="U198" s="551"/>
      <c r="V198" s="552"/>
      <c r="W198" s="512"/>
      <c r="X198" s="513"/>
      <c r="Y198" s="514"/>
      <c r="Z198" s="515"/>
      <c r="AA198" s="516"/>
      <c r="AB198" s="515"/>
      <c r="AC198" s="516"/>
      <c r="AD198" s="517"/>
      <c r="AE198" s="515"/>
      <c r="AF198" s="516"/>
      <c r="AG198" s="518"/>
      <c r="AH198" s="519"/>
      <c r="AI198" s="520"/>
      <c r="AJ198" s="520"/>
      <c r="AK198" s="520"/>
      <c r="AL198" s="520"/>
      <c r="AM198" s="520"/>
      <c r="AN198" s="520"/>
      <c r="AO198" s="520"/>
      <c r="AP198" s="520"/>
      <c r="AQ198" s="520"/>
      <c r="AR198" s="520"/>
      <c r="AS198" s="521"/>
      <c r="AT198" s="521"/>
      <c r="AU198" s="521"/>
      <c r="AV198" s="521"/>
      <c r="AW198" s="521"/>
      <c r="AX198" s="521"/>
      <c r="AY198" s="522"/>
      <c r="AZ198" s="522"/>
      <c r="BA198" s="522"/>
      <c r="BB198" s="522"/>
      <c r="BC198" s="522"/>
      <c r="BD198" s="522"/>
      <c r="BE198" s="523"/>
      <c r="BF198" s="523"/>
      <c r="BG198" s="523"/>
      <c r="BH198" s="523"/>
      <c r="BI198" s="523"/>
      <c r="BJ198" s="523"/>
      <c r="BK198" s="519"/>
      <c r="BL198" s="519"/>
      <c r="BM198" s="523"/>
      <c r="BN198" s="523"/>
      <c r="BO198" s="523"/>
      <c r="BP198" s="523"/>
      <c r="BQ198" s="523"/>
      <c r="BR198" s="523"/>
      <c r="BS198" s="522"/>
      <c r="BT198" s="522"/>
      <c r="BU198" s="522"/>
      <c r="BV198" s="522"/>
      <c r="BW198" s="522"/>
      <c r="BX198" s="522"/>
      <c r="BY198" s="522"/>
      <c r="BZ198" s="522"/>
      <c r="CA198" s="522"/>
      <c r="CB198" s="522"/>
      <c r="CC198" s="522"/>
      <c r="CD198" s="522"/>
      <c r="CE198" s="522"/>
      <c r="CF198" s="522"/>
      <c r="CG198" s="522"/>
      <c r="CH198" s="522"/>
      <c r="CI198" s="522"/>
      <c r="CJ198" s="522"/>
      <c r="CK198" s="522"/>
      <c r="CL198" s="522"/>
    </row>
    <row r="199" spans="1:90" s="500" customFormat="1" ht="55.5" customHeight="1" x14ac:dyDescent="0.25">
      <c r="A199" s="553"/>
      <c r="B199" s="433"/>
      <c r="C199" s="433"/>
      <c r="D199" s="548"/>
      <c r="E199" s="549"/>
      <c r="F199" s="433"/>
      <c r="G199" s="433"/>
      <c r="H199" s="572"/>
      <c r="I199" s="581"/>
      <c r="J199" s="581"/>
      <c r="K199" s="581"/>
      <c r="L199" s="581"/>
      <c r="M199" s="550"/>
      <c r="N199" s="550"/>
      <c r="O199" s="550"/>
      <c r="P199" s="434"/>
      <c r="Q199" s="551"/>
      <c r="R199" s="551"/>
      <c r="S199" s="551"/>
      <c r="T199" s="434"/>
      <c r="U199" s="551"/>
      <c r="V199" s="552"/>
      <c r="W199" s="512"/>
      <c r="X199" s="513"/>
      <c r="Y199" s="514"/>
      <c r="Z199" s="515"/>
      <c r="AA199" s="516"/>
      <c r="AB199" s="515"/>
      <c r="AC199" s="516"/>
      <c r="AD199" s="517"/>
      <c r="AE199" s="515"/>
      <c r="AF199" s="516"/>
      <c r="AG199" s="518"/>
      <c r="AH199" s="519"/>
      <c r="AI199" s="520"/>
      <c r="AJ199" s="520"/>
      <c r="AK199" s="520"/>
      <c r="AL199" s="520"/>
      <c r="AM199" s="520"/>
      <c r="AN199" s="520"/>
      <c r="AO199" s="520"/>
      <c r="AP199" s="520"/>
      <c r="AQ199" s="520"/>
      <c r="AR199" s="520"/>
      <c r="AS199" s="521"/>
      <c r="AT199" s="521"/>
      <c r="AU199" s="521"/>
      <c r="AV199" s="521"/>
      <c r="AW199" s="521"/>
      <c r="AX199" s="521"/>
      <c r="AY199" s="522"/>
      <c r="AZ199" s="522"/>
      <c r="BA199" s="522"/>
      <c r="BB199" s="522"/>
      <c r="BC199" s="522"/>
      <c r="BD199" s="522"/>
      <c r="BE199" s="523"/>
      <c r="BF199" s="523"/>
      <c r="BG199" s="523"/>
      <c r="BH199" s="523"/>
      <c r="BI199" s="523"/>
      <c r="BJ199" s="523"/>
      <c r="BK199" s="519"/>
      <c r="BL199" s="519"/>
      <c r="BM199" s="523"/>
      <c r="BN199" s="523"/>
      <c r="BO199" s="523"/>
      <c r="BP199" s="523"/>
      <c r="BQ199" s="523"/>
      <c r="BR199" s="523"/>
      <c r="BS199" s="522"/>
      <c r="BT199" s="522"/>
      <c r="BU199" s="522"/>
      <c r="BV199" s="522"/>
      <c r="BW199" s="522"/>
      <c r="BX199" s="522"/>
      <c r="BY199" s="522"/>
      <c r="BZ199" s="522"/>
      <c r="CA199" s="522"/>
      <c r="CB199" s="522"/>
      <c r="CC199" s="522"/>
      <c r="CD199" s="522"/>
      <c r="CE199" s="522"/>
      <c r="CF199" s="522"/>
      <c r="CG199" s="522"/>
      <c r="CH199" s="522"/>
      <c r="CI199" s="522"/>
      <c r="CJ199" s="522"/>
      <c r="CK199" s="522"/>
      <c r="CL199" s="522"/>
    </row>
    <row r="200" spans="1:90" s="500" customFormat="1" ht="55.5" customHeight="1" x14ac:dyDescent="0.25">
      <c r="A200" s="553"/>
      <c r="B200" s="433"/>
      <c r="C200" s="433"/>
      <c r="D200" s="548"/>
      <c r="E200" s="549"/>
      <c r="F200" s="433"/>
      <c r="G200" s="433"/>
      <c r="H200" s="572"/>
      <c r="I200" s="581"/>
      <c r="J200" s="581"/>
      <c r="K200" s="581"/>
      <c r="L200" s="581"/>
      <c r="M200" s="550"/>
      <c r="N200" s="550"/>
      <c r="O200" s="550"/>
      <c r="P200" s="434"/>
      <c r="Q200" s="551"/>
      <c r="R200" s="551"/>
      <c r="S200" s="551"/>
      <c r="T200" s="434"/>
      <c r="U200" s="551"/>
      <c r="V200" s="552"/>
      <c r="W200" s="512"/>
      <c r="X200" s="513"/>
      <c r="Y200" s="514"/>
      <c r="Z200" s="515"/>
      <c r="AA200" s="516"/>
      <c r="AB200" s="515"/>
      <c r="AC200" s="516"/>
      <c r="AD200" s="517"/>
      <c r="AE200" s="515"/>
      <c r="AF200" s="516"/>
      <c r="AG200" s="518"/>
      <c r="AH200" s="519"/>
      <c r="AI200" s="520"/>
      <c r="AJ200" s="520"/>
      <c r="AK200" s="520"/>
      <c r="AL200" s="520"/>
      <c r="AM200" s="520"/>
      <c r="AN200" s="520"/>
      <c r="AO200" s="520"/>
      <c r="AP200" s="520"/>
      <c r="AQ200" s="520"/>
      <c r="AR200" s="520"/>
      <c r="AS200" s="521"/>
      <c r="AT200" s="521"/>
      <c r="AU200" s="521"/>
      <c r="AV200" s="521"/>
      <c r="AW200" s="521"/>
      <c r="AX200" s="521"/>
      <c r="AY200" s="522"/>
      <c r="AZ200" s="522"/>
      <c r="BA200" s="522"/>
      <c r="BB200" s="522"/>
      <c r="BC200" s="522"/>
      <c r="BD200" s="522"/>
      <c r="BE200" s="523"/>
      <c r="BF200" s="523"/>
      <c r="BG200" s="523"/>
      <c r="BH200" s="523"/>
      <c r="BI200" s="523"/>
      <c r="BJ200" s="523"/>
      <c r="BK200" s="519"/>
      <c r="BL200" s="519"/>
      <c r="BM200" s="523"/>
      <c r="BN200" s="523"/>
      <c r="BO200" s="523"/>
      <c r="BP200" s="523"/>
      <c r="BQ200" s="523"/>
      <c r="BR200" s="523"/>
      <c r="BS200" s="522"/>
      <c r="BT200" s="522"/>
      <c r="BU200" s="522"/>
      <c r="BV200" s="522"/>
      <c r="BW200" s="522"/>
      <c r="BX200" s="522"/>
      <c r="BY200" s="522"/>
      <c r="BZ200" s="522"/>
      <c r="CA200" s="522"/>
      <c r="CB200" s="522"/>
      <c r="CC200" s="522"/>
      <c r="CD200" s="522"/>
      <c r="CE200" s="522"/>
      <c r="CF200" s="522"/>
      <c r="CG200" s="522"/>
      <c r="CH200" s="522"/>
      <c r="CI200" s="522"/>
      <c r="CJ200" s="522"/>
      <c r="CK200" s="522"/>
      <c r="CL200" s="522"/>
    </row>
    <row r="201" spans="1:90" s="500" customFormat="1" ht="55.5" customHeight="1" x14ac:dyDescent="0.25">
      <c r="A201" s="553"/>
      <c r="B201" s="433"/>
      <c r="C201" s="433"/>
      <c r="D201" s="548"/>
      <c r="E201" s="549"/>
      <c r="F201" s="433"/>
      <c r="G201" s="433"/>
      <c r="H201" s="572"/>
      <c r="I201" s="581"/>
      <c r="J201" s="581"/>
      <c r="K201" s="581"/>
      <c r="L201" s="581"/>
      <c r="M201" s="550"/>
      <c r="N201" s="550"/>
      <c r="O201" s="550"/>
      <c r="P201" s="434"/>
      <c r="Q201" s="551"/>
      <c r="R201" s="551"/>
      <c r="S201" s="551"/>
      <c r="T201" s="434"/>
      <c r="U201" s="551"/>
      <c r="V201" s="552"/>
      <c r="W201" s="512"/>
      <c r="X201" s="513"/>
      <c r="Y201" s="514"/>
      <c r="Z201" s="515"/>
      <c r="AA201" s="516"/>
      <c r="AB201" s="515"/>
      <c r="AC201" s="516"/>
      <c r="AD201" s="517"/>
      <c r="AE201" s="515"/>
      <c r="AF201" s="516"/>
      <c r="AG201" s="518"/>
      <c r="AH201" s="519"/>
      <c r="AI201" s="520"/>
      <c r="AJ201" s="520"/>
      <c r="AK201" s="520"/>
      <c r="AL201" s="520"/>
      <c r="AM201" s="520"/>
      <c r="AN201" s="520"/>
      <c r="AO201" s="520"/>
      <c r="AP201" s="520"/>
      <c r="AQ201" s="520"/>
      <c r="AR201" s="520"/>
      <c r="AS201" s="521"/>
      <c r="AT201" s="521"/>
      <c r="AU201" s="521"/>
      <c r="AV201" s="521"/>
      <c r="AW201" s="521"/>
      <c r="AX201" s="521"/>
      <c r="AY201" s="522"/>
      <c r="AZ201" s="522"/>
      <c r="BA201" s="522"/>
      <c r="BB201" s="522"/>
      <c r="BC201" s="522"/>
      <c r="BD201" s="522"/>
      <c r="BE201" s="523"/>
      <c r="BF201" s="523"/>
      <c r="BG201" s="523"/>
      <c r="BH201" s="523"/>
      <c r="BI201" s="523"/>
      <c r="BJ201" s="523"/>
      <c r="BK201" s="519"/>
      <c r="BL201" s="519"/>
      <c r="BM201" s="523"/>
      <c r="BN201" s="523"/>
      <c r="BO201" s="523"/>
      <c r="BP201" s="523"/>
      <c r="BQ201" s="523"/>
      <c r="BR201" s="523"/>
      <c r="BS201" s="522"/>
      <c r="BT201" s="522"/>
      <c r="BU201" s="522"/>
      <c r="BV201" s="522"/>
      <c r="BW201" s="522"/>
      <c r="BX201" s="522"/>
      <c r="BY201" s="522"/>
      <c r="BZ201" s="522"/>
      <c r="CA201" s="522"/>
      <c r="CB201" s="522"/>
      <c r="CC201" s="522"/>
      <c r="CD201" s="522"/>
      <c r="CE201" s="522"/>
      <c r="CF201" s="522"/>
      <c r="CG201" s="522"/>
      <c r="CH201" s="522"/>
      <c r="CI201" s="522"/>
      <c r="CJ201" s="522"/>
      <c r="CK201" s="522"/>
      <c r="CL201" s="522"/>
    </row>
    <row r="202" spans="1:90" s="500" customFormat="1" ht="55.5" customHeight="1" x14ac:dyDescent="0.25">
      <c r="A202" s="553"/>
      <c r="B202" s="433"/>
      <c r="C202" s="433"/>
      <c r="D202" s="548"/>
      <c r="E202" s="549"/>
      <c r="F202" s="433"/>
      <c r="G202" s="433"/>
      <c r="H202" s="572"/>
      <c r="I202" s="581"/>
      <c r="J202" s="581"/>
      <c r="K202" s="581"/>
      <c r="L202" s="581"/>
      <c r="M202" s="550"/>
      <c r="N202" s="550"/>
      <c r="O202" s="550"/>
      <c r="P202" s="434"/>
      <c r="Q202" s="551"/>
      <c r="R202" s="551"/>
      <c r="S202" s="551"/>
      <c r="T202" s="434"/>
      <c r="U202" s="551"/>
      <c r="V202" s="552"/>
      <c r="W202" s="512"/>
      <c r="X202" s="513"/>
      <c r="Y202" s="514"/>
      <c r="Z202" s="515"/>
      <c r="AA202" s="516"/>
      <c r="AB202" s="515"/>
      <c r="AC202" s="516"/>
      <c r="AD202" s="517"/>
      <c r="AE202" s="515"/>
      <c r="AF202" s="516"/>
      <c r="AG202" s="518"/>
      <c r="AH202" s="519"/>
      <c r="AI202" s="520"/>
      <c r="AJ202" s="520"/>
      <c r="AK202" s="520"/>
      <c r="AL202" s="520"/>
      <c r="AM202" s="520"/>
      <c r="AN202" s="520"/>
      <c r="AO202" s="520"/>
      <c r="AP202" s="520"/>
      <c r="AQ202" s="520"/>
      <c r="AR202" s="520"/>
      <c r="AS202" s="521"/>
      <c r="AT202" s="521"/>
      <c r="AU202" s="521"/>
      <c r="AV202" s="521"/>
      <c r="AW202" s="521"/>
      <c r="AX202" s="521"/>
      <c r="AY202" s="522"/>
      <c r="AZ202" s="522"/>
      <c r="BA202" s="522"/>
      <c r="BB202" s="522"/>
      <c r="BC202" s="522"/>
      <c r="BD202" s="522"/>
      <c r="BE202" s="523"/>
      <c r="BF202" s="523"/>
      <c r="BG202" s="523"/>
      <c r="BH202" s="523"/>
      <c r="BI202" s="523"/>
      <c r="BJ202" s="523"/>
      <c r="BK202" s="519"/>
      <c r="BL202" s="519"/>
      <c r="BM202" s="523"/>
      <c r="BN202" s="523"/>
      <c r="BO202" s="523"/>
      <c r="BP202" s="523"/>
      <c r="BQ202" s="523"/>
      <c r="BR202" s="523"/>
      <c r="BS202" s="522"/>
      <c r="BT202" s="522"/>
      <c r="BU202" s="522"/>
      <c r="BV202" s="522"/>
      <c r="BW202" s="522"/>
      <c r="BX202" s="522"/>
      <c r="BY202" s="522"/>
      <c r="BZ202" s="522"/>
      <c r="CA202" s="522"/>
      <c r="CB202" s="522"/>
      <c r="CC202" s="522"/>
      <c r="CD202" s="522"/>
      <c r="CE202" s="522"/>
      <c r="CF202" s="522"/>
      <c r="CG202" s="522"/>
      <c r="CH202" s="522"/>
      <c r="CI202" s="522"/>
      <c r="CJ202" s="522"/>
      <c r="CK202" s="522"/>
      <c r="CL202" s="522"/>
    </row>
    <row r="203" spans="1:90" s="500" customFormat="1" ht="55.5" customHeight="1" x14ac:dyDescent="0.25">
      <c r="A203" s="553"/>
      <c r="B203" s="433"/>
      <c r="C203" s="433"/>
      <c r="D203" s="548"/>
      <c r="E203" s="549"/>
      <c r="F203" s="433"/>
      <c r="G203" s="433"/>
      <c r="H203" s="572"/>
      <c r="I203" s="581"/>
      <c r="J203" s="581"/>
      <c r="K203" s="581"/>
      <c r="L203" s="581"/>
      <c r="M203" s="550"/>
      <c r="N203" s="550"/>
      <c r="O203" s="550"/>
      <c r="P203" s="434"/>
      <c r="Q203" s="551"/>
      <c r="R203" s="551"/>
      <c r="S203" s="551"/>
      <c r="T203" s="434"/>
      <c r="U203" s="551"/>
      <c r="V203" s="552"/>
      <c r="W203" s="512"/>
      <c r="X203" s="513"/>
      <c r="Y203" s="514"/>
      <c r="Z203" s="515"/>
      <c r="AA203" s="516"/>
      <c r="AB203" s="515"/>
      <c r="AC203" s="516"/>
      <c r="AD203" s="517"/>
      <c r="AE203" s="515"/>
      <c r="AF203" s="516"/>
      <c r="AG203" s="518"/>
      <c r="AH203" s="519"/>
      <c r="AI203" s="520"/>
      <c r="AJ203" s="520"/>
      <c r="AK203" s="520"/>
      <c r="AL203" s="520"/>
      <c r="AM203" s="520"/>
      <c r="AN203" s="520"/>
      <c r="AO203" s="520"/>
      <c r="AP203" s="520"/>
      <c r="AQ203" s="520"/>
      <c r="AR203" s="520"/>
      <c r="AS203" s="521"/>
      <c r="AT203" s="521"/>
      <c r="AU203" s="521"/>
      <c r="AV203" s="521"/>
      <c r="AW203" s="521"/>
      <c r="AX203" s="521"/>
      <c r="AY203" s="522"/>
      <c r="AZ203" s="522"/>
      <c r="BA203" s="522"/>
      <c r="BB203" s="522"/>
      <c r="BC203" s="522"/>
      <c r="BD203" s="522"/>
      <c r="BE203" s="523"/>
      <c r="BF203" s="523"/>
      <c r="BG203" s="523"/>
      <c r="BH203" s="523"/>
      <c r="BI203" s="523"/>
      <c r="BJ203" s="523"/>
      <c r="BK203" s="519"/>
      <c r="BL203" s="519"/>
      <c r="BM203" s="523"/>
      <c r="BN203" s="523"/>
      <c r="BO203" s="523"/>
      <c r="BP203" s="523"/>
      <c r="BQ203" s="523"/>
      <c r="BR203" s="523"/>
      <c r="BS203" s="522"/>
      <c r="BT203" s="522"/>
      <c r="BU203" s="522"/>
      <c r="BV203" s="522"/>
      <c r="BW203" s="522"/>
      <c r="BX203" s="522"/>
      <c r="BY203" s="522"/>
      <c r="BZ203" s="522"/>
      <c r="CA203" s="522"/>
      <c r="CB203" s="522"/>
      <c r="CC203" s="522"/>
      <c r="CD203" s="522"/>
      <c r="CE203" s="522"/>
      <c r="CF203" s="522"/>
      <c r="CG203" s="522"/>
      <c r="CH203" s="522"/>
      <c r="CI203" s="522"/>
      <c r="CJ203" s="522"/>
      <c r="CK203" s="522"/>
      <c r="CL203" s="522"/>
    </row>
    <row r="204" spans="1:90" s="500" customFormat="1" ht="55.5" customHeight="1" x14ac:dyDescent="0.25">
      <c r="A204" s="553"/>
      <c r="B204" s="433"/>
      <c r="C204" s="433"/>
      <c r="D204" s="548"/>
      <c r="E204" s="549"/>
      <c r="F204" s="433"/>
      <c r="G204" s="433"/>
      <c r="H204" s="572"/>
      <c r="I204" s="581"/>
      <c r="J204" s="581"/>
      <c r="K204" s="581"/>
      <c r="L204" s="581"/>
      <c r="M204" s="550"/>
      <c r="N204" s="550"/>
      <c r="O204" s="550"/>
      <c r="P204" s="434"/>
      <c r="Q204" s="551"/>
      <c r="R204" s="551"/>
      <c r="S204" s="551"/>
      <c r="T204" s="434"/>
      <c r="U204" s="551"/>
      <c r="V204" s="552"/>
      <c r="W204" s="512"/>
      <c r="X204" s="513"/>
      <c r="Y204" s="514"/>
      <c r="Z204" s="515"/>
      <c r="AA204" s="516"/>
      <c r="AB204" s="515"/>
      <c r="AC204" s="516"/>
      <c r="AD204" s="517"/>
      <c r="AE204" s="515"/>
      <c r="AF204" s="516"/>
      <c r="AG204" s="518"/>
      <c r="AH204" s="519"/>
      <c r="AI204" s="520"/>
      <c r="AJ204" s="520"/>
      <c r="AK204" s="520"/>
      <c r="AL204" s="520"/>
      <c r="AM204" s="520"/>
      <c r="AN204" s="520"/>
      <c r="AO204" s="520"/>
      <c r="AP204" s="520"/>
      <c r="AQ204" s="520"/>
      <c r="AR204" s="520"/>
      <c r="AS204" s="521"/>
      <c r="AT204" s="521"/>
      <c r="AU204" s="521"/>
      <c r="AV204" s="521"/>
      <c r="AW204" s="521"/>
      <c r="AX204" s="521"/>
      <c r="AY204" s="522"/>
      <c r="AZ204" s="522"/>
      <c r="BA204" s="522"/>
      <c r="BB204" s="522"/>
      <c r="BC204" s="522"/>
      <c r="BD204" s="522"/>
      <c r="BE204" s="523"/>
      <c r="BF204" s="523"/>
      <c r="BG204" s="523"/>
      <c r="BH204" s="523"/>
      <c r="BI204" s="523"/>
      <c r="BJ204" s="523"/>
      <c r="BK204" s="519"/>
      <c r="BL204" s="519"/>
      <c r="BM204" s="523"/>
      <c r="BN204" s="523"/>
      <c r="BO204" s="523"/>
      <c r="BP204" s="523"/>
      <c r="BQ204" s="523"/>
      <c r="BR204" s="523"/>
      <c r="BS204" s="522"/>
      <c r="BT204" s="522"/>
      <c r="BU204" s="522"/>
      <c r="BV204" s="522"/>
      <c r="BW204" s="522"/>
      <c r="BX204" s="522"/>
      <c r="BY204" s="522"/>
      <c r="BZ204" s="522"/>
      <c r="CA204" s="522"/>
      <c r="CB204" s="522"/>
      <c r="CC204" s="522"/>
      <c r="CD204" s="522"/>
      <c r="CE204" s="522"/>
      <c r="CF204" s="522"/>
      <c r="CG204" s="522"/>
      <c r="CH204" s="522"/>
      <c r="CI204" s="522"/>
      <c r="CJ204" s="522"/>
      <c r="CK204" s="522"/>
      <c r="CL204" s="522"/>
    </row>
    <row r="205" spans="1:90" s="500" customFormat="1" ht="55.5" customHeight="1" x14ac:dyDescent="0.25">
      <c r="A205" s="553"/>
      <c r="B205" s="433"/>
      <c r="C205" s="433"/>
      <c r="D205" s="548"/>
      <c r="E205" s="549"/>
      <c r="F205" s="433"/>
      <c r="G205" s="433"/>
      <c r="H205" s="572"/>
      <c r="I205" s="581"/>
      <c r="J205" s="581"/>
      <c r="K205" s="581"/>
      <c r="L205" s="581"/>
      <c r="M205" s="550"/>
      <c r="N205" s="550"/>
      <c r="O205" s="550"/>
      <c r="P205" s="434"/>
      <c r="Q205" s="551"/>
      <c r="R205" s="551"/>
      <c r="S205" s="551"/>
      <c r="T205" s="434"/>
      <c r="U205" s="551"/>
      <c r="V205" s="552"/>
      <c r="W205" s="512"/>
      <c r="X205" s="513"/>
      <c r="Y205" s="514"/>
      <c r="Z205" s="515"/>
      <c r="AA205" s="516"/>
      <c r="AB205" s="515"/>
      <c r="AC205" s="516"/>
      <c r="AD205" s="517"/>
      <c r="AE205" s="515"/>
      <c r="AF205" s="516"/>
      <c r="AG205" s="518"/>
      <c r="AH205" s="519"/>
      <c r="AI205" s="520"/>
      <c r="AJ205" s="520"/>
      <c r="AK205" s="520"/>
      <c r="AL205" s="520"/>
      <c r="AM205" s="520"/>
      <c r="AN205" s="520"/>
      <c r="AO205" s="520"/>
      <c r="AP205" s="520"/>
      <c r="AQ205" s="520"/>
      <c r="AR205" s="520"/>
      <c r="AS205" s="521"/>
      <c r="AT205" s="521"/>
      <c r="AU205" s="521"/>
      <c r="AV205" s="521"/>
      <c r="AW205" s="521"/>
      <c r="AX205" s="521"/>
      <c r="AY205" s="522"/>
      <c r="AZ205" s="522"/>
      <c r="BA205" s="522"/>
      <c r="BB205" s="522"/>
      <c r="BC205" s="522"/>
      <c r="BD205" s="522"/>
      <c r="BE205" s="523"/>
      <c r="BF205" s="523"/>
      <c r="BG205" s="523"/>
      <c r="BH205" s="523"/>
      <c r="BI205" s="523"/>
      <c r="BJ205" s="523"/>
      <c r="BK205" s="519"/>
      <c r="BL205" s="519"/>
      <c r="BM205" s="523"/>
      <c r="BN205" s="523"/>
      <c r="BO205" s="523"/>
      <c r="BP205" s="523"/>
      <c r="BQ205" s="523"/>
      <c r="BR205" s="523"/>
      <c r="BS205" s="522"/>
      <c r="BT205" s="522"/>
      <c r="BU205" s="522"/>
      <c r="BV205" s="522"/>
      <c r="BW205" s="522"/>
      <c r="BX205" s="522"/>
      <c r="BY205" s="522"/>
      <c r="BZ205" s="522"/>
      <c r="CA205" s="522"/>
      <c r="CB205" s="522"/>
      <c r="CC205" s="522"/>
      <c r="CD205" s="522"/>
      <c r="CE205" s="522"/>
      <c r="CF205" s="522"/>
      <c r="CG205" s="522"/>
      <c r="CH205" s="522"/>
      <c r="CI205" s="522"/>
      <c r="CJ205" s="522"/>
      <c r="CK205" s="522"/>
      <c r="CL205" s="522"/>
    </row>
    <row r="206" spans="1:90" s="500" customFormat="1" ht="55.5" customHeight="1" x14ac:dyDescent="0.25">
      <c r="A206" s="553"/>
      <c r="B206" s="433"/>
      <c r="C206" s="433"/>
      <c r="D206" s="548"/>
      <c r="E206" s="549"/>
      <c r="F206" s="433"/>
      <c r="G206" s="433"/>
      <c r="H206" s="572"/>
      <c r="I206" s="581"/>
      <c r="J206" s="581"/>
      <c r="K206" s="581"/>
      <c r="L206" s="581"/>
      <c r="M206" s="550"/>
      <c r="N206" s="550"/>
      <c r="O206" s="550"/>
      <c r="P206" s="434"/>
      <c r="Q206" s="551"/>
      <c r="R206" s="551"/>
      <c r="S206" s="551"/>
      <c r="T206" s="434"/>
      <c r="U206" s="551"/>
      <c r="V206" s="552"/>
      <c r="W206" s="512"/>
      <c r="X206" s="513"/>
      <c r="Y206" s="514"/>
      <c r="Z206" s="515"/>
      <c r="AA206" s="516"/>
      <c r="AB206" s="515"/>
      <c r="AC206" s="516"/>
      <c r="AD206" s="517"/>
      <c r="AE206" s="515"/>
      <c r="AF206" s="516"/>
      <c r="AG206" s="518"/>
      <c r="AH206" s="519"/>
      <c r="AI206" s="520"/>
      <c r="AJ206" s="520"/>
      <c r="AK206" s="520"/>
      <c r="AL206" s="520"/>
      <c r="AM206" s="520"/>
      <c r="AN206" s="520"/>
      <c r="AO206" s="520"/>
      <c r="AP206" s="520"/>
      <c r="AQ206" s="520"/>
      <c r="AR206" s="520"/>
      <c r="AS206" s="521"/>
      <c r="AT206" s="521"/>
      <c r="AU206" s="521"/>
      <c r="AV206" s="521"/>
      <c r="AW206" s="521"/>
      <c r="AX206" s="521"/>
      <c r="AY206" s="522"/>
      <c r="AZ206" s="522"/>
      <c r="BA206" s="522"/>
      <c r="BB206" s="522"/>
      <c r="BC206" s="522"/>
      <c r="BD206" s="522"/>
      <c r="BE206" s="523"/>
      <c r="BF206" s="523"/>
      <c r="BG206" s="523"/>
      <c r="BH206" s="523"/>
      <c r="BI206" s="523"/>
      <c r="BJ206" s="523"/>
      <c r="BK206" s="519"/>
      <c r="BL206" s="519"/>
      <c r="BM206" s="523"/>
      <c r="BN206" s="523"/>
      <c r="BO206" s="523"/>
      <c r="BP206" s="523"/>
      <c r="BQ206" s="523"/>
      <c r="BR206" s="523"/>
      <c r="BS206" s="522"/>
      <c r="BT206" s="522"/>
      <c r="BU206" s="522"/>
      <c r="BV206" s="522"/>
      <c r="BW206" s="522"/>
      <c r="BX206" s="522"/>
      <c r="BY206" s="522"/>
      <c r="BZ206" s="522"/>
      <c r="CA206" s="522"/>
      <c r="CB206" s="522"/>
      <c r="CC206" s="522"/>
      <c r="CD206" s="522"/>
      <c r="CE206" s="522"/>
      <c r="CF206" s="522"/>
      <c r="CG206" s="522"/>
      <c r="CH206" s="522"/>
      <c r="CI206" s="522"/>
      <c r="CJ206" s="522"/>
      <c r="CK206" s="522"/>
      <c r="CL206" s="522"/>
    </row>
    <row r="207" spans="1:90" s="500" customFormat="1" ht="55.5" customHeight="1" x14ac:dyDescent="0.25">
      <c r="A207" s="553"/>
      <c r="B207" s="433"/>
      <c r="C207" s="433"/>
      <c r="D207" s="548"/>
      <c r="E207" s="549"/>
      <c r="F207" s="433"/>
      <c r="G207" s="433"/>
      <c r="H207" s="572"/>
      <c r="I207" s="581"/>
      <c r="J207" s="581"/>
      <c r="K207" s="581"/>
      <c r="L207" s="581"/>
      <c r="M207" s="550"/>
      <c r="N207" s="550"/>
      <c r="O207" s="550"/>
      <c r="P207" s="434"/>
      <c r="Q207" s="551"/>
      <c r="R207" s="551"/>
      <c r="S207" s="551"/>
      <c r="T207" s="434"/>
      <c r="U207" s="551"/>
      <c r="V207" s="552"/>
      <c r="W207" s="512"/>
      <c r="X207" s="513"/>
      <c r="Y207" s="514"/>
      <c r="Z207" s="515"/>
      <c r="AA207" s="516"/>
      <c r="AB207" s="515"/>
      <c r="AC207" s="516"/>
      <c r="AD207" s="517"/>
      <c r="AE207" s="515"/>
      <c r="AF207" s="516"/>
      <c r="AG207" s="518"/>
      <c r="AH207" s="519"/>
      <c r="AI207" s="520"/>
      <c r="AJ207" s="520"/>
      <c r="AK207" s="520"/>
      <c r="AL207" s="520"/>
      <c r="AM207" s="520"/>
      <c r="AN207" s="520"/>
      <c r="AO207" s="520"/>
      <c r="AP207" s="520"/>
      <c r="AQ207" s="520"/>
      <c r="AR207" s="520"/>
      <c r="AS207" s="521"/>
      <c r="AT207" s="521"/>
      <c r="AU207" s="521"/>
      <c r="AV207" s="521"/>
      <c r="AW207" s="521"/>
      <c r="AX207" s="521"/>
      <c r="AY207" s="522"/>
      <c r="AZ207" s="522"/>
      <c r="BA207" s="522"/>
      <c r="BB207" s="522"/>
      <c r="BC207" s="522"/>
      <c r="BD207" s="522"/>
      <c r="BE207" s="523"/>
      <c r="BF207" s="523"/>
      <c r="BG207" s="523"/>
      <c r="BH207" s="523"/>
      <c r="BI207" s="523"/>
      <c r="BJ207" s="523"/>
      <c r="BK207" s="519"/>
      <c r="BL207" s="519"/>
      <c r="BM207" s="523"/>
      <c r="BN207" s="523"/>
      <c r="BO207" s="523"/>
      <c r="BP207" s="523"/>
      <c r="BQ207" s="523"/>
      <c r="BR207" s="523"/>
      <c r="BS207" s="522"/>
      <c r="BT207" s="522"/>
      <c r="BU207" s="522"/>
      <c r="BV207" s="522"/>
      <c r="BW207" s="522"/>
      <c r="BX207" s="522"/>
      <c r="BY207" s="522"/>
      <c r="BZ207" s="522"/>
      <c r="CA207" s="522"/>
      <c r="CB207" s="522"/>
      <c r="CC207" s="522"/>
      <c r="CD207" s="522"/>
      <c r="CE207" s="522"/>
      <c r="CF207" s="522"/>
      <c r="CG207" s="522"/>
      <c r="CH207" s="522"/>
      <c r="CI207" s="522"/>
      <c r="CJ207" s="522"/>
      <c r="CK207" s="522"/>
      <c r="CL207" s="522"/>
    </row>
    <row r="208" spans="1:90" s="500" customFormat="1" ht="55.5" customHeight="1" x14ac:dyDescent="0.25">
      <c r="A208" s="553"/>
      <c r="B208" s="433"/>
      <c r="C208" s="433"/>
      <c r="D208" s="548"/>
      <c r="E208" s="549"/>
      <c r="F208" s="433"/>
      <c r="G208" s="433"/>
      <c r="H208" s="572"/>
      <c r="I208" s="581"/>
      <c r="J208" s="581"/>
      <c r="K208" s="581"/>
      <c r="L208" s="581"/>
      <c r="M208" s="550"/>
      <c r="N208" s="550"/>
      <c r="O208" s="550"/>
      <c r="P208" s="434"/>
      <c r="Q208" s="551"/>
      <c r="R208" s="551"/>
      <c r="S208" s="551"/>
      <c r="T208" s="434"/>
      <c r="U208" s="551"/>
      <c r="V208" s="552"/>
      <c r="W208" s="512"/>
      <c r="X208" s="513"/>
      <c r="Y208" s="514"/>
      <c r="Z208" s="515"/>
      <c r="AA208" s="516"/>
      <c r="AB208" s="515"/>
      <c r="AC208" s="516"/>
      <c r="AD208" s="517"/>
      <c r="AE208" s="515"/>
      <c r="AF208" s="516"/>
      <c r="AG208" s="518"/>
      <c r="AH208" s="519"/>
      <c r="AI208" s="520"/>
      <c r="AJ208" s="520"/>
      <c r="AK208" s="520"/>
      <c r="AL208" s="520"/>
      <c r="AM208" s="520"/>
      <c r="AN208" s="520"/>
      <c r="AO208" s="520"/>
      <c r="AP208" s="520"/>
      <c r="AQ208" s="520"/>
      <c r="AR208" s="520"/>
      <c r="AS208" s="521"/>
      <c r="AT208" s="521"/>
      <c r="AU208" s="521"/>
      <c r="AV208" s="521"/>
      <c r="AW208" s="521"/>
      <c r="AX208" s="521"/>
      <c r="AY208" s="522"/>
      <c r="AZ208" s="522"/>
      <c r="BA208" s="522"/>
      <c r="BB208" s="522"/>
      <c r="BC208" s="522"/>
      <c r="BD208" s="522"/>
      <c r="BE208" s="523"/>
      <c r="BF208" s="523"/>
      <c r="BG208" s="523"/>
      <c r="BH208" s="523"/>
      <c r="BI208" s="523"/>
      <c r="BJ208" s="523"/>
      <c r="BK208" s="519"/>
      <c r="BL208" s="519"/>
      <c r="BM208" s="523"/>
      <c r="BN208" s="523"/>
      <c r="BO208" s="523"/>
      <c r="BP208" s="523"/>
      <c r="BQ208" s="523"/>
      <c r="BR208" s="523"/>
      <c r="BS208" s="522"/>
      <c r="BT208" s="522"/>
      <c r="BU208" s="522"/>
      <c r="BV208" s="522"/>
      <c r="BW208" s="522"/>
      <c r="BX208" s="522"/>
      <c r="BY208" s="522"/>
      <c r="BZ208" s="522"/>
      <c r="CA208" s="522"/>
      <c r="CB208" s="522"/>
      <c r="CC208" s="522"/>
      <c r="CD208" s="522"/>
      <c r="CE208" s="522"/>
      <c r="CF208" s="522"/>
      <c r="CG208" s="522"/>
      <c r="CH208" s="522"/>
      <c r="CI208" s="522"/>
      <c r="CJ208" s="522"/>
      <c r="CK208" s="522"/>
      <c r="CL208" s="522"/>
    </row>
    <row r="209" spans="1:90" s="500" customFormat="1" ht="55.5" customHeight="1" x14ac:dyDescent="0.25">
      <c r="A209" s="553"/>
      <c r="B209" s="433"/>
      <c r="C209" s="433"/>
      <c r="D209" s="548"/>
      <c r="E209" s="549"/>
      <c r="F209" s="433"/>
      <c r="G209" s="433"/>
      <c r="H209" s="572"/>
      <c r="I209" s="581"/>
      <c r="J209" s="581"/>
      <c r="K209" s="581"/>
      <c r="L209" s="581"/>
      <c r="M209" s="550"/>
      <c r="N209" s="550"/>
      <c r="O209" s="550"/>
      <c r="P209" s="434"/>
      <c r="Q209" s="551"/>
      <c r="R209" s="551"/>
      <c r="S209" s="551"/>
      <c r="T209" s="434"/>
      <c r="U209" s="551"/>
      <c r="V209" s="552"/>
      <c r="W209" s="512"/>
      <c r="X209" s="513"/>
      <c r="Y209" s="514"/>
      <c r="Z209" s="515"/>
      <c r="AA209" s="516"/>
      <c r="AB209" s="515"/>
      <c r="AC209" s="516"/>
      <c r="AD209" s="517"/>
      <c r="AE209" s="515"/>
      <c r="AF209" s="516"/>
      <c r="AG209" s="518"/>
      <c r="AH209" s="519"/>
      <c r="AI209" s="520"/>
      <c r="AJ209" s="520"/>
      <c r="AK209" s="520"/>
      <c r="AL209" s="520"/>
      <c r="AM209" s="520"/>
      <c r="AN209" s="520"/>
      <c r="AO209" s="520"/>
      <c r="AP209" s="520"/>
      <c r="AQ209" s="520"/>
      <c r="AR209" s="520"/>
      <c r="AS209" s="521"/>
      <c r="AT209" s="521"/>
      <c r="AU209" s="521"/>
      <c r="AV209" s="521"/>
      <c r="AW209" s="521"/>
      <c r="AX209" s="521"/>
      <c r="AY209" s="522"/>
      <c r="AZ209" s="522"/>
      <c r="BA209" s="522"/>
      <c r="BB209" s="522"/>
      <c r="BC209" s="522"/>
      <c r="BD209" s="522"/>
      <c r="BE209" s="523"/>
      <c r="BF209" s="523"/>
      <c r="BG209" s="523"/>
      <c r="BH209" s="523"/>
      <c r="BI209" s="523"/>
      <c r="BJ209" s="523"/>
      <c r="BK209" s="519"/>
      <c r="BL209" s="519"/>
      <c r="BM209" s="523"/>
      <c r="BN209" s="523"/>
      <c r="BO209" s="523"/>
      <c r="BP209" s="523"/>
      <c r="BQ209" s="523"/>
      <c r="BR209" s="523"/>
      <c r="BS209" s="522"/>
      <c r="BT209" s="522"/>
      <c r="BU209" s="522"/>
      <c r="BV209" s="522"/>
      <c r="BW209" s="522"/>
      <c r="BX209" s="522"/>
      <c r="BY209" s="522"/>
      <c r="BZ209" s="522"/>
      <c r="CA209" s="522"/>
      <c r="CB209" s="522"/>
      <c r="CC209" s="522"/>
      <c r="CD209" s="522"/>
      <c r="CE209" s="522"/>
      <c r="CF209" s="522"/>
      <c r="CG209" s="522"/>
      <c r="CH209" s="522"/>
      <c r="CI209" s="522"/>
      <c r="CJ209" s="522"/>
      <c r="CK209" s="522"/>
      <c r="CL209" s="522"/>
    </row>
    <row r="210" spans="1:90" s="500" customFormat="1" ht="55.5" customHeight="1" x14ac:dyDescent="0.25">
      <c r="A210" s="553"/>
      <c r="B210" s="433"/>
      <c r="C210" s="433"/>
      <c r="D210" s="548"/>
      <c r="E210" s="549"/>
      <c r="F210" s="433"/>
      <c r="G210" s="433"/>
      <c r="H210" s="572"/>
      <c r="I210" s="581"/>
      <c r="J210" s="581"/>
      <c r="K210" s="581"/>
      <c r="L210" s="581"/>
      <c r="M210" s="550"/>
      <c r="N210" s="550"/>
      <c r="O210" s="550"/>
      <c r="P210" s="434"/>
      <c r="Q210" s="551"/>
      <c r="R210" s="551"/>
      <c r="S210" s="551"/>
      <c r="T210" s="434"/>
      <c r="U210" s="551"/>
      <c r="V210" s="552"/>
      <c r="W210" s="512"/>
      <c r="X210" s="513"/>
      <c r="Y210" s="514"/>
      <c r="Z210" s="515"/>
      <c r="AA210" s="516"/>
      <c r="AB210" s="515"/>
      <c r="AC210" s="516"/>
      <c r="AD210" s="517"/>
      <c r="AE210" s="515"/>
      <c r="AF210" s="516"/>
      <c r="AG210" s="518"/>
      <c r="AH210" s="519"/>
      <c r="AI210" s="520"/>
      <c r="AJ210" s="520"/>
      <c r="AK210" s="520"/>
      <c r="AL210" s="520"/>
      <c r="AM210" s="520"/>
      <c r="AN210" s="520"/>
      <c r="AO210" s="520"/>
      <c r="AP210" s="520"/>
      <c r="AQ210" s="520"/>
      <c r="AR210" s="520"/>
      <c r="AS210" s="521"/>
      <c r="AT210" s="521"/>
      <c r="AU210" s="521"/>
      <c r="AV210" s="521"/>
      <c r="AW210" s="521"/>
      <c r="AX210" s="521"/>
      <c r="AY210" s="522"/>
      <c r="AZ210" s="522"/>
      <c r="BA210" s="522"/>
      <c r="BB210" s="522"/>
      <c r="BC210" s="522"/>
      <c r="BD210" s="522"/>
      <c r="BE210" s="523"/>
      <c r="BF210" s="523"/>
      <c r="BG210" s="523"/>
      <c r="BH210" s="523"/>
      <c r="BI210" s="523"/>
      <c r="BJ210" s="523"/>
      <c r="BK210" s="519"/>
      <c r="BL210" s="519"/>
      <c r="BM210" s="523"/>
      <c r="BN210" s="523"/>
      <c r="BO210" s="523"/>
      <c r="BP210" s="523"/>
      <c r="BQ210" s="523"/>
      <c r="BR210" s="523"/>
      <c r="BS210" s="522"/>
      <c r="BT210" s="522"/>
      <c r="BU210" s="522"/>
      <c r="BV210" s="522"/>
      <c r="BW210" s="522"/>
      <c r="BX210" s="522"/>
      <c r="BY210" s="522"/>
      <c r="BZ210" s="522"/>
      <c r="CA210" s="522"/>
      <c r="CB210" s="522"/>
      <c r="CC210" s="522"/>
      <c r="CD210" s="522"/>
      <c r="CE210" s="522"/>
      <c r="CF210" s="522"/>
      <c r="CG210" s="522"/>
      <c r="CH210" s="522"/>
      <c r="CI210" s="522"/>
      <c r="CJ210" s="522"/>
      <c r="CK210" s="522"/>
      <c r="CL210" s="522"/>
    </row>
    <row r="211" spans="1:90" s="500" customFormat="1" ht="55.5" customHeight="1" x14ac:dyDescent="0.25">
      <c r="A211" s="553"/>
      <c r="B211" s="433"/>
      <c r="C211" s="433"/>
      <c r="D211" s="548"/>
      <c r="E211" s="549"/>
      <c r="F211" s="433"/>
      <c r="G211" s="433"/>
      <c r="H211" s="572"/>
      <c r="I211" s="581"/>
      <c r="J211" s="581"/>
      <c r="K211" s="581"/>
      <c r="L211" s="581"/>
      <c r="M211" s="550"/>
      <c r="N211" s="550"/>
      <c r="O211" s="550"/>
      <c r="P211" s="434"/>
      <c r="Q211" s="551"/>
      <c r="R211" s="551"/>
      <c r="S211" s="551"/>
      <c r="T211" s="434"/>
      <c r="U211" s="551"/>
      <c r="V211" s="552"/>
      <c r="W211" s="512"/>
      <c r="X211" s="513"/>
      <c r="Y211" s="514"/>
      <c r="Z211" s="515"/>
      <c r="AA211" s="516"/>
      <c r="AB211" s="515"/>
      <c r="AC211" s="516"/>
      <c r="AD211" s="517"/>
      <c r="AE211" s="515"/>
      <c r="AF211" s="516"/>
      <c r="AG211" s="518"/>
      <c r="AH211" s="519"/>
      <c r="AI211" s="520"/>
      <c r="AJ211" s="520"/>
      <c r="AK211" s="520"/>
      <c r="AL211" s="520"/>
      <c r="AM211" s="520"/>
      <c r="AN211" s="520"/>
      <c r="AO211" s="520"/>
      <c r="AP211" s="520"/>
      <c r="AQ211" s="520"/>
      <c r="AR211" s="520"/>
      <c r="AS211" s="521"/>
      <c r="AT211" s="521"/>
      <c r="AU211" s="521"/>
      <c r="AV211" s="521"/>
      <c r="AW211" s="521"/>
      <c r="AX211" s="521"/>
      <c r="AY211" s="522"/>
      <c r="AZ211" s="522"/>
      <c r="BA211" s="522"/>
      <c r="BB211" s="522"/>
      <c r="BC211" s="522"/>
      <c r="BD211" s="522"/>
      <c r="BE211" s="523"/>
      <c r="BF211" s="523"/>
      <c r="BG211" s="523"/>
      <c r="BH211" s="523"/>
      <c r="BI211" s="523"/>
      <c r="BJ211" s="523"/>
      <c r="BK211" s="519"/>
      <c r="BL211" s="519"/>
      <c r="BM211" s="523"/>
      <c r="BN211" s="523"/>
      <c r="BO211" s="523"/>
      <c r="BP211" s="523"/>
      <c r="BQ211" s="523"/>
      <c r="BR211" s="523"/>
      <c r="BS211" s="522"/>
      <c r="BT211" s="522"/>
      <c r="BU211" s="522"/>
      <c r="BV211" s="522"/>
      <c r="BW211" s="522"/>
      <c r="BX211" s="522"/>
      <c r="BY211" s="522"/>
      <c r="BZ211" s="522"/>
      <c r="CA211" s="522"/>
      <c r="CB211" s="522"/>
      <c r="CC211" s="522"/>
      <c r="CD211" s="522"/>
      <c r="CE211" s="522"/>
      <c r="CF211" s="522"/>
      <c r="CG211" s="522"/>
      <c r="CH211" s="522"/>
      <c r="CI211" s="522"/>
      <c r="CJ211" s="522"/>
      <c r="CK211" s="522"/>
      <c r="CL211" s="522"/>
    </row>
    <row r="212" spans="1:90" s="500" customFormat="1" ht="55.5" customHeight="1" x14ac:dyDescent="0.25">
      <c r="A212" s="553"/>
      <c r="B212" s="433"/>
      <c r="C212" s="433"/>
      <c r="D212" s="548"/>
      <c r="E212" s="549"/>
      <c r="F212" s="433"/>
      <c r="G212" s="433"/>
      <c r="H212" s="572"/>
      <c r="I212" s="581"/>
      <c r="J212" s="581"/>
      <c r="K212" s="581"/>
      <c r="L212" s="581"/>
      <c r="M212" s="550"/>
      <c r="N212" s="550"/>
      <c r="O212" s="550"/>
      <c r="P212" s="434"/>
      <c r="Q212" s="551"/>
      <c r="R212" s="551"/>
      <c r="S212" s="551"/>
      <c r="T212" s="434"/>
      <c r="U212" s="551"/>
      <c r="V212" s="552"/>
      <c r="W212" s="512"/>
      <c r="X212" s="513"/>
      <c r="Y212" s="514"/>
      <c r="Z212" s="515"/>
      <c r="AA212" s="516"/>
      <c r="AB212" s="515"/>
      <c r="AC212" s="516"/>
      <c r="AD212" s="517"/>
      <c r="AE212" s="515"/>
      <c r="AF212" s="516"/>
      <c r="AG212" s="518"/>
      <c r="AH212" s="519"/>
      <c r="AI212" s="520"/>
      <c r="AJ212" s="520"/>
      <c r="AK212" s="520"/>
      <c r="AL212" s="520"/>
      <c r="AM212" s="520"/>
      <c r="AN212" s="520"/>
      <c r="AO212" s="520"/>
      <c r="AP212" s="520"/>
      <c r="AQ212" s="520"/>
      <c r="AR212" s="520"/>
      <c r="AS212" s="521"/>
      <c r="AT212" s="521"/>
      <c r="AU212" s="521"/>
      <c r="AV212" s="521"/>
      <c r="AW212" s="521"/>
      <c r="AX212" s="521"/>
      <c r="AY212" s="522"/>
      <c r="AZ212" s="522"/>
      <c r="BA212" s="522"/>
      <c r="BB212" s="522"/>
      <c r="BC212" s="522"/>
      <c r="BD212" s="522"/>
      <c r="BE212" s="523"/>
      <c r="BF212" s="523"/>
      <c r="BG212" s="523"/>
      <c r="BH212" s="523"/>
      <c r="BI212" s="523"/>
      <c r="BJ212" s="523"/>
      <c r="BK212" s="519"/>
      <c r="BL212" s="519"/>
      <c r="BM212" s="523"/>
      <c r="BN212" s="523"/>
      <c r="BO212" s="523"/>
      <c r="BP212" s="523"/>
      <c r="BQ212" s="523"/>
      <c r="BR212" s="523"/>
      <c r="BS212" s="522"/>
      <c r="BT212" s="522"/>
      <c r="BU212" s="522"/>
      <c r="BV212" s="522"/>
      <c r="BW212" s="522"/>
      <c r="BX212" s="522"/>
      <c r="BY212" s="522"/>
      <c r="BZ212" s="522"/>
      <c r="CA212" s="522"/>
      <c r="CB212" s="522"/>
      <c r="CC212" s="522"/>
      <c r="CD212" s="522"/>
      <c r="CE212" s="522"/>
      <c r="CF212" s="522"/>
      <c r="CG212" s="522"/>
      <c r="CH212" s="522"/>
      <c r="CI212" s="522"/>
      <c r="CJ212" s="522"/>
      <c r="CK212" s="522"/>
      <c r="CL212" s="522"/>
    </row>
    <row r="213" spans="1:90" s="500" customFormat="1" ht="55.5" customHeight="1" x14ac:dyDescent="0.25">
      <c r="A213" s="553"/>
      <c r="B213" s="433"/>
      <c r="C213" s="433"/>
      <c r="D213" s="548"/>
      <c r="E213" s="549"/>
      <c r="F213" s="433"/>
      <c r="G213" s="433"/>
      <c r="H213" s="572"/>
      <c r="I213" s="581"/>
      <c r="J213" s="581"/>
      <c r="K213" s="581"/>
      <c r="L213" s="581"/>
      <c r="M213" s="550"/>
      <c r="N213" s="550"/>
      <c r="O213" s="550"/>
      <c r="P213" s="434"/>
      <c r="Q213" s="551"/>
      <c r="R213" s="551"/>
      <c r="S213" s="551"/>
      <c r="T213" s="434"/>
      <c r="U213" s="551"/>
      <c r="V213" s="552"/>
      <c r="W213" s="512"/>
      <c r="X213" s="513"/>
      <c r="Y213" s="514"/>
      <c r="Z213" s="515"/>
      <c r="AA213" s="516"/>
      <c r="AB213" s="515"/>
      <c r="AC213" s="516"/>
      <c r="AD213" s="517"/>
      <c r="AE213" s="515"/>
      <c r="AF213" s="516"/>
      <c r="AG213" s="518"/>
      <c r="AH213" s="519"/>
      <c r="AI213" s="520"/>
      <c r="AJ213" s="520"/>
      <c r="AK213" s="520"/>
      <c r="AL213" s="520"/>
      <c r="AM213" s="520"/>
      <c r="AN213" s="520"/>
      <c r="AO213" s="520"/>
      <c r="AP213" s="520"/>
      <c r="AQ213" s="520"/>
      <c r="AR213" s="520"/>
      <c r="AS213" s="521"/>
      <c r="AT213" s="521"/>
      <c r="AU213" s="521"/>
      <c r="AV213" s="521"/>
      <c r="AW213" s="521"/>
      <c r="AX213" s="521"/>
      <c r="AY213" s="522"/>
      <c r="AZ213" s="522"/>
      <c r="BA213" s="522"/>
      <c r="BB213" s="522"/>
      <c r="BC213" s="522"/>
      <c r="BD213" s="522"/>
      <c r="BE213" s="523"/>
      <c r="BF213" s="523"/>
      <c r="BG213" s="523"/>
      <c r="BH213" s="523"/>
      <c r="BI213" s="523"/>
      <c r="BJ213" s="523"/>
      <c r="BK213" s="519"/>
      <c r="BL213" s="519"/>
      <c r="BM213" s="523"/>
      <c r="BN213" s="523"/>
      <c r="BO213" s="523"/>
      <c r="BP213" s="523"/>
      <c r="BQ213" s="523"/>
      <c r="BR213" s="523"/>
      <c r="BS213" s="522"/>
      <c r="BT213" s="522"/>
      <c r="BU213" s="522"/>
      <c r="BV213" s="522"/>
      <c r="BW213" s="522"/>
      <c r="BX213" s="522"/>
      <c r="BY213" s="522"/>
      <c r="BZ213" s="522"/>
      <c r="CA213" s="522"/>
      <c r="CB213" s="522"/>
      <c r="CC213" s="522"/>
      <c r="CD213" s="522"/>
      <c r="CE213" s="522"/>
      <c r="CF213" s="522"/>
      <c r="CG213" s="522"/>
      <c r="CH213" s="522"/>
      <c r="CI213" s="522"/>
      <c r="CJ213" s="522"/>
      <c r="CK213" s="522"/>
      <c r="CL213" s="522"/>
    </row>
    <row r="214" spans="1:90" s="500" customFormat="1" ht="55.5" customHeight="1" x14ac:dyDescent="0.25">
      <c r="A214" s="553"/>
      <c r="B214" s="433"/>
      <c r="C214" s="433"/>
      <c r="D214" s="548"/>
      <c r="E214" s="549"/>
      <c r="F214" s="433"/>
      <c r="G214" s="433"/>
      <c r="H214" s="572"/>
      <c r="I214" s="581"/>
      <c r="J214" s="581"/>
      <c r="K214" s="581"/>
      <c r="L214" s="581"/>
      <c r="M214" s="550"/>
      <c r="N214" s="550"/>
      <c r="O214" s="550"/>
      <c r="P214" s="434"/>
      <c r="Q214" s="551"/>
      <c r="R214" s="551"/>
      <c r="S214" s="551"/>
      <c r="T214" s="434"/>
      <c r="U214" s="551"/>
      <c r="V214" s="552"/>
      <c r="W214" s="512"/>
      <c r="X214" s="513"/>
      <c r="Y214" s="514"/>
      <c r="Z214" s="515"/>
      <c r="AA214" s="516"/>
      <c r="AB214" s="515"/>
      <c r="AC214" s="516"/>
      <c r="AD214" s="517"/>
      <c r="AE214" s="515"/>
      <c r="AF214" s="516"/>
      <c r="AG214" s="518"/>
      <c r="AH214" s="519"/>
      <c r="AI214" s="520"/>
      <c r="AJ214" s="520"/>
      <c r="AK214" s="520"/>
      <c r="AL214" s="520"/>
      <c r="AM214" s="520"/>
      <c r="AN214" s="520"/>
      <c r="AO214" s="520"/>
      <c r="AP214" s="520"/>
      <c r="AQ214" s="520"/>
      <c r="AR214" s="520"/>
      <c r="AS214" s="521"/>
      <c r="AT214" s="521"/>
      <c r="AU214" s="521"/>
      <c r="AV214" s="521"/>
      <c r="AW214" s="521"/>
      <c r="AX214" s="521"/>
      <c r="AY214" s="522"/>
      <c r="AZ214" s="522"/>
      <c r="BA214" s="522"/>
      <c r="BB214" s="522"/>
      <c r="BC214" s="522"/>
      <c r="BD214" s="522"/>
      <c r="BE214" s="523"/>
      <c r="BF214" s="523"/>
      <c r="BG214" s="523"/>
      <c r="BH214" s="523"/>
      <c r="BI214" s="523"/>
      <c r="BJ214" s="523"/>
      <c r="BK214" s="519"/>
      <c r="BL214" s="519"/>
      <c r="BM214" s="523"/>
      <c r="BN214" s="523"/>
      <c r="BO214" s="523"/>
      <c r="BP214" s="523"/>
      <c r="BQ214" s="523"/>
      <c r="BR214" s="523"/>
      <c r="BS214" s="522"/>
      <c r="BT214" s="522"/>
      <c r="BU214" s="522"/>
      <c r="BV214" s="522"/>
      <c r="BW214" s="522"/>
      <c r="BX214" s="522"/>
      <c r="BY214" s="522"/>
      <c r="BZ214" s="522"/>
      <c r="CA214" s="522"/>
      <c r="CB214" s="522"/>
      <c r="CC214" s="522"/>
      <c r="CD214" s="522"/>
      <c r="CE214" s="522"/>
      <c r="CF214" s="522"/>
      <c r="CG214" s="522"/>
      <c r="CH214" s="522"/>
      <c r="CI214" s="522"/>
      <c r="CJ214" s="522"/>
      <c r="CK214" s="522"/>
      <c r="CL214" s="522"/>
    </row>
    <row r="215" spans="1:90" ht="14.25" customHeight="1" x14ac:dyDescent="0.25">
      <c r="A215" s="554"/>
      <c r="B215" s="555"/>
      <c r="C215" s="555"/>
      <c r="D215" s="556"/>
      <c r="E215" s="556"/>
      <c r="F215" s="556"/>
      <c r="G215" s="556"/>
      <c r="H215" s="573"/>
      <c r="I215" s="573"/>
      <c r="J215" s="573"/>
      <c r="K215" s="573"/>
      <c r="L215" s="573"/>
      <c r="M215" s="556"/>
      <c r="N215" s="556"/>
      <c r="O215" s="556"/>
      <c r="P215" s="557"/>
      <c r="Q215" s="557"/>
      <c r="R215" s="558"/>
      <c r="S215" s="559"/>
      <c r="T215" s="560"/>
      <c r="U215" s="560"/>
      <c r="V215" s="560"/>
      <c r="W215" s="560"/>
      <c r="X215" s="644"/>
      <c r="Y215" s="644"/>
      <c r="Z215" s="644"/>
      <c r="AA215" s="644"/>
      <c r="AB215" s="644"/>
      <c r="AC215" s="644"/>
      <c r="AD215" s="644"/>
      <c r="AE215" s="644"/>
      <c r="AF215" s="644"/>
      <c r="AG215" s="342"/>
      <c r="AH215" s="342"/>
      <c r="AI215" s="342"/>
      <c r="AJ215" s="342"/>
      <c r="AK215" s="342"/>
      <c r="AL215" s="342"/>
      <c r="AM215" s="342"/>
      <c r="AN215" s="342"/>
      <c r="AO215" s="342"/>
      <c r="AP215" s="342"/>
      <c r="AQ215" s="342"/>
      <c r="AR215" s="342"/>
      <c r="AS215" s="342"/>
      <c r="AT215" s="342"/>
      <c r="AU215" s="342"/>
      <c r="AV215" s="342"/>
      <c r="AW215" s="342"/>
      <c r="AX215" s="342"/>
      <c r="AY215" s="342"/>
      <c r="AZ215" s="342"/>
      <c r="BA215" s="342"/>
      <c r="BB215" s="342"/>
      <c r="BC215" s="342"/>
      <c r="BD215" s="342"/>
      <c r="BE215" s="342"/>
      <c r="BF215" s="342"/>
      <c r="BG215" s="342"/>
      <c r="BH215" s="342"/>
      <c r="BI215" s="342"/>
      <c r="BJ215" s="342"/>
      <c r="BK215" s="342"/>
      <c r="BL215" s="342"/>
      <c r="BM215" s="342"/>
      <c r="BN215" s="342"/>
      <c r="BO215" s="342"/>
      <c r="BP215" s="342"/>
      <c r="BQ215" s="342"/>
      <c r="BR215" s="342"/>
      <c r="BS215" s="342"/>
      <c r="BT215" s="342"/>
      <c r="BU215" s="342"/>
      <c r="BV215" s="342"/>
      <c r="BW215" s="342"/>
      <c r="BX215" s="342"/>
      <c r="BY215" s="342"/>
      <c r="BZ215" s="342"/>
    </row>
    <row r="216" spans="1:90" ht="14.25" customHeight="1" x14ac:dyDescent="0.25">
      <c r="A216" s="554"/>
      <c r="B216" s="555"/>
      <c r="C216" s="555"/>
      <c r="D216" s="556"/>
      <c r="E216" s="556"/>
      <c r="F216" s="556"/>
      <c r="G216" s="556"/>
      <c r="H216" s="573"/>
      <c r="I216" s="573"/>
      <c r="J216" s="573"/>
      <c r="K216" s="573"/>
      <c r="L216" s="573"/>
      <c r="M216" s="556"/>
      <c r="N216" s="556"/>
      <c r="O216" s="556"/>
      <c r="P216" s="557"/>
      <c r="Q216" s="557"/>
      <c r="R216" s="558"/>
      <c r="S216" s="559"/>
      <c r="T216" s="560"/>
      <c r="U216" s="560"/>
      <c r="V216" s="560"/>
      <c r="W216" s="560"/>
      <c r="X216" s="645"/>
      <c r="Y216" s="645"/>
      <c r="Z216" s="645"/>
      <c r="AA216" s="645"/>
      <c r="AB216" s="645"/>
      <c r="AC216" s="645"/>
      <c r="AD216" s="645"/>
      <c r="AE216" s="645"/>
      <c r="AF216" s="645"/>
      <c r="AG216" s="342"/>
      <c r="AH216" s="342"/>
      <c r="AI216" s="342"/>
      <c r="AJ216" s="342"/>
      <c r="AK216" s="342"/>
      <c r="AL216" s="342"/>
      <c r="AM216" s="342"/>
      <c r="AN216" s="342"/>
      <c r="AO216" s="342"/>
      <c r="AP216" s="342"/>
      <c r="AQ216" s="342"/>
      <c r="AR216" s="342"/>
      <c r="AS216" s="342"/>
      <c r="AT216" s="342"/>
      <c r="AU216" s="342"/>
      <c r="AV216" s="342"/>
      <c r="AW216" s="342"/>
      <c r="AX216" s="342"/>
      <c r="AY216" s="342"/>
      <c r="AZ216" s="342"/>
      <c r="BA216" s="342"/>
      <c r="BB216" s="342"/>
      <c r="BC216" s="342"/>
      <c r="BD216" s="342"/>
      <c r="BE216" s="342"/>
      <c r="BF216" s="342"/>
      <c r="BG216" s="342"/>
      <c r="BH216" s="342"/>
      <c r="BI216" s="342"/>
      <c r="BJ216" s="342"/>
      <c r="BK216" s="342"/>
      <c r="BL216" s="342"/>
      <c r="BM216" s="342"/>
      <c r="BN216" s="342"/>
      <c r="BO216" s="342"/>
      <c r="BP216" s="342"/>
      <c r="BQ216" s="342"/>
      <c r="BR216" s="342"/>
      <c r="BS216" s="342"/>
      <c r="BT216" s="342"/>
      <c r="BU216" s="342"/>
      <c r="BV216" s="342"/>
      <c r="BW216" s="342"/>
      <c r="BX216" s="342"/>
      <c r="BY216" s="342"/>
      <c r="BZ216" s="342"/>
    </row>
    <row r="217" spans="1:90" ht="30" hidden="1" customHeight="1" thickBot="1" x14ac:dyDescent="0.3">
      <c r="A217" s="561"/>
      <c r="B217" s="562"/>
      <c r="C217" s="562"/>
      <c r="D217" s="562"/>
      <c r="E217" s="562"/>
      <c r="F217" s="562"/>
      <c r="G217" s="562"/>
      <c r="H217" s="574"/>
      <c r="I217" s="582"/>
      <c r="J217" s="582"/>
      <c r="K217" s="578"/>
      <c r="L217" s="574"/>
      <c r="M217" s="562"/>
      <c r="N217" s="562"/>
      <c r="O217" s="562"/>
      <c r="P217" s="563"/>
      <c r="Q217" s="563"/>
      <c r="R217" s="562"/>
      <c r="S217" s="562"/>
      <c r="T217" s="562"/>
      <c r="U217" s="562"/>
      <c r="V217" s="562"/>
      <c r="W217" s="562"/>
      <c r="X217" s="562"/>
      <c r="Y217" s="563"/>
      <c r="Z217" s="562"/>
      <c r="AA217" s="562"/>
      <c r="AB217" s="562"/>
      <c r="AC217" s="562"/>
      <c r="AD217" s="562"/>
      <c r="AE217" s="562"/>
      <c r="AF217" s="327"/>
      <c r="AG217" s="327"/>
      <c r="AH217" s="327"/>
      <c r="AI217" s="327"/>
      <c r="AJ217" s="327"/>
      <c r="AK217" s="327"/>
      <c r="AL217" s="327"/>
      <c r="AM217" s="327"/>
      <c r="AN217" s="327"/>
      <c r="AO217" s="327"/>
      <c r="AP217" s="327"/>
      <c r="AQ217" s="327"/>
      <c r="AR217" s="327"/>
      <c r="AS217" s="327"/>
      <c r="AT217" s="327"/>
      <c r="AU217" s="327"/>
      <c r="AV217" s="327"/>
      <c r="AW217" s="327"/>
      <c r="AX217" s="327"/>
      <c r="AY217" s="327"/>
      <c r="AZ217" s="327"/>
      <c r="BA217" s="327"/>
      <c r="BB217" s="327"/>
      <c r="BC217" s="327"/>
      <c r="BD217" s="327"/>
      <c r="BE217" s="327"/>
      <c r="BF217" s="327"/>
      <c r="BG217" s="327"/>
      <c r="BH217" s="327"/>
      <c r="BI217" s="327"/>
      <c r="BJ217" s="327"/>
      <c r="BK217" s="327"/>
      <c r="BL217" s="327"/>
      <c r="BM217" s="327"/>
      <c r="BN217" s="327"/>
      <c r="BO217" s="327"/>
      <c r="BP217" s="327"/>
      <c r="BQ217" s="327"/>
      <c r="BR217" s="327"/>
      <c r="BS217" s="327"/>
      <c r="BT217" s="327"/>
      <c r="BU217" s="327"/>
      <c r="BV217" s="327"/>
      <c r="BW217" s="327"/>
      <c r="BX217" s="327"/>
      <c r="BY217" s="327"/>
      <c r="BZ217" s="327"/>
      <c r="CA217" s="327"/>
      <c r="CB217" s="327"/>
      <c r="CC217" s="327"/>
      <c r="CD217" s="327"/>
      <c r="CE217" s="327"/>
      <c r="CF217" s="327"/>
      <c r="CG217" s="327"/>
      <c r="CH217" s="327"/>
      <c r="CI217" s="327"/>
      <c r="CJ217" s="327"/>
      <c r="CK217" s="327"/>
      <c r="CL217" s="327"/>
    </row>
    <row r="218" spans="1:90" ht="30" hidden="1" customHeight="1" x14ac:dyDescent="0.25">
      <c r="A218" s="561"/>
      <c r="B218" s="562"/>
      <c r="C218" s="562"/>
      <c r="D218" s="562"/>
      <c r="E218" s="562"/>
      <c r="F218" s="562"/>
      <c r="G218" s="562"/>
      <c r="H218" s="574"/>
      <c r="I218" s="649" t="s">
        <v>1849</v>
      </c>
      <c r="J218" s="650"/>
      <c r="K218" s="583"/>
      <c r="L218" s="574"/>
      <c r="M218" s="562"/>
      <c r="N218" s="562"/>
      <c r="O218" s="562"/>
      <c r="P218" s="563"/>
      <c r="Q218" s="563"/>
      <c r="R218" s="562"/>
      <c r="S218" s="562"/>
      <c r="T218" s="562"/>
      <c r="U218" s="562"/>
      <c r="V218" s="562"/>
      <c r="W218" s="562"/>
      <c r="X218" s="562"/>
      <c r="Y218" s="563"/>
      <c r="Z218" s="562"/>
      <c r="AA218" s="562"/>
      <c r="AB218" s="562"/>
      <c r="AC218" s="562"/>
      <c r="AD218" s="562"/>
      <c r="AE218" s="562"/>
      <c r="AF218" s="327"/>
      <c r="AG218" s="327"/>
      <c r="AH218" s="327"/>
      <c r="AI218" s="327"/>
      <c r="AJ218" s="327"/>
      <c r="AK218" s="327"/>
      <c r="AL218" s="327"/>
      <c r="AM218" s="327"/>
      <c r="AN218" s="327"/>
      <c r="AO218" s="327"/>
      <c r="AP218" s="327"/>
      <c r="AQ218" s="327"/>
      <c r="AR218" s="327"/>
      <c r="AS218" s="327"/>
      <c r="AT218" s="327"/>
      <c r="AU218" s="327"/>
      <c r="AV218" s="327"/>
      <c r="AW218" s="327"/>
      <c r="AX218" s="327"/>
      <c r="AY218" s="327"/>
      <c r="AZ218" s="327"/>
      <c r="BA218" s="327"/>
      <c r="BB218" s="327"/>
      <c r="BC218" s="327"/>
      <c r="BD218" s="327"/>
      <c r="BE218" s="327"/>
      <c r="BF218" s="327"/>
      <c r="BG218" s="327"/>
      <c r="BH218" s="327"/>
      <c r="BI218" s="327"/>
      <c r="BJ218" s="327"/>
      <c r="BK218" s="327"/>
      <c r="BL218" s="327"/>
      <c r="BM218" s="327"/>
      <c r="BN218" s="327"/>
      <c r="BO218" s="327"/>
      <c r="BP218" s="327"/>
      <c r="BQ218" s="327"/>
      <c r="BR218" s="327"/>
      <c r="BS218" s="327"/>
      <c r="BT218" s="327"/>
      <c r="BU218" s="327"/>
      <c r="BV218" s="327"/>
      <c r="BW218" s="327"/>
      <c r="BX218" s="327"/>
      <c r="BY218" s="327"/>
      <c r="BZ218" s="327"/>
      <c r="CA218" s="327"/>
      <c r="CB218" s="327"/>
      <c r="CC218" s="327"/>
      <c r="CD218" s="327"/>
      <c r="CE218" s="327"/>
      <c r="CF218" s="327"/>
      <c r="CG218" s="327"/>
      <c r="CH218" s="327"/>
      <c r="CI218" s="327"/>
      <c r="CJ218" s="327"/>
      <c r="CK218" s="327"/>
      <c r="CL218" s="327"/>
    </row>
    <row r="219" spans="1:90" ht="30" hidden="1" customHeight="1" x14ac:dyDescent="0.25">
      <c r="A219" s="561"/>
      <c r="B219" s="562"/>
      <c r="C219" s="562"/>
      <c r="D219" s="562"/>
      <c r="E219" s="562"/>
      <c r="F219" s="562"/>
      <c r="G219" s="562"/>
      <c r="H219" s="574"/>
      <c r="I219" s="646" t="s">
        <v>2067</v>
      </c>
      <c r="J219" s="647"/>
      <c r="K219" s="584">
        <v>180</v>
      </c>
      <c r="L219" s="574"/>
      <c r="M219" s="562"/>
      <c r="N219" s="562"/>
      <c r="O219" s="562"/>
      <c r="P219" s="563"/>
      <c r="Q219" s="563"/>
      <c r="R219" s="562"/>
      <c r="S219" s="562"/>
      <c r="T219" s="562"/>
      <c r="U219" s="562"/>
      <c r="V219" s="562"/>
      <c r="W219" s="562"/>
      <c r="X219" s="562"/>
      <c r="Y219" s="563"/>
      <c r="Z219" s="562"/>
      <c r="AA219" s="562"/>
      <c r="AB219" s="562"/>
      <c r="AC219" s="562"/>
      <c r="AD219" s="562"/>
      <c r="AE219" s="562"/>
      <c r="AF219" s="327"/>
      <c r="AG219" s="327"/>
      <c r="AH219" s="327"/>
      <c r="AI219" s="327"/>
      <c r="AJ219" s="327"/>
      <c r="AK219" s="327"/>
      <c r="AL219" s="327"/>
      <c r="AM219" s="327"/>
      <c r="AN219" s="327"/>
      <c r="AO219" s="327"/>
      <c r="AP219" s="327"/>
      <c r="AQ219" s="327"/>
      <c r="AR219" s="327"/>
      <c r="AS219" s="327"/>
      <c r="AT219" s="327"/>
      <c r="AU219" s="327"/>
      <c r="AV219" s="327"/>
      <c r="AW219" s="327"/>
      <c r="AX219" s="327"/>
      <c r="AY219" s="327"/>
      <c r="AZ219" s="327"/>
      <c r="BA219" s="327"/>
      <c r="BB219" s="327"/>
      <c r="BC219" s="327"/>
      <c r="BD219" s="327"/>
      <c r="BE219" s="327"/>
      <c r="BF219" s="327"/>
      <c r="BG219" s="327"/>
      <c r="BH219" s="327"/>
      <c r="BI219" s="327"/>
      <c r="BJ219" s="327"/>
      <c r="BK219" s="327"/>
      <c r="BL219" s="327"/>
      <c r="BM219" s="327"/>
      <c r="BN219" s="327"/>
      <c r="BO219" s="327"/>
      <c r="BP219" s="327"/>
      <c r="BQ219" s="327"/>
      <c r="BR219" s="327"/>
      <c r="BS219" s="327"/>
      <c r="BT219" s="327"/>
      <c r="BU219" s="327"/>
      <c r="BV219" s="327"/>
      <c r="BW219" s="327"/>
      <c r="BX219" s="327"/>
      <c r="BY219" s="327"/>
      <c r="BZ219" s="327"/>
      <c r="CA219" s="327"/>
      <c r="CB219" s="327"/>
      <c r="CC219" s="327"/>
      <c r="CD219" s="327"/>
      <c r="CE219" s="327"/>
      <c r="CF219" s="327"/>
      <c r="CG219" s="327"/>
      <c r="CH219" s="327"/>
      <c r="CI219" s="327"/>
      <c r="CJ219" s="327"/>
      <c r="CK219" s="327"/>
      <c r="CL219" s="327"/>
    </row>
    <row r="220" spans="1:90" ht="30" hidden="1" customHeight="1" x14ac:dyDescent="0.25">
      <c r="A220" s="561"/>
      <c r="B220" s="562"/>
      <c r="C220" s="562"/>
      <c r="D220" s="562"/>
      <c r="E220" s="562"/>
      <c r="F220" s="562"/>
      <c r="G220" s="562"/>
      <c r="H220" s="575"/>
      <c r="I220" s="646" t="s">
        <v>2081</v>
      </c>
      <c r="J220" s="647"/>
      <c r="K220" s="584">
        <v>1</v>
      </c>
      <c r="L220" s="575"/>
      <c r="M220" s="562"/>
      <c r="N220" s="562"/>
      <c r="O220" s="562"/>
      <c r="P220" s="563"/>
      <c r="Q220" s="563"/>
      <c r="R220" s="562"/>
      <c r="S220" s="562"/>
      <c r="T220" s="562"/>
      <c r="U220" s="562"/>
      <c r="V220" s="562"/>
      <c r="W220" s="562"/>
      <c r="X220" s="562"/>
      <c r="Y220" s="563"/>
      <c r="Z220" s="562"/>
      <c r="AA220" s="562"/>
      <c r="AB220" s="562"/>
      <c r="AC220" s="562"/>
      <c r="AD220" s="562"/>
      <c r="AE220" s="562"/>
      <c r="AF220" s="327"/>
      <c r="AG220" s="327"/>
      <c r="AH220" s="327"/>
      <c r="AI220" s="327"/>
      <c r="AJ220" s="327"/>
      <c r="AK220" s="327"/>
      <c r="AL220" s="327"/>
      <c r="AM220" s="327"/>
      <c r="AN220" s="327"/>
      <c r="AO220" s="327"/>
      <c r="AP220" s="327"/>
      <c r="AQ220" s="327"/>
      <c r="AR220" s="327"/>
      <c r="AS220" s="327"/>
      <c r="AT220" s="327"/>
      <c r="AU220" s="327"/>
      <c r="AV220" s="327"/>
      <c r="AW220" s="327"/>
      <c r="AX220" s="327"/>
      <c r="AY220" s="327"/>
      <c r="AZ220" s="327"/>
      <c r="BA220" s="327"/>
      <c r="BB220" s="327"/>
      <c r="BC220" s="327"/>
      <c r="BD220" s="327"/>
      <c r="BE220" s="327"/>
      <c r="BF220" s="327"/>
      <c r="BG220" s="327"/>
      <c r="BH220" s="327"/>
      <c r="BI220" s="327"/>
      <c r="BJ220" s="327"/>
      <c r="BK220" s="327"/>
      <c r="BL220" s="327"/>
      <c r="BM220" s="327"/>
      <c r="BN220" s="327"/>
      <c r="BO220" s="327"/>
      <c r="BP220" s="327"/>
      <c r="BQ220" s="327"/>
      <c r="BR220" s="327"/>
      <c r="BS220" s="327"/>
      <c r="BT220" s="327"/>
      <c r="BU220" s="327"/>
      <c r="BV220" s="327"/>
      <c r="BW220" s="327"/>
      <c r="BX220" s="327"/>
      <c r="BY220" s="327"/>
      <c r="BZ220" s="327"/>
      <c r="CA220" s="327"/>
      <c r="CB220" s="327"/>
      <c r="CC220" s="327"/>
      <c r="CD220" s="327"/>
      <c r="CE220" s="327"/>
      <c r="CF220" s="327"/>
      <c r="CG220" s="327"/>
      <c r="CH220" s="327"/>
      <c r="CI220" s="327"/>
      <c r="CJ220" s="327"/>
      <c r="CK220" s="327"/>
      <c r="CL220" s="327"/>
    </row>
    <row r="221" spans="1:90" ht="30" hidden="1" customHeight="1" x14ac:dyDescent="0.25">
      <c r="A221" s="561"/>
      <c r="B221" s="562"/>
      <c r="C221" s="562"/>
      <c r="D221" s="562"/>
      <c r="E221" s="562"/>
      <c r="F221" s="562"/>
      <c r="G221" s="562"/>
      <c r="H221" s="575"/>
      <c r="I221" s="651" t="s">
        <v>1842</v>
      </c>
      <c r="J221" s="652"/>
      <c r="K221" s="584">
        <f>K219-K220</f>
        <v>179</v>
      </c>
      <c r="L221" s="575"/>
      <c r="M221" s="562"/>
      <c r="N221" s="562"/>
      <c r="O221" s="562"/>
      <c r="P221" s="563"/>
      <c r="Q221" s="563"/>
      <c r="R221" s="562"/>
      <c r="S221" s="562"/>
      <c r="T221" s="562"/>
      <c r="U221" s="562"/>
      <c r="V221" s="562"/>
      <c r="W221" s="562"/>
      <c r="X221" s="562"/>
      <c r="Y221" s="563"/>
      <c r="Z221" s="562"/>
      <c r="AA221" s="562"/>
      <c r="AB221" s="562"/>
      <c r="AC221" s="562"/>
      <c r="AD221" s="562"/>
      <c r="AE221" s="562"/>
      <c r="AF221" s="327"/>
      <c r="AG221" s="327"/>
      <c r="AH221" s="327"/>
      <c r="AI221" s="327"/>
      <c r="AJ221" s="327"/>
      <c r="AK221" s="327"/>
      <c r="AL221" s="327"/>
      <c r="AM221" s="327"/>
      <c r="AN221" s="327"/>
      <c r="AO221" s="327"/>
      <c r="AP221" s="327"/>
      <c r="AQ221" s="327"/>
      <c r="AR221" s="327"/>
      <c r="AS221" s="327"/>
      <c r="AT221" s="327"/>
      <c r="AU221" s="327"/>
      <c r="AV221" s="327"/>
      <c r="AW221" s="327"/>
      <c r="AX221" s="327"/>
      <c r="AY221" s="327"/>
      <c r="AZ221" s="327"/>
      <c r="BA221" s="327"/>
      <c r="BB221" s="327"/>
      <c r="BC221" s="327"/>
      <c r="BD221" s="327"/>
      <c r="BE221" s="327"/>
      <c r="BF221" s="327"/>
      <c r="BG221" s="327"/>
      <c r="BH221" s="327"/>
      <c r="BI221" s="327"/>
      <c r="BJ221" s="327"/>
      <c r="BK221" s="327"/>
      <c r="BL221" s="327"/>
      <c r="BM221" s="327"/>
      <c r="BN221" s="327"/>
      <c r="BO221" s="327"/>
      <c r="BP221" s="327"/>
      <c r="BQ221" s="327"/>
      <c r="BR221" s="327"/>
      <c r="BS221" s="327"/>
      <c r="BT221" s="327"/>
      <c r="BU221" s="327"/>
      <c r="BV221" s="327"/>
      <c r="BW221" s="327"/>
      <c r="BX221" s="327"/>
      <c r="BY221" s="327"/>
      <c r="BZ221" s="327"/>
      <c r="CA221" s="327"/>
      <c r="CB221" s="327"/>
      <c r="CC221" s="327"/>
      <c r="CD221" s="327"/>
      <c r="CE221" s="327"/>
      <c r="CF221" s="327"/>
      <c r="CG221" s="327"/>
      <c r="CH221" s="327"/>
      <c r="CI221" s="327"/>
      <c r="CJ221" s="327"/>
      <c r="CK221" s="327"/>
      <c r="CL221" s="327"/>
    </row>
    <row r="222" spans="1:90" ht="30" hidden="1" customHeight="1" x14ac:dyDescent="0.25">
      <c r="A222" s="561"/>
      <c r="B222" s="562"/>
      <c r="C222" s="562"/>
      <c r="D222" s="562"/>
      <c r="E222" s="562"/>
      <c r="F222" s="562"/>
      <c r="G222" s="562"/>
      <c r="H222" s="575"/>
      <c r="I222" s="646"/>
      <c r="J222" s="647"/>
      <c r="K222" s="584"/>
      <c r="L222" s="575"/>
      <c r="M222" s="562"/>
      <c r="N222" s="562"/>
      <c r="O222" s="562"/>
      <c r="P222" s="563"/>
      <c r="Q222" s="563"/>
      <c r="R222" s="562"/>
      <c r="S222" s="562"/>
      <c r="T222" s="562"/>
      <c r="U222" s="562"/>
      <c r="V222" s="562"/>
      <c r="W222" s="562"/>
      <c r="X222" s="562"/>
      <c r="Y222" s="563"/>
      <c r="Z222" s="562"/>
      <c r="AA222" s="562"/>
      <c r="AB222" s="562"/>
      <c r="AC222" s="562"/>
      <c r="AD222" s="562"/>
      <c r="AE222" s="562"/>
      <c r="AF222" s="327"/>
      <c r="AG222" s="327"/>
      <c r="AH222" s="327"/>
      <c r="AI222" s="327"/>
      <c r="AJ222" s="327"/>
      <c r="AK222" s="327"/>
      <c r="AL222" s="327"/>
      <c r="AM222" s="327"/>
      <c r="AN222" s="327"/>
      <c r="AO222" s="327"/>
      <c r="AP222" s="327"/>
      <c r="AQ222" s="327"/>
      <c r="AR222" s="327"/>
      <c r="AS222" s="327"/>
      <c r="AT222" s="327"/>
      <c r="AU222" s="327"/>
      <c r="AV222" s="327"/>
      <c r="AW222" s="327"/>
      <c r="AX222" s="327"/>
      <c r="AY222" s="327"/>
      <c r="AZ222" s="327"/>
      <c r="BA222" s="327"/>
      <c r="BB222" s="327"/>
      <c r="BC222" s="327"/>
      <c r="BD222" s="327"/>
      <c r="BE222" s="327"/>
      <c r="BF222" s="327"/>
      <c r="BG222" s="327"/>
      <c r="BH222" s="327"/>
      <c r="BI222" s="327"/>
      <c r="BJ222" s="327"/>
      <c r="BK222" s="327"/>
      <c r="BL222" s="327"/>
      <c r="BM222" s="327"/>
      <c r="BN222" s="327"/>
      <c r="BO222" s="327"/>
      <c r="BP222" s="327"/>
      <c r="BQ222" s="327"/>
      <c r="BR222" s="327"/>
      <c r="BS222" s="327"/>
      <c r="BT222" s="327"/>
      <c r="BU222" s="327"/>
      <c r="BV222" s="327"/>
      <c r="BW222" s="327"/>
      <c r="BX222" s="327"/>
      <c r="BY222" s="327"/>
      <c r="BZ222" s="327"/>
      <c r="CA222" s="327"/>
      <c r="CB222" s="327"/>
      <c r="CC222" s="327"/>
      <c r="CD222" s="327"/>
      <c r="CE222" s="327"/>
      <c r="CF222" s="327"/>
      <c r="CG222" s="327"/>
      <c r="CH222" s="327"/>
      <c r="CI222" s="327"/>
      <c r="CJ222" s="327"/>
      <c r="CK222" s="327"/>
      <c r="CL222" s="327"/>
    </row>
    <row r="223" spans="1:90" ht="30" hidden="1" customHeight="1" x14ac:dyDescent="0.25">
      <c r="A223" s="561"/>
      <c r="B223" s="562"/>
      <c r="C223" s="562"/>
      <c r="D223" s="562"/>
      <c r="E223" s="562"/>
      <c r="F223" s="562"/>
      <c r="G223" s="562"/>
      <c r="H223" s="575"/>
      <c r="I223" s="646" t="s">
        <v>2068</v>
      </c>
      <c r="J223" s="647"/>
      <c r="K223" s="584">
        <v>20</v>
      </c>
      <c r="L223" s="575"/>
      <c r="M223" s="562"/>
      <c r="N223" s="562"/>
      <c r="O223" s="562"/>
      <c r="P223" s="563"/>
      <c r="Q223" s="563"/>
      <c r="R223" s="562"/>
      <c r="S223" s="562"/>
      <c r="T223" s="562"/>
      <c r="U223" s="562"/>
      <c r="V223" s="562"/>
      <c r="W223" s="562"/>
      <c r="X223" s="562"/>
      <c r="Y223" s="563"/>
      <c r="Z223" s="562"/>
      <c r="AA223" s="562"/>
      <c r="AB223" s="562"/>
      <c r="AC223" s="562"/>
      <c r="AD223" s="562"/>
      <c r="AE223" s="562"/>
      <c r="AF223" s="327"/>
      <c r="AG223" s="327"/>
      <c r="AH223" s="327"/>
      <c r="AI223" s="327"/>
      <c r="AJ223" s="327"/>
      <c r="AK223" s="327"/>
      <c r="AL223" s="327"/>
      <c r="AM223" s="327"/>
      <c r="AN223" s="327"/>
      <c r="AO223" s="327"/>
      <c r="AP223" s="327"/>
      <c r="AQ223" s="327"/>
      <c r="AR223" s="327"/>
      <c r="AS223" s="327"/>
      <c r="AT223" s="327"/>
      <c r="AU223" s="327"/>
      <c r="AV223" s="327"/>
      <c r="AW223" s="327"/>
      <c r="AX223" s="327"/>
      <c r="AY223" s="327"/>
      <c r="AZ223" s="327"/>
      <c r="BA223" s="327"/>
      <c r="BB223" s="327"/>
      <c r="BC223" s="327"/>
      <c r="BD223" s="327"/>
      <c r="BE223" s="327"/>
      <c r="BF223" s="327"/>
      <c r="BG223" s="327"/>
      <c r="BH223" s="327"/>
      <c r="BI223" s="327"/>
      <c r="BJ223" s="327"/>
      <c r="BK223" s="327"/>
      <c r="BL223" s="327"/>
      <c r="BM223" s="327"/>
      <c r="BN223" s="327"/>
      <c r="BO223" s="327"/>
      <c r="BP223" s="327"/>
      <c r="BQ223" s="327"/>
      <c r="BR223" s="327"/>
      <c r="BS223" s="327"/>
      <c r="BT223" s="327"/>
      <c r="BU223" s="327"/>
      <c r="BV223" s="327"/>
      <c r="BW223" s="327"/>
      <c r="BX223" s="327"/>
      <c r="BY223" s="327"/>
      <c r="BZ223" s="327"/>
      <c r="CA223" s="327"/>
      <c r="CB223" s="327"/>
      <c r="CC223" s="327"/>
      <c r="CD223" s="327"/>
      <c r="CE223" s="327"/>
      <c r="CF223" s="327"/>
      <c r="CG223" s="327"/>
      <c r="CH223" s="327"/>
      <c r="CI223" s="327"/>
      <c r="CJ223" s="327"/>
      <c r="CK223" s="327"/>
      <c r="CL223" s="327"/>
    </row>
    <row r="224" spans="1:90" ht="30" hidden="1" customHeight="1" x14ac:dyDescent="0.25">
      <c r="A224" s="561"/>
      <c r="B224" s="562"/>
      <c r="C224" s="562"/>
      <c r="D224" s="562"/>
      <c r="E224" s="562"/>
      <c r="F224" s="562"/>
      <c r="G224" s="562"/>
      <c r="H224" s="576"/>
      <c r="I224" s="646" t="s">
        <v>2069</v>
      </c>
      <c r="J224" s="647"/>
      <c r="K224" s="584">
        <f>K221-K223</f>
        <v>159</v>
      </c>
      <c r="L224" s="576"/>
      <c r="M224" s="562"/>
      <c r="N224" s="562"/>
      <c r="O224" s="562"/>
      <c r="P224" s="563"/>
      <c r="Q224" s="563"/>
      <c r="R224" s="562"/>
      <c r="S224" s="562"/>
      <c r="T224" s="562"/>
      <c r="U224" s="562"/>
      <c r="V224" s="562"/>
      <c r="W224" s="562"/>
      <c r="X224" s="562"/>
      <c r="Y224" s="563"/>
      <c r="Z224" s="562"/>
      <c r="AA224" s="562"/>
      <c r="AB224" s="562"/>
      <c r="AC224" s="562"/>
      <c r="AD224" s="562"/>
      <c r="AE224" s="562"/>
      <c r="AF224" s="327"/>
      <c r="AG224" s="327"/>
      <c r="AH224" s="327"/>
      <c r="AI224" s="327"/>
      <c r="AJ224" s="327"/>
      <c r="AK224" s="327"/>
      <c r="AL224" s="327"/>
      <c r="AM224" s="327"/>
      <c r="AN224" s="327"/>
      <c r="AO224" s="327"/>
      <c r="AP224" s="327"/>
      <c r="AQ224" s="327"/>
      <c r="AR224" s="327"/>
      <c r="AS224" s="327"/>
      <c r="AT224" s="327"/>
      <c r="AU224" s="327"/>
      <c r="AV224" s="327"/>
      <c r="AW224" s="327"/>
      <c r="AX224" s="327"/>
      <c r="AY224" s="327"/>
      <c r="AZ224" s="327"/>
      <c r="BA224" s="327"/>
      <c r="BB224" s="327"/>
      <c r="BC224" s="327"/>
      <c r="BD224" s="327"/>
      <c r="BE224" s="327"/>
      <c r="BF224" s="327"/>
      <c r="BG224" s="327"/>
      <c r="BH224" s="327"/>
      <c r="BI224" s="327"/>
      <c r="BJ224" s="327"/>
      <c r="BK224" s="327"/>
      <c r="BL224" s="327"/>
      <c r="BM224" s="327"/>
      <c r="BN224" s="327"/>
      <c r="BO224" s="327"/>
      <c r="BP224" s="327"/>
      <c r="BQ224" s="327"/>
      <c r="BR224" s="327"/>
      <c r="BS224" s="327"/>
      <c r="BT224" s="327"/>
      <c r="BU224" s="327"/>
      <c r="BV224" s="327"/>
      <c r="BW224" s="327"/>
      <c r="BX224" s="327"/>
      <c r="BY224" s="327"/>
      <c r="BZ224" s="327"/>
      <c r="CA224" s="327"/>
      <c r="CB224" s="327"/>
      <c r="CC224" s="327"/>
      <c r="CD224" s="327"/>
      <c r="CE224" s="327"/>
      <c r="CF224" s="327"/>
      <c r="CG224" s="327"/>
      <c r="CH224" s="327"/>
      <c r="CI224" s="327"/>
      <c r="CJ224" s="327"/>
      <c r="CK224" s="327"/>
      <c r="CL224" s="327"/>
    </row>
    <row r="225" spans="1:90" ht="30" hidden="1" customHeight="1" thickBot="1" x14ac:dyDescent="0.3">
      <c r="A225" s="561"/>
      <c r="B225" s="562"/>
      <c r="C225" s="562"/>
      <c r="D225" s="562"/>
      <c r="E225" s="562"/>
      <c r="F225" s="562"/>
      <c r="G225" s="562"/>
      <c r="H225" s="577"/>
      <c r="I225" s="564"/>
      <c r="J225" s="565"/>
      <c r="K225" s="585">
        <f>K224/K219</f>
        <v>0.8833333333333333</v>
      </c>
      <c r="L225" s="577"/>
      <c r="M225" s="562"/>
      <c r="N225" s="562"/>
      <c r="O225" s="562"/>
      <c r="P225" s="563"/>
      <c r="Q225" s="563"/>
      <c r="R225" s="562"/>
      <c r="S225" s="562"/>
      <c r="T225" s="562"/>
      <c r="U225" s="562"/>
      <c r="V225" s="562"/>
      <c r="W225" s="562"/>
      <c r="X225" s="562"/>
      <c r="Y225" s="563"/>
      <c r="Z225" s="562"/>
      <c r="AA225" s="562"/>
      <c r="AB225" s="562"/>
      <c r="AC225" s="562"/>
      <c r="AD225" s="562"/>
      <c r="AE225" s="562"/>
      <c r="AF225" s="327"/>
      <c r="AG225" s="327"/>
      <c r="AH225" s="327"/>
      <c r="AI225" s="327"/>
      <c r="AJ225" s="327"/>
      <c r="AK225" s="327"/>
      <c r="AL225" s="327"/>
      <c r="AM225" s="327"/>
      <c r="AN225" s="327"/>
      <c r="AO225" s="327"/>
      <c r="AP225" s="327"/>
      <c r="AQ225" s="327"/>
      <c r="AR225" s="327"/>
      <c r="AS225" s="327"/>
      <c r="AT225" s="327"/>
      <c r="AU225" s="327"/>
      <c r="AV225" s="327"/>
      <c r="AW225" s="327"/>
      <c r="AX225" s="327"/>
      <c r="AY225" s="327"/>
      <c r="AZ225" s="327"/>
      <c r="BA225" s="327"/>
      <c r="BB225" s="327"/>
      <c r="BC225" s="327"/>
      <c r="BD225" s="327"/>
      <c r="BE225" s="327"/>
      <c r="BF225" s="327"/>
      <c r="BG225" s="327"/>
      <c r="BH225" s="327"/>
      <c r="BI225" s="327"/>
      <c r="BJ225" s="327"/>
      <c r="BK225" s="327"/>
      <c r="BL225" s="327"/>
      <c r="BM225" s="327"/>
      <c r="BN225" s="327"/>
      <c r="BO225" s="327"/>
      <c r="BP225" s="327"/>
      <c r="BQ225" s="327"/>
      <c r="BR225" s="327"/>
      <c r="BS225" s="327"/>
      <c r="BT225" s="327"/>
      <c r="BU225" s="327"/>
      <c r="BV225" s="327"/>
      <c r="BW225" s="327"/>
      <c r="BX225" s="327"/>
      <c r="BY225" s="327"/>
      <c r="BZ225" s="327"/>
      <c r="CA225" s="327"/>
      <c r="CB225" s="327"/>
      <c r="CC225" s="327"/>
      <c r="CD225" s="327"/>
      <c r="CE225" s="327"/>
      <c r="CF225" s="327"/>
      <c r="CG225" s="327"/>
      <c r="CH225" s="327"/>
      <c r="CI225" s="327"/>
      <c r="CJ225" s="327"/>
      <c r="CK225" s="327"/>
      <c r="CL225" s="327"/>
    </row>
    <row r="226" spans="1:90" ht="30" hidden="1" customHeight="1" x14ac:dyDescent="0.25">
      <c r="A226" s="561"/>
      <c r="B226" s="562"/>
      <c r="C226" s="562"/>
      <c r="D226" s="562"/>
      <c r="E226" s="562"/>
      <c r="F226" s="562"/>
      <c r="G226" s="562"/>
      <c r="H226" s="577"/>
      <c r="I226" s="648" t="s">
        <v>814</v>
      </c>
      <c r="J226" s="648"/>
      <c r="K226" s="578"/>
      <c r="L226" s="577"/>
      <c r="M226" s="562"/>
      <c r="N226" s="562"/>
      <c r="O226" s="562"/>
      <c r="P226" s="563"/>
      <c r="Q226" s="563"/>
      <c r="R226" s="562"/>
      <c r="S226" s="562"/>
      <c r="T226" s="562"/>
      <c r="U226" s="562"/>
      <c r="V226" s="562"/>
      <c r="W226" s="562"/>
      <c r="X226" s="562"/>
      <c r="Y226" s="563"/>
      <c r="Z226" s="562"/>
      <c r="AA226" s="562"/>
      <c r="AB226" s="562"/>
      <c r="AC226" s="562"/>
      <c r="AD226" s="562"/>
      <c r="AE226" s="562"/>
      <c r="AF226" s="327"/>
      <c r="AG226" s="327"/>
      <c r="AH226" s="327"/>
      <c r="AI226" s="327"/>
      <c r="AJ226" s="327"/>
      <c r="AK226" s="327"/>
      <c r="AL226" s="327"/>
      <c r="AM226" s="327"/>
      <c r="AN226" s="327"/>
      <c r="AO226" s="327"/>
      <c r="AP226" s="327"/>
      <c r="AQ226" s="327"/>
      <c r="AR226" s="327"/>
      <c r="AS226" s="327"/>
      <c r="AT226" s="327"/>
      <c r="AU226" s="327"/>
      <c r="AV226" s="327"/>
      <c r="AW226" s="327"/>
      <c r="AX226" s="327"/>
      <c r="AY226" s="327"/>
      <c r="AZ226" s="327"/>
      <c r="BA226" s="327"/>
      <c r="BB226" s="327"/>
      <c r="BC226" s="327"/>
      <c r="BD226" s="327"/>
      <c r="BE226" s="327"/>
      <c r="BF226" s="327"/>
      <c r="BG226" s="327"/>
      <c r="BH226" s="327"/>
      <c r="BI226" s="327"/>
      <c r="BJ226" s="327"/>
      <c r="BK226" s="327"/>
      <c r="BL226" s="327"/>
      <c r="BM226" s="327"/>
      <c r="BN226" s="327"/>
      <c r="BO226" s="327"/>
      <c r="BP226" s="327"/>
      <c r="BQ226" s="327"/>
      <c r="BR226" s="327"/>
      <c r="BS226" s="327"/>
      <c r="BT226" s="327"/>
      <c r="BU226" s="327"/>
      <c r="BV226" s="327"/>
      <c r="BW226" s="327"/>
      <c r="BX226" s="327"/>
      <c r="BY226" s="327"/>
      <c r="BZ226" s="327"/>
      <c r="CA226" s="327"/>
      <c r="CB226" s="327"/>
      <c r="CC226" s="327"/>
      <c r="CD226" s="327"/>
      <c r="CE226" s="327"/>
      <c r="CF226" s="327"/>
      <c r="CG226" s="327"/>
      <c r="CH226" s="327"/>
      <c r="CI226" s="327"/>
      <c r="CJ226" s="327"/>
      <c r="CK226" s="327"/>
      <c r="CL226" s="327"/>
    </row>
    <row r="227" spans="1:90" ht="30" hidden="1" customHeight="1" x14ac:dyDescent="0.25">
      <c r="A227" s="561"/>
      <c r="B227" s="562"/>
      <c r="C227" s="562"/>
      <c r="D227" s="562"/>
      <c r="E227" s="562"/>
      <c r="F227" s="562"/>
      <c r="G227" s="562"/>
      <c r="H227" s="577"/>
      <c r="I227" s="582"/>
      <c r="J227" s="582"/>
      <c r="K227" s="578"/>
      <c r="L227" s="577"/>
      <c r="M227" s="562"/>
      <c r="N227" s="562"/>
      <c r="O227" s="562"/>
      <c r="P227" s="563"/>
      <c r="Q227" s="563"/>
      <c r="R227" s="562"/>
      <c r="S227" s="562"/>
      <c r="T227" s="562"/>
      <c r="U227" s="562"/>
      <c r="V227" s="562"/>
      <c r="W227" s="562"/>
      <c r="X227" s="562"/>
      <c r="Y227" s="563"/>
      <c r="Z227" s="562"/>
      <c r="AA227" s="562"/>
      <c r="AB227" s="562"/>
      <c r="AC227" s="562"/>
      <c r="AD227" s="562"/>
      <c r="AE227" s="562"/>
      <c r="AF227" s="327"/>
      <c r="AG227" s="327"/>
      <c r="AH227" s="327"/>
      <c r="AI227" s="327"/>
      <c r="AJ227" s="327"/>
      <c r="AK227" s="327"/>
      <c r="AL227" s="327"/>
      <c r="AM227" s="327"/>
      <c r="AN227" s="327"/>
      <c r="AO227" s="327"/>
      <c r="AP227" s="327"/>
      <c r="AQ227" s="327"/>
      <c r="AR227" s="327"/>
      <c r="AS227" s="327"/>
      <c r="AT227" s="327"/>
      <c r="AU227" s="327"/>
      <c r="AV227" s="327"/>
      <c r="AW227" s="327"/>
      <c r="AX227" s="327"/>
      <c r="AY227" s="327"/>
      <c r="AZ227" s="327"/>
      <c r="BA227" s="327"/>
      <c r="BB227" s="327"/>
      <c r="BC227" s="327"/>
      <c r="BD227" s="327"/>
      <c r="BE227" s="327"/>
      <c r="BF227" s="327"/>
      <c r="BG227" s="327"/>
      <c r="BH227" s="327"/>
      <c r="BI227" s="327"/>
      <c r="BJ227" s="327"/>
      <c r="BK227" s="327"/>
      <c r="BL227" s="327"/>
      <c r="BM227" s="327"/>
      <c r="BN227" s="327"/>
      <c r="BO227" s="327"/>
      <c r="BP227" s="327"/>
      <c r="BQ227" s="327"/>
      <c r="BR227" s="327"/>
      <c r="BS227" s="327"/>
      <c r="BT227" s="327"/>
      <c r="BU227" s="327"/>
      <c r="BV227" s="327"/>
      <c r="BW227" s="327"/>
      <c r="BX227" s="327"/>
      <c r="BY227" s="327"/>
      <c r="BZ227" s="327"/>
      <c r="CA227" s="327"/>
      <c r="CB227" s="327"/>
      <c r="CC227" s="327"/>
      <c r="CD227" s="327"/>
      <c r="CE227" s="327"/>
      <c r="CF227" s="327"/>
      <c r="CG227" s="327"/>
      <c r="CH227" s="327"/>
      <c r="CI227" s="327"/>
      <c r="CJ227" s="327"/>
      <c r="CK227" s="327"/>
      <c r="CL227" s="327"/>
    </row>
    <row r="228" spans="1:90" ht="30" hidden="1" customHeight="1" x14ac:dyDescent="0.25">
      <c r="A228" s="561"/>
      <c r="B228" s="562"/>
      <c r="C228" s="562"/>
      <c r="D228" s="562"/>
      <c r="E228" s="562"/>
      <c r="F228" s="562"/>
      <c r="G228" s="562"/>
      <c r="H228" s="577"/>
      <c r="I228" s="577"/>
      <c r="J228" s="577"/>
      <c r="K228" s="577"/>
      <c r="L228" s="577"/>
      <c r="M228" s="562"/>
      <c r="N228" s="562"/>
      <c r="O228" s="562"/>
      <c r="P228" s="563"/>
      <c r="Q228" s="563"/>
      <c r="R228" s="562"/>
      <c r="S228" s="562"/>
      <c r="T228" s="562"/>
      <c r="U228" s="562"/>
      <c r="V228" s="562"/>
      <c r="W228" s="562"/>
      <c r="X228" s="562"/>
      <c r="Y228" s="563"/>
      <c r="Z228" s="562"/>
      <c r="AA228" s="562"/>
      <c r="AB228" s="562"/>
      <c r="AC228" s="562"/>
      <c r="AD228" s="562"/>
      <c r="AE228" s="562"/>
      <c r="AF228" s="327"/>
      <c r="AG228" s="327"/>
      <c r="AH228" s="327"/>
      <c r="AI228" s="327"/>
      <c r="AJ228" s="327"/>
      <c r="AK228" s="327"/>
      <c r="AL228" s="327"/>
      <c r="AM228" s="327"/>
      <c r="AN228" s="327"/>
      <c r="AO228" s="327"/>
      <c r="AP228" s="327"/>
      <c r="AQ228" s="327"/>
      <c r="AR228" s="327"/>
      <c r="AS228" s="327"/>
      <c r="AT228" s="327"/>
      <c r="AU228" s="327"/>
      <c r="AV228" s="327"/>
      <c r="AW228" s="327"/>
      <c r="AX228" s="327"/>
      <c r="AY228" s="327"/>
      <c r="AZ228" s="327"/>
      <c r="BA228" s="327"/>
      <c r="BB228" s="327"/>
      <c r="BC228" s="327"/>
      <c r="BD228" s="327"/>
      <c r="BE228" s="327"/>
      <c r="BF228" s="327"/>
      <c r="BG228" s="327"/>
      <c r="BH228" s="327"/>
      <c r="BI228" s="327"/>
      <c r="BJ228" s="327"/>
      <c r="BK228" s="327"/>
      <c r="BL228" s="327"/>
      <c r="BM228" s="327"/>
      <c r="BN228" s="327"/>
      <c r="BO228" s="327"/>
      <c r="BP228" s="327"/>
      <c r="BQ228" s="327"/>
      <c r="BR228" s="327"/>
      <c r="BS228" s="327"/>
      <c r="BT228" s="327"/>
      <c r="BU228" s="327"/>
      <c r="BV228" s="327"/>
      <c r="BW228" s="327"/>
      <c r="BX228" s="327"/>
      <c r="BY228" s="327"/>
      <c r="BZ228" s="327"/>
      <c r="CA228" s="327"/>
      <c r="CB228" s="327"/>
      <c r="CC228" s="327"/>
      <c r="CD228" s="327"/>
      <c r="CE228" s="327"/>
      <c r="CF228" s="327"/>
      <c r="CG228" s="327"/>
      <c r="CH228" s="327"/>
      <c r="CI228" s="327"/>
      <c r="CJ228" s="327"/>
      <c r="CK228" s="327"/>
      <c r="CL228" s="327"/>
    </row>
    <row r="229" spans="1:90" ht="30" hidden="1" customHeight="1" x14ac:dyDescent="0.25">
      <c r="A229" s="561"/>
      <c r="B229" s="562"/>
      <c r="C229" s="562"/>
      <c r="D229" s="562"/>
      <c r="E229" s="562"/>
      <c r="F229" s="562"/>
      <c r="G229" s="562"/>
      <c r="H229" s="577"/>
      <c r="I229" s="577"/>
      <c r="J229" s="577"/>
      <c r="K229" s="577"/>
      <c r="L229" s="577"/>
      <c r="M229" s="562"/>
      <c r="N229" s="562"/>
      <c r="O229" s="562"/>
      <c r="P229" s="563"/>
      <c r="Q229" s="563"/>
      <c r="R229" s="562"/>
      <c r="S229" s="562"/>
      <c r="T229" s="562"/>
      <c r="U229" s="562"/>
      <c r="V229" s="562"/>
      <c r="W229" s="562"/>
      <c r="X229" s="562"/>
      <c r="Y229" s="563"/>
      <c r="Z229" s="562"/>
      <c r="AA229" s="562"/>
      <c r="AB229" s="562"/>
      <c r="AC229" s="562"/>
      <c r="AD229" s="562"/>
      <c r="AE229" s="562"/>
      <c r="AF229" s="327"/>
      <c r="AG229" s="327"/>
      <c r="AH229" s="327"/>
      <c r="AI229" s="327"/>
      <c r="AJ229" s="327"/>
      <c r="AK229" s="327"/>
      <c r="AL229" s="327"/>
      <c r="AM229" s="327"/>
      <c r="AN229" s="327"/>
      <c r="AO229" s="327"/>
      <c r="AP229" s="327"/>
      <c r="AQ229" s="327"/>
      <c r="AR229" s="327"/>
      <c r="AS229" s="327"/>
      <c r="AT229" s="327"/>
      <c r="AU229" s="327"/>
      <c r="AV229" s="327"/>
      <c r="AW229" s="327"/>
      <c r="AX229" s="327"/>
      <c r="AY229" s="327"/>
      <c r="AZ229" s="327"/>
      <c r="BA229" s="327"/>
      <c r="BB229" s="327"/>
      <c r="BC229" s="327"/>
      <c r="BD229" s="327"/>
      <c r="BE229" s="327"/>
      <c r="BF229" s="327"/>
      <c r="BG229" s="327"/>
      <c r="BH229" s="327"/>
      <c r="BI229" s="327"/>
      <c r="BJ229" s="327"/>
      <c r="BK229" s="327"/>
      <c r="BL229" s="327"/>
      <c r="BM229" s="327"/>
      <c r="BN229" s="327"/>
      <c r="BO229" s="327"/>
      <c r="BP229" s="327"/>
      <c r="BQ229" s="327"/>
      <c r="BR229" s="327"/>
      <c r="BS229" s="327"/>
      <c r="BT229" s="327"/>
      <c r="BU229" s="327"/>
      <c r="BV229" s="327"/>
      <c r="BW229" s="327"/>
      <c r="BX229" s="327"/>
      <c r="BY229" s="327"/>
      <c r="BZ229" s="327"/>
      <c r="CA229" s="327"/>
      <c r="CB229" s="327"/>
      <c r="CC229" s="327"/>
      <c r="CD229" s="327"/>
      <c r="CE229" s="327"/>
      <c r="CF229" s="327"/>
      <c r="CG229" s="327"/>
      <c r="CH229" s="327"/>
      <c r="CI229" s="327"/>
      <c r="CJ229" s="327"/>
      <c r="CK229" s="327"/>
      <c r="CL229" s="327"/>
    </row>
    <row r="230" spans="1:90" ht="30" hidden="1" customHeight="1" x14ac:dyDescent="0.25">
      <c r="A230" s="561"/>
      <c r="B230" s="562"/>
      <c r="C230" s="562"/>
      <c r="D230" s="562"/>
      <c r="E230" s="562"/>
      <c r="F230" s="562"/>
      <c r="G230" s="562"/>
      <c r="H230" s="578"/>
      <c r="I230" s="582"/>
      <c r="J230" s="582"/>
      <c r="K230" s="578"/>
      <c r="L230" s="578"/>
      <c r="M230" s="562"/>
      <c r="N230" s="562"/>
      <c r="O230" s="562"/>
      <c r="P230" s="563"/>
      <c r="Q230" s="563"/>
      <c r="R230" s="562"/>
      <c r="S230" s="562"/>
      <c r="T230" s="562"/>
      <c r="U230" s="562"/>
      <c r="V230" s="562"/>
      <c r="W230" s="562"/>
      <c r="X230" s="562"/>
      <c r="Y230" s="563"/>
      <c r="Z230" s="562"/>
      <c r="AA230" s="562"/>
      <c r="AB230" s="562"/>
      <c r="AC230" s="562"/>
      <c r="AD230" s="562"/>
      <c r="AE230" s="562"/>
      <c r="AF230" s="327"/>
      <c r="AG230" s="327"/>
      <c r="AH230" s="327"/>
      <c r="AI230" s="327"/>
      <c r="AJ230" s="327"/>
      <c r="AK230" s="327"/>
      <c r="AL230" s="327"/>
      <c r="AM230" s="327"/>
      <c r="AN230" s="327"/>
      <c r="AO230" s="327"/>
      <c r="AP230" s="327"/>
      <c r="AQ230" s="327"/>
      <c r="AR230" s="327"/>
      <c r="AS230" s="327"/>
      <c r="AT230" s="327"/>
      <c r="AU230" s="327"/>
      <c r="AV230" s="327"/>
      <c r="AW230" s="327"/>
      <c r="AX230" s="327"/>
      <c r="AY230" s="327"/>
      <c r="AZ230" s="327"/>
      <c r="BA230" s="327"/>
      <c r="BB230" s="327"/>
      <c r="BC230" s="327"/>
      <c r="BD230" s="327"/>
      <c r="BE230" s="327"/>
      <c r="BF230" s="327"/>
      <c r="BG230" s="327"/>
      <c r="BH230" s="327"/>
      <c r="BI230" s="327"/>
      <c r="BJ230" s="327"/>
      <c r="BK230" s="327"/>
      <c r="BL230" s="327"/>
      <c r="BM230" s="327"/>
      <c r="BN230" s="327"/>
      <c r="BO230" s="327"/>
      <c r="BP230" s="327"/>
      <c r="BQ230" s="327"/>
      <c r="BR230" s="327"/>
      <c r="BS230" s="327"/>
      <c r="BT230" s="327"/>
      <c r="BU230" s="327"/>
      <c r="BV230" s="327"/>
      <c r="BW230" s="327"/>
      <c r="BX230" s="327"/>
      <c r="BY230" s="327"/>
      <c r="BZ230" s="327"/>
      <c r="CA230" s="327"/>
      <c r="CB230" s="327"/>
      <c r="CC230" s="327"/>
      <c r="CD230" s="327"/>
      <c r="CE230" s="327"/>
      <c r="CF230" s="327"/>
      <c r="CG230" s="327"/>
      <c r="CH230" s="327"/>
      <c r="CI230" s="327"/>
      <c r="CJ230" s="327"/>
      <c r="CK230" s="327"/>
      <c r="CL230" s="327"/>
    </row>
    <row r="231" spans="1:90" ht="30" hidden="1" customHeight="1" x14ac:dyDescent="0.25">
      <c r="A231" s="561"/>
      <c r="B231" s="562"/>
      <c r="C231" s="562"/>
      <c r="D231" s="562"/>
      <c r="E231" s="562"/>
      <c r="F231" s="562"/>
      <c r="G231" s="562"/>
      <c r="H231" s="578"/>
      <c r="I231" s="582"/>
      <c r="J231" s="582"/>
      <c r="K231" s="578"/>
      <c r="L231" s="578"/>
      <c r="M231" s="562"/>
      <c r="N231" s="562"/>
      <c r="O231" s="562"/>
      <c r="P231" s="563"/>
      <c r="Q231" s="563"/>
      <c r="R231" s="562"/>
      <c r="S231" s="562"/>
      <c r="T231" s="562"/>
      <c r="U231" s="562"/>
      <c r="V231" s="562"/>
      <c r="W231" s="562"/>
      <c r="X231" s="562"/>
      <c r="Y231" s="563"/>
      <c r="Z231" s="562"/>
      <c r="AA231" s="562"/>
      <c r="AB231" s="562"/>
      <c r="AC231" s="562"/>
      <c r="AD231" s="562"/>
      <c r="AE231" s="562"/>
      <c r="AF231" s="327"/>
      <c r="AG231" s="327"/>
      <c r="AH231" s="327"/>
      <c r="AI231" s="327"/>
      <c r="AJ231" s="327"/>
      <c r="AK231" s="327"/>
      <c r="AL231" s="327"/>
      <c r="AM231" s="327"/>
      <c r="AN231" s="327"/>
      <c r="AO231" s="327"/>
      <c r="AP231" s="327"/>
      <c r="AQ231" s="327"/>
      <c r="AR231" s="327"/>
      <c r="AS231" s="327"/>
      <c r="AT231" s="327"/>
      <c r="AU231" s="327"/>
      <c r="AV231" s="327"/>
      <c r="AW231" s="327"/>
      <c r="AX231" s="327"/>
      <c r="AY231" s="327"/>
      <c r="AZ231" s="327"/>
      <c r="BA231" s="327"/>
      <c r="BB231" s="327"/>
      <c r="BC231" s="327"/>
      <c r="BD231" s="327"/>
      <c r="BE231" s="327"/>
      <c r="BF231" s="327"/>
      <c r="BG231" s="327"/>
      <c r="BH231" s="327"/>
      <c r="BI231" s="327"/>
      <c r="BJ231" s="327"/>
      <c r="BK231" s="327"/>
      <c r="BL231" s="327"/>
      <c r="BM231" s="327"/>
      <c r="BN231" s="327"/>
      <c r="BO231" s="327"/>
      <c r="BP231" s="327"/>
      <c r="BQ231" s="327"/>
      <c r="BR231" s="327"/>
      <c r="BS231" s="327"/>
      <c r="BT231" s="327"/>
      <c r="BU231" s="327"/>
      <c r="BV231" s="327"/>
      <c r="BW231" s="327"/>
      <c r="BX231" s="327"/>
      <c r="BY231" s="327"/>
      <c r="BZ231" s="327"/>
      <c r="CA231" s="327"/>
      <c r="CB231" s="327"/>
      <c r="CC231" s="327"/>
      <c r="CD231" s="327"/>
      <c r="CE231" s="327"/>
      <c r="CF231" s="327"/>
      <c r="CG231" s="327"/>
      <c r="CH231" s="327"/>
      <c r="CI231" s="327"/>
      <c r="CJ231" s="327"/>
      <c r="CK231" s="327"/>
      <c r="CL231" s="327"/>
    </row>
    <row r="232" spans="1:90" ht="14.25" hidden="1" customHeight="1" x14ac:dyDescent="0.25">
      <c r="A232" s="561"/>
      <c r="B232" s="562"/>
      <c r="C232" s="562"/>
      <c r="D232" s="562"/>
      <c r="E232" s="562"/>
      <c r="F232" s="562"/>
      <c r="G232" s="562"/>
      <c r="H232" s="578"/>
      <c r="I232" s="582"/>
      <c r="J232" s="582"/>
      <c r="K232" s="578"/>
      <c r="L232" s="578"/>
      <c r="M232" s="562"/>
      <c r="N232" s="562"/>
      <c r="O232" s="562"/>
      <c r="P232" s="563"/>
      <c r="Q232" s="563"/>
      <c r="R232" s="562"/>
      <c r="S232" s="562"/>
      <c r="T232" s="562"/>
      <c r="U232" s="562"/>
      <c r="V232" s="562"/>
      <c r="W232" s="562"/>
      <c r="X232" s="562"/>
      <c r="Y232" s="563"/>
      <c r="Z232" s="562"/>
      <c r="AA232" s="562"/>
      <c r="AB232" s="562"/>
      <c r="AC232" s="562"/>
      <c r="AD232" s="562"/>
      <c r="AE232" s="562"/>
      <c r="AF232" s="327"/>
      <c r="AG232" s="327"/>
      <c r="AH232" s="327"/>
      <c r="AI232" s="327"/>
      <c r="AJ232" s="327"/>
      <c r="AK232" s="327"/>
      <c r="AL232" s="327"/>
      <c r="AM232" s="327"/>
      <c r="AN232" s="327"/>
      <c r="AO232" s="327"/>
      <c r="AP232" s="327"/>
      <c r="AQ232" s="327"/>
      <c r="AR232" s="327"/>
      <c r="AS232" s="327"/>
      <c r="AT232" s="327"/>
      <c r="AU232" s="327"/>
      <c r="AV232" s="327"/>
      <c r="AW232" s="327"/>
      <c r="AX232" s="327"/>
      <c r="AY232" s="327"/>
      <c r="AZ232" s="327"/>
      <c r="BA232" s="327"/>
      <c r="BB232" s="327"/>
      <c r="BC232" s="327"/>
      <c r="BD232" s="327"/>
      <c r="BE232" s="327"/>
      <c r="BF232" s="327"/>
      <c r="BG232" s="327"/>
      <c r="BH232" s="327"/>
      <c r="BI232" s="327"/>
      <c r="BJ232" s="327"/>
      <c r="BK232" s="327"/>
      <c r="BL232" s="327"/>
      <c r="BM232" s="327"/>
      <c r="BN232" s="327"/>
      <c r="BO232" s="327"/>
      <c r="BP232" s="327"/>
      <c r="BQ232" s="327"/>
      <c r="BR232" s="327"/>
      <c r="BS232" s="327"/>
      <c r="BT232" s="327"/>
      <c r="BU232" s="327"/>
      <c r="BV232" s="327"/>
      <c r="BW232" s="327"/>
      <c r="BX232" s="327"/>
      <c r="BY232" s="327"/>
      <c r="BZ232" s="327"/>
      <c r="CA232" s="327"/>
      <c r="CB232" s="327"/>
      <c r="CC232" s="327"/>
      <c r="CD232" s="327"/>
      <c r="CE232" s="327"/>
      <c r="CF232" s="327"/>
      <c r="CG232" s="327"/>
      <c r="CH232" s="327"/>
      <c r="CI232" s="327"/>
      <c r="CJ232" s="327"/>
      <c r="CK232" s="327"/>
      <c r="CL232" s="327"/>
    </row>
    <row r="233" spans="1:90" ht="14.25" hidden="1" customHeight="1" x14ac:dyDescent="0.25">
      <c r="A233" s="561"/>
      <c r="B233" s="562"/>
      <c r="C233" s="562"/>
      <c r="D233" s="562"/>
      <c r="E233" s="562"/>
      <c r="F233" s="562"/>
      <c r="G233" s="562"/>
      <c r="H233" s="578"/>
      <c r="I233" s="582"/>
      <c r="J233" s="582"/>
      <c r="K233" s="578"/>
      <c r="L233" s="578"/>
      <c r="M233" s="562"/>
      <c r="N233" s="562"/>
      <c r="O233" s="562"/>
      <c r="P233" s="563"/>
      <c r="Q233" s="563"/>
      <c r="R233" s="562"/>
      <c r="S233" s="562"/>
      <c r="T233" s="562"/>
      <c r="U233" s="562"/>
      <c r="V233" s="562"/>
      <c r="W233" s="562"/>
      <c r="X233" s="562"/>
      <c r="Y233" s="563"/>
      <c r="Z233" s="562"/>
      <c r="AA233" s="562"/>
      <c r="AB233" s="562"/>
      <c r="AC233" s="562"/>
      <c r="AD233" s="562"/>
      <c r="AE233" s="562"/>
      <c r="AF233" s="327"/>
      <c r="AG233" s="327"/>
      <c r="AH233" s="327"/>
      <c r="AI233" s="327"/>
      <c r="AJ233" s="327"/>
      <c r="AK233" s="327"/>
      <c r="AL233" s="327"/>
      <c r="AM233" s="327"/>
      <c r="AN233" s="327"/>
      <c r="AO233" s="327"/>
      <c r="AP233" s="327"/>
      <c r="AQ233" s="327"/>
      <c r="AR233" s="327"/>
      <c r="AS233" s="327"/>
      <c r="AT233" s="327"/>
      <c r="AU233" s="327"/>
      <c r="AV233" s="327"/>
      <c r="AW233" s="327"/>
      <c r="AX233" s="327"/>
      <c r="AY233" s="327"/>
      <c r="AZ233" s="327"/>
      <c r="BA233" s="327"/>
      <c r="BB233" s="327"/>
      <c r="BC233" s="327"/>
      <c r="BD233" s="327"/>
      <c r="BE233" s="327"/>
      <c r="BF233" s="327"/>
      <c r="BG233" s="327"/>
      <c r="BH233" s="327"/>
      <c r="BI233" s="327"/>
      <c r="BJ233" s="327"/>
      <c r="BK233" s="327"/>
      <c r="BL233" s="327"/>
      <c r="BM233" s="327"/>
      <c r="BN233" s="327"/>
      <c r="BO233" s="327"/>
      <c r="BP233" s="327"/>
      <c r="BQ233" s="327"/>
      <c r="BR233" s="327"/>
      <c r="BS233" s="327"/>
      <c r="BT233" s="327"/>
      <c r="BU233" s="327"/>
      <c r="BV233" s="327"/>
      <c r="BW233" s="327"/>
      <c r="BX233" s="327"/>
      <c r="BY233" s="327"/>
      <c r="BZ233" s="327"/>
      <c r="CA233" s="327"/>
      <c r="CB233" s="327"/>
      <c r="CC233" s="327"/>
      <c r="CD233" s="327"/>
      <c r="CE233" s="327"/>
      <c r="CF233" s="327"/>
      <c r="CG233" s="327"/>
      <c r="CH233" s="327"/>
      <c r="CI233" s="327"/>
      <c r="CJ233" s="327"/>
      <c r="CK233" s="327"/>
      <c r="CL233" s="327"/>
    </row>
    <row r="234" spans="1:90" ht="14.25" hidden="1" customHeight="1" x14ac:dyDescent="0.25">
      <c r="A234" s="561"/>
      <c r="B234" s="562"/>
      <c r="C234" s="562"/>
      <c r="D234" s="562"/>
      <c r="E234" s="562"/>
      <c r="F234" s="562"/>
      <c r="G234" s="562"/>
      <c r="H234" s="578"/>
      <c r="I234" s="582"/>
      <c r="J234" s="582"/>
      <c r="K234" s="578"/>
      <c r="L234" s="578"/>
      <c r="M234" s="562"/>
      <c r="N234" s="562"/>
      <c r="O234" s="562"/>
      <c r="P234" s="563"/>
      <c r="Q234" s="563"/>
      <c r="R234" s="562"/>
      <c r="S234" s="562"/>
      <c r="T234" s="562"/>
      <c r="U234" s="562"/>
      <c r="V234" s="562"/>
      <c r="W234" s="562"/>
      <c r="X234" s="562"/>
      <c r="Y234" s="563"/>
      <c r="Z234" s="562"/>
      <c r="AA234" s="562"/>
      <c r="AB234" s="562"/>
      <c r="AC234" s="562"/>
      <c r="AD234" s="562"/>
      <c r="AE234" s="562"/>
      <c r="AF234" s="327"/>
      <c r="AG234" s="327"/>
      <c r="AH234" s="327"/>
      <c r="AI234" s="327"/>
      <c r="AJ234" s="327"/>
      <c r="AK234" s="327"/>
      <c r="AL234" s="327"/>
      <c r="AM234" s="327"/>
      <c r="AN234" s="327"/>
      <c r="AO234" s="327"/>
      <c r="AP234" s="327"/>
      <c r="AQ234" s="327"/>
      <c r="AR234" s="327"/>
      <c r="AS234" s="327"/>
      <c r="AT234" s="327"/>
      <c r="AU234" s="327"/>
      <c r="AV234" s="327"/>
      <c r="AW234" s="327"/>
      <c r="AX234" s="327"/>
      <c r="AY234" s="327"/>
      <c r="AZ234" s="327"/>
      <c r="BA234" s="327"/>
      <c r="BB234" s="327"/>
      <c r="BC234" s="327"/>
      <c r="BD234" s="327"/>
      <c r="BE234" s="327"/>
      <c r="BF234" s="327"/>
      <c r="BG234" s="327"/>
      <c r="BH234" s="327"/>
      <c r="BI234" s="327"/>
      <c r="BJ234" s="327"/>
      <c r="BK234" s="327"/>
      <c r="BL234" s="327"/>
      <c r="BM234" s="327"/>
      <c r="BN234" s="327"/>
      <c r="BO234" s="327"/>
      <c r="BP234" s="327"/>
      <c r="BQ234" s="327"/>
      <c r="BR234" s="327"/>
      <c r="BS234" s="327"/>
      <c r="BT234" s="327"/>
      <c r="BU234" s="327"/>
      <c r="BV234" s="327"/>
      <c r="BW234" s="327"/>
      <c r="BX234" s="327"/>
      <c r="BY234" s="327"/>
      <c r="BZ234" s="327"/>
      <c r="CA234" s="327"/>
      <c r="CB234" s="327"/>
      <c r="CC234" s="327"/>
      <c r="CD234" s="327"/>
      <c r="CE234" s="327"/>
      <c r="CF234" s="327"/>
      <c r="CG234" s="327"/>
      <c r="CH234" s="327"/>
      <c r="CI234" s="327"/>
      <c r="CJ234" s="327"/>
      <c r="CK234" s="327"/>
      <c r="CL234" s="327"/>
    </row>
    <row r="235" spans="1:90" ht="14.25" customHeight="1" x14ac:dyDescent="0.25">
      <c r="A235" s="561"/>
      <c r="B235" s="562"/>
      <c r="C235" s="562"/>
      <c r="D235" s="562"/>
      <c r="E235" s="562"/>
      <c r="F235" s="562"/>
      <c r="G235" s="562"/>
      <c r="H235" s="578"/>
      <c r="I235" s="582"/>
      <c r="J235" s="582"/>
      <c r="K235" s="578"/>
      <c r="L235" s="578"/>
      <c r="M235" s="562"/>
      <c r="N235" s="562"/>
      <c r="O235" s="562"/>
      <c r="P235" s="563"/>
      <c r="Q235" s="563"/>
      <c r="R235" s="562"/>
      <c r="S235" s="562"/>
      <c r="T235" s="562"/>
      <c r="U235" s="562"/>
      <c r="V235" s="562"/>
      <c r="W235" s="562"/>
      <c r="X235" s="562"/>
      <c r="Y235" s="563"/>
      <c r="Z235" s="562"/>
      <c r="AA235" s="562"/>
      <c r="AB235" s="562"/>
      <c r="AC235" s="562"/>
      <c r="AD235" s="562"/>
      <c r="AE235" s="562"/>
      <c r="AF235" s="327"/>
      <c r="AG235" s="327"/>
      <c r="AH235" s="327"/>
      <c r="AI235" s="327"/>
      <c r="AJ235" s="327"/>
      <c r="AK235" s="327"/>
      <c r="AL235" s="327"/>
      <c r="AM235" s="327"/>
      <c r="AN235" s="327"/>
      <c r="AO235" s="327"/>
      <c r="AP235" s="327"/>
      <c r="AQ235" s="327"/>
      <c r="AR235" s="327"/>
      <c r="AS235" s="327"/>
      <c r="AT235" s="327"/>
      <c r="AU235" s="327"/>
      <c r="AV235" s="327"/>
      <c r="AW235" s="327"/>
      <c r="AX235" s="327"/>
      <c r="AY235" s="327"/>
      <c r="AZ235" s="327"/>
      <c r="BA235" s="327"/>
      <c r="BB235" s="327"/>
      <c r="BC235" s="327"/>
      <c r="BD235" s="327"/>
      <c r="BE235" s="327"/>
      <c r="BF235" s="327"/>
      <c r="BG235" s="327"/>
      <c r="BH235" s="327"/>
      <c r="BI235" s="327"/>
      <c r="BJ235" s="327"/>
      <c r="BK235" s="327"/>
      <c r="BL235" s="327"/>
      <c r="BM235" s="327"/>
      <c r="BN235" s="327"/>
      <c r="BO235" s="327"/>
      <c r="BP235" s="327"/>
      <c r="BQ235" s="327"/>
      <c r="BR235" s="327"/>
      <c r="BS235" s="327"/>
      <c r="BT235" s="327"/>
      <c r="BU235" s="327"/>
      <c r="BV235" s="327"/>
      <c r="BW235" s="327"/>
      <c r="BX235" s="327"/>
      <c r="BY235" s="327"/>
      <c r="BZ235" s="327"/>
      <c r="CA235" s="327"/>
      <c r="CB235" s="327"/>
      <c r="CC235" s="327"/>
      <c r="CD235" s="327"/>
      <c r="CE235" s="327"/>
      <c r="CF235" s="327"/>
      <c r="CG235" s="327"/>
      <c r="CH235" s="327"/>
      <c r="CI235" s="327"/>
      <c r="CJ235" s="327"/>
      <c r="CK235" s="327"/>
      <c r="CL235" s="327"/>
    </row>
    <row r="236" spans="1:90" ht="14.25" customHeight="1" x14ac:dyDescent="0.25">
      <c r="A236" s="561"/>
      <c r="B236" s="562"/>
      <c r="C236" s="562"/>
      <c r="D236" s="562"/>
      <c r="E236" s="562"/>
      <c r="F236" s="562"/>
      <c r="G236" s="562"/>
      <c r="H236" s="578"/>
      <c r="I236" s="582"/>
      <c r="J236" s="582"/>
      <c r="K236" s="578"/>
      <c r="L236" s="578"/>
      <c r="M236" s="562"/>
      <c r="N236" s="562"/>
      <c r="O236" s="562"/>
      <c r="P236" s="563"/>
      <c r="Q236" s="563"/>
      <c r="R236" s="562"/>
      <c r="S236" s="562"/>
      <c r="T236" s="562"/>
      <c r="U236" s="562"/>
      <c r="V236" s="562"/>
      <c r="W236" s="562"/>
      <c r="X236" s="562"/>
      <c r="Y236" s="563"/>
      <c r="Z236" s="562"/>
      <c r="AA236" s="562"/>
      <c r="AB236" s="562"/>
      <c r="AC236" s="562"/>
      <c r="AD236" s="562"/>
      <c r="AE236" s="562"/>
      <c r="AF236" s="327"/>
      <c r="AG236" s="327"/>
      <c r="AH236" s="327"/>
      <c r="AI236" s="327"/>
      <c r="AJ236" s="327"/>
      <c r="AK236" s="327"/>
      <c r="AL236" s="327"/>
      <c r="AM236" s="327"/>
      <c r="AN236" s="327"/>
      <c r="AO236" s="327"/>
      <c r="AP236" s="327"/>
      <c r="AQ236" s="327"/>
      <c r="AR236" s="327"/>
      <c r="AS236" s="327"/>
      <c r="AT236" s="327"/>
      <c r="AU236" s="327"/>
      <c r="AV236" s="327"/>
      <c r="AW236" s="327"/>
      <c r="AX236" s="327"/>
      <c r="AY236" s="327"/>
      <c r="AZ236" s="327"/>
      <c r="BA236" s="327"/>
      <c r="BB236" s="327"/>
      <c r="BC236" s="327"/>
      <c r="BD236" s="327"/>
      <c r="BE236" s="327"/>
      <c r="BF236" s="327"/>
      <c r="BG236" s="327"/>
      <c r="BH236" s="327"/>
      <c r="BI236" s="327"/>
      <c r="BJ236" s="327"/>
      <c r="BK236" s="327"/>
      <c r="BL236" s="327"/>
      <c r="BM236" s="327"/>
      <c r="BN236" s="327"/>
      <c r="BO236" s="327"/>
      <c r="BP236" s="327"/>
      <c r="BQ236" s="327"/>
      <c r="BR236" s="327"/>
      <c r="BS236" s="327"/>
      <c r="BT236" s="327"/>
      <c r="BU236" s="327"/>
      <c r="BV236" s="327"/>
      <c r="BW236" s="327"/>
      <c r="BX236" s="327"/>
      <c r="BY236" s="327"/>
      <c r="BZ236" s="327"/>
      <c r="CA236" s="327"/>
      <c r="CB236" s="327"/>
      <c r="CC236" s="327"/>
      <c r="CD236" s="327"/>
      <c r="CE236" s="327"/>
      <c r="CF236" s="327"/>
      <c r="CG236" s="327"/>
      <c r="CH236" s="327"/>
      <c r="CI236" s="327"/>
      <c r="CJ236" s="327"/>
      <c r="CK236" s="327"/>
      <c r="CL236" s="327"/>
    </row>
    <row r="237" spans="1:90" ht="14.25" customHeight="1" x14ac:dyDescent="0.25">
      <c r="A237" s="561"/>
      <c r="B237" s="562"/>
      <c r="C237" s="562"/>
      <c r="D237" s="562"/>
      <c r="E237" s="562"/>
      <c r="F237" s="562"/>
      <c r="G237" s="562"/>
      <c r="H237" s="578"/>
      <c r="I237" s="582"/>
      <c r="J237" s="582"/>
      <c r="K237" s="578"/>
      <c r="L237" s="578"/>
      <c r="M237" s="562"/>
      <c r="N237" s="562"/>
      <c r="O237" s="562"/>
      <c r="P237" s="563"/>
      <c r="Q237" s="563"/>
      <c r="R237" s="562"/>
      <c r="S237" s="562"/>
      <c r="T237" s="562"/>
      <c r="U237" s="562"/>
      <c r="V237" s="562"/>
      <c r="W237" s="562"/>
      <c r="X237" s="562"/>
      <c r="Y237" s="563"/>
      <c r="Z237" s="562"/>
      <c r="AA237" s="562"/>
      <c r="AB237" s="562"/>
      <c r="AC237" s="562"/>
      <c r="AD237" s="562"/>
      <c r="AE237" s="562"/>
      <c r="AF237" s="327"/>
      <c r="AG237" s="327"/>
      <c r="AH237" s="327"/>
      <c r="AI237" s="327"/>
      <c r="AJ237" s="327"/>
      <c r="AK237" s="327"/>
      <c r="AL237" s="327"/>
      <c r="AM237" s="327"/>
      <c r="AN237" s="327"/>
      <c r="AO237" s="327"/>
      <c r="AP237" s="327"/>
      <c r="AQ237" s="327"/>
      <c r="AR237" s="327"/>
      <c r="AS237" s="327"/>
      <c r="AT237" s="327"/>
      <c r="AU237" s="327"/>
      <c r="AV237" s="327"/>
      <c r="AW237" s="327"/>
      <c r="AX237" s="327"/>
      <c r="AY237" s="327"/>
      <c r="AZ237" s="327"/>
      <c r="BA237" s="327"/>
      <c r="BB237" s="327"/>
      <c r="BC237" s="327"/>
      <c r="BD237" s="327"/>
      <c r="BE237" s="327"/>
      <c r="BF237" s="327"/>
      <c r="BG237" s="327"/>
      <c r="BH237" s="327"/>
      <c r="BI237" s="327"/>
      <c r="BJ237" s="327"/>
      <c r="BK237" s="327"/>
      <c r="BL237" s="327"/>
      <c r="BM237" s="327"/>
      <c r="BN237" s="327"/>
      <c r="BO237" s="327"/>
      <c r="BP237" s="327"/>
      <c r="BQ237" s="327"/>
      <c r="BR237" s="327"/>
      <c r="BS237" s="327"/>
      <c r="BT237" s="327"/>
      <c r="BU237" s="327"/>
      <c r="BV237" s="327"/>
      <c r="BW237" s="327"/>
      <c r="BX237" s="327"/>
      <c r="BY237" s="327"/>
      <c r="BZ237" s="327"/>
      <c r="CA237" s="327"/>
      <c r="CB237" s="327"/>
      <c r="CC237" s="327"/>
      <c r="CD237" s="327"/>
      <c r="CE237" s="327"/>
      <c r="CF237" s="327"/>
      <c r="CG237" s="327"/>
      <c r="CH237" s="327"/>
      <c r="CI237" s="327"/>
      <c r="CJ237" s="327"/>
      <c r="CK237" s="327"/>
      <c r="CL237" s="327"/>
    </row>
    <row r="238" spans="1:90" ht="14.25" customHeight="1" x14ac:dyDescent="0.25">
      <c r="A238" s="561"/>
      <c r="B238" s="562"/>
      <c r="C238" s="562"/>
      <c r="D238" s="562"/>
      <c r="E238" s="562"/>
      <c r="F238" s="562"/>
      <c r="G238" s="562"/>
      <c r="H238" s="578"/>
      <c r="I238" s="582"/>
      <c r="J238" s="582"/>
      <c r="K238" s="578"/>
      <c r="L238" s="578"/>
      <c r="M238" s="562"/>
      <c r="N238" s="562"/>
      <c r="O238" s="562"/>
      <c r="P238" s="563"/>
      <c r="Q238" s="563"/>
      <c r="R238" s="562"/>
      <c r="S238" s="562"/>
      <c r="T238" s="562"/>
      <c r="U238" s="562"/>
      <c r="V238" s="562"/>
      <c r="W238" s="562"/>
      <c r="X238" s="562"/>
      <c r="Y238" s="563"/>
      <c r="Z238" s="562"/>
      <c r="AA238" s="562"/>
      <c r="AB238" s="562"/>
      <c r="AC238" s="562"/>
      <c r="AD238" s="562"/>
      <c r="AE238" s="562"/>
      <c r="AF238" s="327"/>
      <c r="AG238" s="327"/>
      <c r="AH238" s="327"/>
      <c r="AI238" s="327"/>
      <c r="AJ238" s="327"/>
      <c r="AK238" s="327"/>
      <c r="AL238" s="327"/>
      <c r="AM238" s="327"/>
      <c r="AN238" s="327"/>
      <c r="AO238" s="327"/>
      <c r="AP238" s="327"/>
      <c r="AQ238" s="327"/>
      <c r="AR238" s="327"/>
      <c r="AS238" s="327"/>
      <c r="AT238" s="327"/>
      <c r="AU238" s="327"/>
      <c r="AV238" s="327"/>
      <c r="AW238" s="327"/>
      <c r="AX238" s="327"/>
      <c r="AY238" s="327"/>
      <c r="AZ238" s="327"/>
      <c r="BA238" s="327"/>
      <c r="BB238" s="327"/>
      <c r="BC238" s="327"/>
      <c r="BD238" s="327"/>
      <c r="BE238" s="327"/>
      <c r="BF238" s="327"/>
      <c r="BG238" s="327"/>
      <c r="BH238" s="327"/>
      <c r="BI238" s="327"/>
      <c r="BJ238" s="327"/>
      <c r="BK238" s="327"/>
      <c r="BL238" s="327"/>
      <c r="BM238" s="327"/>
      <c r="BN238" s="327"/>
      <c r="BO238" s="327"/>
      <c r="BP238" s="327"/>
      <c r="BQ238" s="327"/>
      <c r="BR238" s="327"/>
      <c r="BS238" s="327"/>
      <c r="BT238" s="327"/>
      <c r="BU238" s="327"/>
      <c r="BV238" s="327"/>
      <c r="BW238" s="327"/>
      <c r="BX238" s="327"/>
      <c r="BY238" s="327"/>
      <c r="BZ238" s="327"/>
      <c r="CA238" s="327"/>
      <c r="CB238" s="327"/>
      <c r="CC238" s="327"/>
      <c r="CD238" s="327"/>
      <c r="CE238" s="327"/>
      <c r="CF238" s="327"/>
      <c r="CG238" s="327"/>
      <c r="CH238" s="327"/>
      <c r="CI238" s="327"/>
      <c r="CJ238" s="327"/>
      <c r="CK238" s="327"/>
      <c r="CL238" s="327"/>
    </row>
    <row r="239" spans="1:90" ht="14.25" customHeight="1" x14ac:dyDescent="0.25">
      <c r="A239" s="561"/>
      <c r="B239" s="562"/>
      <c r="C239" s="562"/>
      <c r="D239" s="562"/>
      <c r="E239" s="562"/>
      <c r="F239" s="562"/>
      <c r="G239" s="562"/>
      <c r="H239" s="578"/>
      <c r="I239" s="582"/>
      <c r="J239" s="582"/>
      <c r="K239" s="578"/>
      <c r="L239" s="578"/>
      <c r="M239" s="562"/>
      <c r="N239" s="562"/>
      <c r="O239" s="562"/>
      <c r="P239" s="563"/>
      <c r="Q239" s="563"/>
      <c r="R239" s="562"/>
      <c r="S239" s="562"/>
      <c r="T239" s="562"/>
      <c r="U239" s="562"/>
      <c r="V239" s="562"/>
      <c r="W239" s="562"/>
      <c r="X239" s="562"/>
      <c r="Y239" s="563"/>
      <c r="Z239" s="562"/>
      <c r="AA239" s="562"/>
      <c r="AB239" s="562"/>
      <c r="AC239" s="562"/>
      <c r="AD239" s="562"/>
      <c r="AE239" s="562"/>
      <c r="AF239" s="327"/>
      <c r="AG239" s="327"/>
      <c r="AH239" s="327"/>
      <c r="AI239" s="327"/>
      <c r="AJ239" s="327"/>
      <c r="AK239" s="327"/>
      <c r="AL239" s="327"/>
      <c r="AM239" s="327"/>
      <c r="AN239" s="327"/>
      <c r="AO239" s="327"/>
      <c r="AP239" s="327"/>
      <c r="AQ239" s="327"/>
      <c r="AR239" s="327"/>
      <c r="AS239" s="327"/>
      <c r="AT239" s="327"/>
      <c r="AU239" s="327"/>
      <c r="AV239" s="327"/>
      <c r="AW239" s="327"/>
      <c r="AX239" s="327"/>
      <c r="AY239" s="327"/>
      <c r="AZ239" s="327"/>
      <c r="BA239" s="327"/>
      <c r="BB239" s="327"/>
      <c r="BC239" s="327"/>
      <c r="BD239" s="327"/>
      <c r="BE239" s="327"/>
      <c r="BF239" s="327"/>
      <c r="BG239" s="327"/>
      <c r="BH239" s="327"/>
      <c r="BI239" s="327"/>
      <c r="BJ239" s="327"/>
      <c r="BK239" s="327"/>
      <c r="BL239" s="327"/>
      <c r="BM239" s="327"/>
      <c r="BN239" s="327"/>
      <c r="BO239" s="327"/>
      <c r="BP239" s="327"/>
      <c r="BQ239" s="327"/>
      <c r="BR239" s="327"/>
      <c r="BS239" s="327"/>
      <c r="BT239" s="327"/>
      <c r="BU239" s="327"/>
      <c r="BV239" s="327"/>
      <c r="BW239" s="327"/>
      <c r="BX239" s="327"/>
      <c r="BY239" s="327"/>
      <c r="BZ239" s="327"/>
      <c r="CA239" s="327"/>
      <c r="CB239" s="327"/>
      <c r="CC239" s="327"/>
      <c r="CD239" s="327"/>
      <c r="CE239" s="327"/>
      <c r="CF239" s="327"/>
      <c r="CG239" s="327"/>
      <c r="CH239" s="327"/>
      <c r="CI239" s="327"/>
      <c r="CJ239" s="327"/>
      <c r="CK239" s="327"/>
      <c r="CL239" s="327"/>
    </row>
    <row r="240" spans="1:90" ht="14.25" customHeight="1" x14ac:dyDescent="0.25">
      <c r="A240" s="561"/>
      <c r="B240" s="562"/>
      <c r="C240" s="562"/>
      <c r="D240" s="562"/>
      <c r="E240" s="562"/>
      <c r="F240" s="562"/>
      <c r="G240" s="562"/>
      <c r="H240" s="578"/>
      <c r="I240" s="582"/>
      <c r="J240" s="582"/>
      <c r="K240" s="578"/>
      <c r="L240" s="578"/>
      <c r="M240" s="562"/>
      <c r="N240" s="562"/>
      <c r="O240" s="562"/>
      <c r="P240" s="563"/>
      <c r="Q240" s="563"/>
      <c r="R240" s="562"/>
      <c r="S240" s="562"/>
      <c r="T240" s="562"/>
      <c r="U240" s="562"/>
      <c r="V240" s="562"/>
      <c r="W240" s="562"/>
      <c r="X240" s="562"/>
      <c r="Y240" s="563"/>
      <c r="Z240" s="562"/>
      <c r="AA240" s="562"/>
      <c r="AB240" s="562"/>
      <c r="AC240" s="562"/>
      <c r="AD240" s="562"/>
      <c r="AE240" s="562"/>
      <c r="AF240" s="327"/>
      <c r="AG240" s="327"/>
      <c r="AH240" s="327"/>
      <c r="AI240" s="327"/>
      <c r="AJ240" s="327"/>
      <c r="AK240" s="327"/>
      <c r="AL240" s="327"/>
      <c r="AM240" s="327"/>
      <c r="AN240" s="327"/>
      <c r="AO240" s="327"/>
      <c r="AP240" s="327"/>
      <c r="AQ240" s="327"/>
      <c r="AR240" s="327"/>
      <c r="AS240" s="327"/>
      <c r="AT240" s="327"/>
      <c r="AU240" s="327"/>
      <c r="AV240" s="327"/>
      <c r="AW240" s="327"/>
      <c r="AX240" s="327"/>
      <c r="AY240" s="327"/>
      <c r="AZ240" s="327"/>
      <c r="BA240" s="327"/>
      <c r="BB240" s="327"/>
      <c r="BC240" s="327"/>
      <c r="BD240" s="327"/>
      <c r="BE240" s="327"/>
      <c r="BF240" s="327"/>
      <c r="BG240" s="327"/>
      <c r="BH240" s="327"/>
      <c r="BI240" s="327"/>
      <c r="BJ240" s="327"/>
      <c r="BK240" s="327"/>
      <c r="BL240" s="327"/>
      <c r="BM240" s="327"/>
      <c r="BN240" s="327"/>
      <c r="BO240" s="327"/>
      <c r="BP240" s="327"/>
      <c r="BQ240" s="327"/>
      <c r="BR240" s="327"/>
      <c r="BS240" s="327"/>
      <c r="BT240" s="327"/>
      <c r="BU240" s="327"/>
      <c r="BV240" s="327"/>
      <c r="BW240" s="327"/>
      <c r="BX240" s="327"/>
      <c r="BY240" s="327"/>
      <c r="BZ240" s="327"/>
      <c r="CA240" s="327"/>
      <c r="CB240" s="327"/>
      <c r="CC240" s="327"/>
      <c r="CD240" s="327"/>
      <c r="CE240" s="327"/>
      <c r="CF240" s="327"/>
      <c r="CG240" s="327"/>
      <c r="CH240" s="327"/>
      <c r="CI240" s="327"/>
      <c r="CJ240" s="327"/>
      <c r="CK240" s="327"/>
      <c r="CL240" s="327"/>
    </row>
    <row r="241" spans="1:90" ht="14.25" customHeight="1" x14ac:dyDescent="0.25">
      <c r="A241" s="561"/>
      <c r="B241" s="562"/>
      <c r="C241" s="562"/>
      <c r="D241" s="562"/>
      <c r="E241" s="562"/>
      <c r="F241" s="562"/>
      <c r="G241" s="562"/>
      <c r="H241" s="578"/>
      <c r="I241" s="582"/>
      <c r="J241" s="582"/>
      <c r="K241" s="578"/>
      <c r="L241" s="578"/>
      <c r="M241" s="562"/>
      <c r="N241" s="562"/>
      <c r="O241" s="562"/>
      <c r="P241" s="563"/>
      <c r="Q241" s="563"/>
      <c r="R241" s="562"/>
      <c r="S241" s="562"/>
      <c r="T241" s="562"/>
      <c r="U241" s="562"/>
      <c r="V241" s="562"/>
      <c r="W241" s="562"/>
      <c r="X241" s="562"/>
      <c r="Y241" s="563"/>
      <c r="Z241" s="562"/>
      <c r="AA241" s="562"/>
      <c r="AB241" s="562"/>
      <c r="AC241" s="562"/>
      <c r="AD241" s="562"/>
      <c r="AE241" s="562"/>
      <c r="AF241" s="327"/>
      <c r="AG241" s="327"/>
      <c r="AH241" s="327"/>
      <c r="AI241" s="327"/>
      <c r="AJ241" s="327"/>
      <c r="AK241" s="327"/>
      <c r="AL241" s="327"/>
      <c r="AM241" s="327"/>
      <c r="AN241" s="327"/>
      <c r="AO241" s="327"/>
      <c r="AP241" s="327"/>
      <c r="AQ241" s="327"/>
      <c r="AR241" s="327"/>
      <c r="AS241" s="327"/>
      <c r="AT241" s="327"/>
      <c r="AU241" s="327"/>
      <c r="AV241" s="327"/>
      <c r="AW241" s="327"/>
      <c r="AX241" s="327"/>
      <c r="AY241" s="327"/>
      <c r="AZ241" s="327"/>
      <c r="BA241" s="327"/>
      <c r="BB241" s="327"/>
      <c r="BC241" s="327"/>
      <c r="BD241" s="327"/>
      <c r="BE241" s="327"/>
      <c r="BF241" s="327"/>
      <c r="BG241" s="327"/>
      <c r="BH241" s="327"/>
      <c r="BI241" s="327"/>
      <c r="BJ241" s="327"/>
      <c r="BK241" s="327"/>
      <c r="BL241" s="327"/>
      <c r="BM241" s="327"/>
      <c r="BN241" s="327"/>
      <c r="BO241" s="327"/>
      <c r="BP241" s="327"/>
      <c r="BQ241" s="327"/>
      <c r="BR241" s="327"/>
      <c r="BS241" s="327"/>
      <c r="BT241" s="327"/>
      <c r="BU241" s="327"/>
      <c r="BV241" s="327"/>
      <c r="BW241" s="327"/>
      <c r="BX241" s="327"/>
      <c r="BY241" s="327"/>
      <c r="BZ241" s="327"/>
      <c r="CA241" s="327"/>
      <c r="CB241" s="327"/>
      <c r="CC241" s="327"/>
      <c r="CD241" s="327"/>
      <c r="CE241" s="327"/>
      <c r="CF241" s="327"/>
      <c r="CG241" s="327"/>
      <c r="CH241" s="327"/>
      <c r="CI241" s="327"/>
      <c r="CJ241" s="327"/>
      <c r="CK241" s="327"/>
      <c r="CL241" s="327"/>
    </row>
    <row r="242" spans="1:90" ht="14.25" customHeight="1" x14ac:dyDescent="0.25">
      <c r="A242" s="561"/>
      <c r="B242" s="562"/>
      <c r="C242" s="562"/>
      <c r="D242" s="562"/>
      <c r="E242" s="562"/>
      <c r="F242" s="562"/>
      <c r="G242" s="562"/>
      <c r="H242" s="578"/>
      <c r="I242" s="582"/>
      <c r="J242" s="582"/>
      <c r="K242" s="578"/>
      <c r="L242" s="578"/>
      <c r="M242" s="562"/>
      <c r="N242" s="562"/>
      <c r="O242" s="562"/>
      <c r="P242" s="563"/>
      <c r="Q242" s="563"/>
      <c r="R242" s="562"/>
      <c r="S242" s="562"/>
      <c r="T242" s="562"/>
      <c r="U242" s="562"/>
      <c r="V242" s="562"/>
      <c r="W242" s="562"/>
      <c r="X242" s="562"/>
      <c r="Y242" s="563"/>
      <c r="Z242" s="562"/>
      <c r="AA242" s="562"/>
      <c r="AB242" s="562"/>
      <c r="AC242" s="562"/>
      <c r="AD242" s="562"/>
      <c r="AE242" s="562"/>
      <c r="AF242" s="327"/>
      <c r="AG242" s="327"/>
      <c r="AH242" s="327"/>
      <c r="AI242" s="327"/>
      <c r="AJ242" s="327"/>
      <c r="AK242" s="327"/>
      <c r="AL242" s="327"/>
      <c r="AM242" s="327"/>
      <c r="AN242" s="327"/>
      <c r="AO242" s="327"/>
      <c r="AP242" s="327"/>
      <c r="AQ242" s="327"/>
      <c r="AR242" s="327"/>
      <c r="AS242" s="327"/>
      <c r="AT242" s="327"/>
      <c r="AU242" s="327"/>
      <c r="AV242" s="327"/>
      <c r="AW242" s="327"/>
      <c r="AX242" s="327"/>
      <c r="AY242" s="327"/>
      <c r="AZ242" s="327"/>
      <c r="BA242" s="327"/>
      <c r="BB242" s="327"/>
      <c r="BC242" s="327"/>
      <c r="BD242" s="327"/>
      <c r="BE242" s="327"/>
      <c r="BF242" s="327"/>
      <c r="BG242" s="327"/>
      <c r="BH242" s="327"/>
      <c r="BI242" s="327"/>
      <c r="BJ242" s="327"/>
      <c r="BK242" s="327"/>
      <c r="BL242" s="327"/>
      <c r="BM242" s="327"/>
      <c r="BN242" s="327"/>
      <c r="BO242" s="327"/>
      <c r="BP242" s="327"/>
      <c r="BQ242" s="327"/>
      <c r="BR242" s="327"/>
      <c r="BS242" s="327"/>
      <c r="BT242" s="327"/>
      <c r="BU242" s="327"/>
      <c r="BV242" s="327"/>
      <c r="BW242" s="327"/>
      <c r="BX242" s="327"/>
      <c r="BY242" s="327"/>
      <c r="BZ242" s="327"/>
      <c r="CA242" s="327"/>
      <c r="CB242" s="327"/>
      <c r="CC242" s="327"/>
      <c r="CD242" s="327"/>
      <c r="CE242" s="327"/>
      <c r="CF242" s="327"/>
      <c r="CG242" s="327"/>
      <c r="CH242" s="327"/>
      <c r="CI242" s="327"/>
      <c r="CJ242" s="327"/>
      <c r="CK242" s="327"/>
      <c r="CL242" s="327"/>
    </row>
  </sheetData>
  <autoFilter ref="A2:AX186" xr:uid="{00000000-0009-0000-0000-00000C000000}"/>
  <sortState ref="A4:CL188">
    <sortCondition ref="H4:H188"/>
  </sortState>
  <mergeCells count="13">
    <mergeCell ref="I223:J223"/>
    <mergeCell ref="I224:J224"/>
    <mergeCell ref="I226:J226"/>
    <mergeCell ref="I218:J218"/>
    <mergeCell ref="I219:J219"/>
    <mergeCell ref="I220:J220"/>
    <mergeCell ref="I221:J221"/>
    <mergeCell ref="I222:J222"/>
    <mergeCell ref="A1:Y1"/>
    <mergeCell ref="Z1:AH1"/>
    <mergeCell ref="AS1:AU1"/>
    <mergeCell ref="BH2:BK2"/>
    <mergeCell ref="X215:AF216"/>
  </mergeCells>
  <conditionalFormatting sqref="AF138:AF214 AC138:AC214 AA138:AA214 AA3:AA136 AC3:AC136 AF3:AF136">
    <cfRule type="cellIs" dxfId="13" priority="15" operator="lessThanOrEqual">
      <formula>0</formula>
    </cfRule>
  </conditionalFormatting>
  <conditionalFormatting sqref="AF138:AF214 AC138:AC214 AA138:AA214 AA3:AA136 AC3:AC136 AF3:AF136">
    <cfRule type="cellIs" dxfId="12" priority="16" operator="greaterThan">
      <formula>1</formula>
    </cfRule>
  </conditionalFormatting>
  <conditionalFormatting sqref="AF138:AF214 AC138:AC214 AA138:AA214 AA3:AA136 AC3:AC136 AF3:AF136">
    <cfRule type="cellIs" dxfId="11" priority="17" operator="lessThanOrEqual">
      <formula>0</formula>
    </cfRule>
  </conditionalFormatting>
  <conditionalFormatting sqref="Y138:Y214 Y3:Y136">
    <cfRule type="cellIs" dxfId="10" priority="21" operator="equal">
      <formula>"Withdrawn"</formula>
    </cfRule>
  </conditionalFormatting>
  <conditionalFormatting sqref="Y138:Y214 Y3:Y136">
    <cfRule type="cellIs" dxfId="9" priority="22" operator="equal">
      <formula>"Date Not Expired"</formula>
    </cfRule>
  </conditionalFormatting>
  <conditionalFormatting sqref="Y138:Y214 Y3:Y136">
    <cfRule type="cellIs" dxfId="8" priority="23" operator="equal">
      <formula>"Finalised"</formula>
    </cfRule>
  </conditionalFormatting>
  <conditionalFormatting sqref="Y138:Y214 Y3:Y136">
    <cfRule type="cellIs" dxfId="7" priority="24" operator="notEqual">
      <formula>"Finalised"</formula>
    </cfRule>
  </conditionalFormatting>
  <conditionalFormatting sqref="AA137 AC137 AF137">
    <cfRule type="cellIs" dxfId="6" priority="1" operator="lessThanOrEqual">
      <formula>0</formula>
    </cfRule>
  </conditionalFormatting>
  <conditionalFormatting sqref="AA137 AC137 AF137">
    <cfRule type="cellIs" dxfId="5" priority="2" operator="greaterThan">
      <formula>1</formula>
    </cfRule>
  </conditionalFormatting>
  <conditionalFormatting sqref="AA137 AC137 AF137">
    <cfRule type="cellIs" dxfId="4" priority="3" operator="lessThanOrEqual">
      <formula>0</formula>
    </cfRule>
  </conditionalFormatting>
  <conditionalFormatting sqref="Y137">
    <cfRule type="cellIs" dxfId="3" priority="4" operator="equal">
      <formula>"Withdrawn"</formula>
    </cfRule>
  </conditionalFormatting>
  <conditionalFormatting sqref="Y137">
    <cfRule type="cellIs" dxfId="2" priority="5" operator="equal">
      <formula>"Date Not Expired"</formula>
    </cfRule>
  </conditionalFormatting>
  <conditionalFormatting sqref="Y137">
    <cfRule type="cellIs" dxfId="1" priority="6" operator="equal">
      <formula>"Finalised"</formula>
    </cfRule>
  </conditionalFormatting>
  <conditionalFormatting sqref="Y137">
    <cfRule type="cellIs" dxfId="0" priority="7" operator="notEqual">
      <formula>"Finalised"</formula>
    </cfRule>
  </conditionalFormatting>
  <dataValidations count="9">
    <dataValidation type="date" allowBlank="1" showErrorMessage="1" sqref="Q3:S5 Q6 S6 Q126 Q109:S109 Q118 Q119:S122 Q123:Q124 Q125:S125 U4:U13 U108:U109 D108:E109 U47:U64 Q187:S214 D187:E214 U187:U214 Q127:S127 D118:E127 U118:U127 U164:U179 D164:E179 Q164:S179 Q137 U137 D137:E137 D3:E64 U15:U44 Q7:S64 AG3:AG214 Z3:Z214 AB3:AB214 AE3:AE214" xr:uid="{00000000-0002-0000-0C00-000000000000}">
      <formula1>36526</formula1>
      <formula2>2958465</formula2>
    </dataValidation>
    <dataValidation type="date" allowBlank="1" showInputMessage="1" showErrorMessage="1" sqref="R141:S141 S143 Q144:S145 R105:S106 R66 R81:S81 R88:S88 D102:E107 R85:S85 R83:S83 S102 Q147:S163 U156:U163 D144:E163 R91:S99 D138:E142 D180:E186 U180:U186 R129:S135 Q138:Q143 U138:U154 S139 U128:U136 Q128:Q136 D128:E136 Q180:S186 D111:E112 D65:E100 U111:U112 U65:U107 Q111:Q112 Q66:Q107 S111:S112 S72:S79" xr:uid="{00000000-0002-0000-0C00-000001000000}">
      <formula1>36526</formula1>
      <formula2>2958465</formula2>
    </dataValidation>
    <dataValidation type="list" allowBlank="1" showErrorMessage="1" sqref="Y164:Y214" xr:uid="{00000000-0002-0000-0C00-000002000000}">
      <formula1>$BE$3:$BE$270</formula1>
    </dataValidation>
    <dataValidation type="list" allowBlank="1" showErrorMessage="1" sqref="Y3:Y163" xr:uid="{00000000-0002-0000-0C00-000003000000}">
      <formula1>$BE$3:$BE$164</formula1>
    </dataValidation>
    <dataValidation type="custom" allowBlank="1" showInputMessage="1" showErrorMessage="1" prompt="Duplicate Number cannot be Entered" sqref="A216" xr:uid="{00000000-0002-0000-0C00-000004000000}">
      <formula1>COUNTIF(A$3:A167,#REF!)=1</formula1>
    </dataValidation>
    <dataValidation type="custom" allowBlank="1" showInputMessage="1" showErrorMessage="1" prompt="Duplicate Number cannot be Entered" sqref="A215" xr:uid="{00000000-0002-0000-0C00-000005000000}">
      <formula1>COUNTIF(A$3:A167,#REF!)=1</formula1>
    </dataValidation>
    <dataValidation type="custom" allowBlank="1" showInputMessage="1" showErrorMessage="1" prompt="Duplicate Number cannot be Entered_x000a_" sqref="A241:A242" xr:uid="{00000000-0002-0000-0C00-000006000000}">
      <formula1>COUNTIF(A$3:A239,#REF!)=1</formula1>
    </dataValidation>
    <dataValidation type="custom" allowBlank="1" showInputMessage="1" showErrorMessage="1" prompt="Duplicate Number cannot be Entered_x000a_" sqref="A217:A240" xr:uid="{00000000-0002-0000-0C00-000007000000}">
      <formula1>COUNTIF(A$3:A215,A219)=1</formula1>
    </dataValidation>
    <dataValidation type="custom" allowBlank="1" showInputMessage="1" showErrorMessage="1" prompt="Duplicate Number cannot be Entered" sqref="A2" xr:uid="{00000000-0002-0000-0C00-000008000000}">
      <formula1>COUNTIF(A$3:A1048576,#REF!)=1</formula1>
    </dataValidation>
  </dataValidations>
  <pageMargins left="0.70866141732283472" right="0.70866141732283472" top="0.74803149606299213" bottom="0.74803149606299213" header="0" footer="0"/>
  <pageSetup paperSize="9" scale="30" fitToHeight="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2">
        <x14:dataValidation type="list" allowBlank="1" showErrorMessage="1" xr:uid="{00000000-0002-0000-0C00-000009000000}">
          <x14:formula1>
            <xm:f>'Dat2'!$A$2:$A$777</xm:f>
          </x14:formula1>
          <xm:sqref>H64 H3:H62</xm:sqref>
        </x14:dataValidation>
        <x14:dataValidation type="list" allowBlank="1" showErrorMessage="1" xr:uid="{00000000-0002-0000-0C00-00000A000000}">
          <x14:formula1>
            <xm:f>'Dropdown list'!$H$4:$H$9</xm:f>
          </x14:formula1>
          <xm:sqref>P77:P97 P99:P100 P104:P115 P121 P123 P126:P128 P130:P139 P144 P146:P153 P173:P175 P177:P179 P4:P64 P75 P155:P165 P168 P182:P186</xm:sqref>
        </x14:dataValidation>
        <x14:dataValidation type="list" allowBlank="1" showErrorMessage="1" xr:uid="{00000000-0002-0000-0C00-00000B000000}">
          <x14:formula1>
            <xm:f>'Dropdown list'!$I$4:$I$7</xm:f>
          </x14:formula1>
          <xm:sqref>T154 T150 T3:T64</xm:sqref>
        </x14:dataValidation>
        <x14:dataValidation type="list" allowBlank="1" showErrorMessage="1" xr:uid="{00000000-0002-0000-0C00-00000C000000}">
          <x14:formula1>
            <xm:f>'I:\BR_OCPO\11. SCM Governance, Monitoring and Compliance\ADMINISTRATION\REPORTS\2020-21\Q3\Teams\[Sizi Final Consolidated Q3 - 2020_2021_Version 13 Revised.xlsx]Dropdown list'!#REF!</xm:f>
          </x14:formula1>
          <xm:sqref>T108:T109 F108:F109 L108:L109 B108:C109 P124:P125 B137:C137 F118:F127 L119:L127 B118:C127 T118:T127 T137 F137 L137 P117:P120 P122</xm:sqref>
        </x14:dataValidation>
        <x14:dataValidation type="list" allowBlank="1" showErrorMessage="1" xr:uid="{00000000-0002-0000-0C00-00000D000000}">
          <x14:formula1>
            <xm:f>'I:\BR_OCPO\11. SCM Governance, Monitoring and Compliance\ADMINISTRATION\REPORTS\2020-21\Q3\Teams\[Sizi Final Consolidated Q3 - 2020_2021_Version 13 Revised.xlsx]Dat2'!#REF!</xm:f>
          </x14:formula1>
          <xm:sqref>H115 H108:H109 H118:H127 H137</xm:sqref>
        </x14:dataValidation>
        <x14:dataValidation type="list" allowBlank="1" showErrorMessage="1" xr:uid="{00000000-0002-0000-0C00-00000E000000}">
          <x14:formula1>
            <xm:f>'I:\BR_OCPO\11. SCM Governance, Monitoring and Compliance\ADMINISTRATION\REPORTS\2020-21\Q3\Teams\[Sakhile Team A- Consolidated Q3 - 2020_2021_Version 13 Revised.xlsx]Dropdown list'!#REF!</xm:f>
          </x14:formula1>
          <xm:sqref>C128:C130 C140:C143 B180:C180 B128:B136 B138:B143</xm:sqref>
        </x14:dataValidation>
        <x14:dataValidation type="list" allowBlank="1" showInputMessage="1" showErrorMessage="1" xr:uid="{00000000-0002-0000-0C00-00000F000000}">
          <x14:formula1>
            <xm:f>'C:\Users\5972\AppData\Local\Microsoft\Windows\INetCache\Content.Outlook\0KY2PPVL\[Copy of Consolidated Q3 - 2020_2021_Version 13.xlsx]Dat2'!#REF!</xm:f>
          </x14:formula1>
          <xm:sqref>H146:H158 H183:H185</xm:sqref>
        </x14:dataValidation>
        <x14:dataValidation type="list" allowBlank="1" showInputMessage="1" showErrorMessage="1" xr:uid="{00000000-0002-0000-0C00-000010000000}">
          <x14:formula1>
            <xm:f>'C:\Users\5972\AppData\Local\Microsoft\Windows\INetCache\Content.Outlook\0KY2PPVL\[Copy of Consolidated Q3 - 2020_2021_Version 13.xlsx]Dropdown list'!#REF!</xm:f>
          </x14:formula1>
          <xm:sqref>T156:T158 P154 L146:L156 T146:T149 T151:T153 B162:B163 B146:C161 F146:F161 B186 F183:F185 L183:L185 B183:C185 T183:T185</xm:sqref>
        </x14:dataValidation>
        <x14:dataValidation type="list" allowBlank="1" showInputMessage="1" showErrorMessage="1" xr:uid="{00000000-0002-0000-0C00-000011000000}">
          <x14:formula1>
            <xm:f>'C:\Users\5972\Desktop\DEC Application\Eskom\Follow up letters spreadsheet\[Copy of Consolidated Q3 - 2020_2021_Version Jeff.xlsx]Dat2'!#REF!</xm:f>
          </x14:formula1>
          <xm:sqref>H144:H145 H182</xm:sqref>
        </x14:dataValidation>
        <x14:dataValidation type="list" allowBlank="1" showInputMessage="1" showErrorMessage="1" xr:uid="{00000000-0002-0000-0C00-000012000000}">
          <x14:formula1>
            <xm:f>'C:\Users\5972\Desktop\DEC Application\Eskom\Follow up letters spreadsheet\[Copy of Consolidated Q3 - 2020_2021_Version Jeff.xlsx]Dropdown list'!#REF!</xm:f>
          </x14:formula1>
          <xm:sqref>L144:L145 T144:T145 B144:C145 F181:F182 F144:F145 L181:L182 T181:T182 B181:C182 P145 P181</xm:sqref>
        </x14:dataValidation>
        <x14:dataValidation type="list" allowBlank="1" showInputMessage="1" showErrorMessage="1" xr:uid="{00000000-0002-0000-0C00-000013000000}">
          <x14:formula1>
            <xm:f>'I:\BR_OCPO\11. SCM Governance, Monitoring and Compliance\ADMINISTRATION\REPORTS\2020-21\Q3\Teams\[Sakhile Team A- Consolidated Q3 - 2020_2021_Version 13 Revised.xlsx]Dropdown list'!#REF!</xm:f>
          </x14:formula1>
          <xm:sqref>C162:C163 R142:S142 F162:F163 T155 L157:L163 L128:L136 T159:T163 T180 T128:T136 F180 L180 C186 T186 P140:P143 F186 L186 T138:T143 C138:C139 F138:F143 P129 L138:L143 F128:F136 C131:C136 P180</xm:sqref>
        </x14:dataValidation>
        <x14:dataValidation type="list" allowBlank="1" showInputMessage="1" showErrorMessage="1" xr:uid="{00000000-0002-0000-0C00-000014000000}">
          <x14:formula1>
            <xm:f>'I:\BR_OCPO\11. SCM Governance, Monitoring and Compliance\ADMINISTRATION\REPORTS\2020-21\Q3\Teams\[Sakhile Team A- Consolidated Q3 - 2020_2021_Version 13 Revised.xlsx]Dat2'!#REF!</xm:f>
          </x14:formula1>
          <xm:sqref>H159:H163 H180 H186 H128:H136 H138:H143</xm:sqref>
        </x14:dataValidation>
        <x14:dataValidation type="list" allowBlank="1" showErrorMessage="1" xr:uid="{00000000-0002-0000-0C00-000015000000}">
          <x14:formula1>
            <xm:f>'C:\Users\5692\AppData\Local\Microsoft\Windows\INetCache\Content.Outlook\QKEWG3EY\[Final Consolidated Q3 - 2020_2021_Version 13 2021-01-18.xlsx]Dropdown list'!#REF!</xm:f>
          </x14:formula1>
          <xm:sqref>B187:C214 L187:L214 F187:F214 T187:T214 P187:P214 T164:T167 F164:F167 B164:C167 L164:L167 P166:P167</xm:sqref>
        </x14:dataValidation>
        <x14:dataValidation type="list" allowBlank="1" showErrorMessage="1" xr:uid="{00000000-0002-0000-0C00-000016000000}">
          <x14:formula1>
            <xm:f>'C:\Users\5692\AppData\Local\Microsoft\Windows\INetCache\Content.Outlook\QKEWG3EY\[Final Consolidated Q3 - 2020_2021_Version 13 2021-01-18.xlsx]Dat2'!#REF!</xm:f>
          </x14:formula1>
          <xm:sqref>H187:H214 H164:H167</xm:sqref>
        </x14:dataValidation>
        <x14:dataValidation type="list" allowBlank="1" showInputMessage="1" showErrorMessage="1" xr:uid="{00000000-0002-0000-0C00-000017000000}">
          <x14:formula1>
            <xm:f>'I:\BR_OCPO\11. SCM Governance, Monitoring and Compliance\ADMINISTRATION\REPORTS\2020-21\Q3\Teams\[Egendri Q3 report - EN Revised.xlsx]Dropdown list'!#REF!</xm:f>
          </x14:formula1>
          <xm:sqref>P98 P101:P103 F65:F107 B111:C112 B65:C107 T111:T112 T65:T107 L111:L112 L65:L107 F111:F112 P76 P65:P74</xm:sqref>
        </x14:dataValidation>
        <x14:dataValidation type="list" allowBlank="1" showErrorMessage="1" xr:uid="{00000000-0002-0000-0C00-000018000000}">
          <x14:formula1>
            <xm:f>'I:\BR_OCPO\11. SCM Governance, Monitoring and Compliance\ADMINISTRATION\REPORTS\2020-21\Q3\[GMC Q3 - 2020_2021_Version 13 Revised 05Jan.xlsx]Dropdown list'!#REF!</xm:f>
          </x14:formula1>
          <xm:sqref>B168:C179 L168:L179 T168:T179 F168:F179 P176 P169:P172</xm:sqref>
        </x14:dataValidation>
        <x14:dataValidation type="list" allowBlank="1" showErrorMessage="1" xr:uid="{00000000-0002-0000-0C00-000019000000}">
          <x14:formula1>
            <xm:f>'I:\BR_OCPO\11. SCM Governance, Monitoring and Compliance\ADMINISTRATION\REPORTS\2020-21\Q3\[GMC Q3 - 2020_2021_Version 13 Revised 05Jan.xlsx]Dat2'!#REF!</xm:f>
          </x14:formula1>
          <xm:sqref>H168:H179</xm:sqref>
        </x14:dataValidation>
        <x14:dataValidation type="list" allowBlank="1" showErrorMessage="1" xr:uid="{00000000-0002-0000-0C00-00001A000000}">
          <x14:formula1>
            <xm:f>'Dropdown list'!$D$4:$D$7</xm:f>
          </x14:formula1>
          <xm:sqref>C3:C64</xm:sqref>
        </x14:dataValidation>
        <x14:dataValidation type="list" allowBlank="1" showErrorMessage="1" xr:uid="{00000000-0002-0000-0C00-00001B000000}">
          <x14:formula1>
            <xm:f>'Dropdown list'!$M$4:$M$7</xm:f>
          </x14:formula1>
          <xm:sqref>B3:B64</xm:sqref>
        </x14:dataValidation>
        <x14:dataValidation type="list" allowBlank="1" showErrorMessage="1" xr:uid="{00000000-0002-0000-0C00-00001C000000}">
          <x14:formula1>
            <xm:f>'Dropdown list'!$G$4:$G$34</xm:f>
          </x14:formula1>
          <xm:sqref>L3:L64</xm:sqref>
        </x14:dataValidation>
        <x14:dataValidation type="list" allowBlank="1" showErrorMessage="1" xr:uid="{00000000-0002-0000-0C00-00001D000000}">
          <x14:formula1>
            <xm:f>'Dropdown list'!$F$4:$F$7</xm:f>
          </x14:formula1>
          <xm:sqref>F3:F64</xm:sqref>
        </x14:dataValidation>
        <x14:dataValidation type="list" allowBlank="1" showInputMessage="1" showErrorMessage="1" xr:uid="{00000000-0002-0000-0C00-00001E000000}">
          <x14:formula1>
            <xm:f>'I:\BR_OCPO\11. SCM Governance, Monitoring and Compliance\ADMINISTRATION\REPORTS\2020-21\Q3\Teams\[Egendri Q3 report - EN Revised.xlsx]Dat2'!#REF!</xm:f>
          </x14:formula1>
          <xm:sqref>H65:H107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0438A-EB43-4BD7-9E1A-AFBC7F388792}">
  <dimension ref="A1:M80"/>
  <sheetViews>
    <sheetView topLeftCell="G1" workbookViewId="0">
      <selection activeCell="A80" sqref="A3:M80"/>
    </sheetView>
  </sheetViews>
  <sheetFormatPr defaultRowHeight="13.8" x14ac:dyDescent="0.25"/>
  <cols>
    <col min="1" max="1" width="89.59765625" bestFit="1" customWidth="1"/>
    <col min="2" max="3" width="18.19921875" bestFit="1" customWidth="1"/>
    <col min="4" max="4" width="18.3984375" bestFit="1" customWidth="1"/>
    <col min="5" max="5" width="11.8984375" bestFit="1" customWidth="1"/>
    <col min="6" max="6" width="13.59765625" bestFit="1" customWidth="1"/>
    <col min="7" max="7" width="11.8984375" bestFit="1" customWidth="1"/>
    <col min="8" max="8" width="18.19921875" bestFit="1" customWidth="1"/>
    <col min="9" max="9" width="12.59765625" bestFit="1" customWidth="1"/>
    <col min="10" max="10" width="10.09765625" bestFit="1" customWidth="1"/>
    <col min="11" max="11" width="11.8984375" bestFit="1" customWidth="1"/>
    <col min="12" max="12" width="43.09765625" bestFit="1" customWidth="1"/>
    <col min="13" max="13" width="37.8984375" bestFit="1" customWidth="1"/>
  </cols>
  <sheetData>
    <row r="1" spans="1:13" x14ac:dyDescent="0.25">
      <c r="A1" s="321" t="s">
        <v>906</v>
      </c>
      <c r="B1" s="323" t="s">
        <v>2198</v>
      </c>
    </row>
    <row r="3" spans="1:13" s="119" customFormat="1" x14ac:dyDescent="0.25">
      <c r="A3"/>
      <c r="B3" s="321" t="s">
        <v>2199</v>
      </c>
      <c r="C3"/>
      <c r="D3"/>
      <c r="E3"/>
      <c r="F3"/>
      <c r="G3"/>
      <c r="H3"/>
      <c r="I3"/>
      <c r="J3"/>
      <c r="K3"/>
      <c r="L3"/>
      <c r="M3"/>
    </row>
    <row r="4" spans="1:13" x14ac:dyDescent="0.25">
      <c r="B4" s="323" t="s">
        <v>794</v>
      </c>
      <c r="D4" s="323" t="s">
        <v>793</v>
      </c>
      <c r="F4" s="323" t="s">
        <v>930</v>
      </c>
      <c r="H4" s="323" t="s">
        <v>792</v>
      </c>
      <c r="J4" s="323" t="s">
        <v>790</v>
      </c>
      <c r="L4" s="323" t="s">
        <v>2200</v>
      </c>
      <c r="M4" s="323" t="s">
        <v>2201</v>
      </c>
    </row>
    <row r="5" spans="1:13" ht="69" x14ac:dyDescent="0.25">
      <c r="A5" s="589" t="s">
        <v>2188</v>
      </c>
      <c r="B5" s="119" t="s">
        <v>2187</v>
      </c>
      <c r="C5" s="119" t="s">
        <v>2190</v>
      </c>
      <c r="D5" s="119" t="s">
        <v>2187</v>
      </c>
      <c r="E5" s="119" t="s">
        <v>2190</v>
      </c>
      <c r="F5" s="119" t="s">
        <v>2187</v>
      </c>
      <c r="G5" s="119" t="s">
        <v>2190</v>
      </c>
      <c r="H5" s="119" t="s">
        <v>2187</v>
      </c>
      <c r="I5" s="119" t="s">
        <v>2190</v>
      </c>
      <c r="J5" s="119" t="s">
        <v>2187</v>
      </c>
      <c r="K5" s="119" t="s">
        <v>2190</v>
      </c>
    </row>
    <row r="6" spans="1:13" x14ac:dyDescent="0.25">
      <c r="A6" s="171" t="s">
        <v>8</v>
      </c>
      <c r="B6" s="320"/>
      <c r="C6" s="320"/>
      <c r="D6" s="320">
        <v>1</v>
      </c>
      <c r="E6" s="320">
        <v>0</v>
      </c>
      <c r="F6" s="320"/>
      <c r="G6" s="320"/>
      <c r="H6" s="320"/>
      <c r="I6" s="320"/>
      <c r="J6" s="320"/>
      <c r="K6" s="320"/>
      <c r="L6" s="320">
        <v>1</v>
      </c>
      <c r="M6" s="320">
        <v>0</v>
      </c>
    </row>
    <row r="7" spans="1:13" x14ac:dyDescent="0.25">
      <c r="A7" s="171" t="s">
        <v>13</v>
      </c>
      <c r="B7" s="320"/>
      <c r="C7" s="320"/>
      <c r="D7" s="320"/>
      <c r="E7" s="320"/>
      <c r="F7" s="320"/>
      <c r="G7" s="320"/>
      <c r="H7" s="320"/>
      <c r="I7" s="320"/>
      <c r="J7" s="320">
        <v>2</v>
      </c>
      <c r="K7" s="320">
        <v>8658220.5599999987</v>
      </c>
      <c r="L7" s="320">
        <v>2</v>
      </c>
      <c r="M7" s="320">
        <v>8658220.5599999987</v>
      </c>
    </row>
    <row r="8" spans="1:13" x14ac:dyDescent="0.25">
      <c r="A8" s="171" t="s">
        <v>14</v>
      </c>
      <c r="B8" s="320"/>
      <c r="C8" s="320"/>
      <c r="D8" s="320">
        <v>1</v>
      </c>
      <c r="E8" s="320">
        <v>2703293</v>
      </c>
      <c r="F8" s="320"/>
      <c r="G8" s="320"/>
      <c r="H8" s="320"/>
      <c r="I8" s="320"/>
      <c r="J8" s="320"/>
      <c r="K8" s="320"/>
      <c r="L8" s="320">
        <v>1</v>
      </c>
      <c r="M8" s="320">
        <v>2703293</v>
      </c>
    </row>
    <row r="9" spans="1:13" x14ac:dyDescent="0.25">
      <c r="A9" s="171" t="s">
        <v>22</v>
      </c>
      <c r="B9" s="320"/>
      <c r="C9" s="320"/>
      <c r="D9" s="320"/>
      <c r="E9" s="320"/>
      <c r="F9" s="320">
        <v>1</v>
      </c>
      <c r="G9" s="320">
        <v>90092303.739999995</v>
      </c>
      <c r="H9" s="320"/>
      <c r="I9" s="320"/>
      <c r="J9" s="320"/>
      <c r="K9" s="320"/>
      <c r="L9" s="320">
        <v>1</v>
      </c>
      <c r="M9" s="320">
        <v>90092303.739999995</v>
      </c>
    </row>
    <row r="10" spans="1:13" x14ac:dyDescent="0.25">
      <c r="A10" s="171" t="s">
        <v>24</v>
      </c>
      <c r="B10" s="320"/>
      <c r="C10" s="320"/>
      <c r="D10" s="320"/>
      <c r="E10" s="320"/>
      <c r="F10" s="320">
        <v>1</v>
      </c>
      <c r="G10" s="320">
        <v>485599.98</v>
      </c>
      <c r="H10" s="320"/>
      <c r="I10" s="320"/>
      <c r="J10" s="320"/>
      <c r="K10" s="320"/>
      <c r="L10" s="320">
        <v>1</v>
      </c>
      <c r="M10" s="320">
        <v>485599.98</v>
      </c>
    </row>
    <row r="11" spans="1:13" x14ac:dyDescent="0.25">
      <c r="A11" s="171" t="s">
        <v>41</v>
      </c>
      <c r="B11" s="320"/>
      <c r="C11" s="320"/>
      <c r="D11" s="320">
        <v>1</v>
      </c>
      <c r="E11" s="320">
        <v>15861000</v>
      </c>
      <c r="F11" s="320"/>
      <c r="G11" s="320"/>
      <c r="H11" s="320"/>
      <c r="I11" s="320"/>
      <c r="J11" s="320"/>
      <c r="K11" s="320"/>
      <c r="L11" s="320">
        <v>1</v>
      </c>
      <c r="M11" s="320">
        <v>15861000</v>
      </c>
    </row>
    <row r="12" spans="1:13" x14ac:dyDescent="0.25">
      <c r="A12" s="171" t="s">
        <v>54</v>
      </c>
      <c r="B12" s="320"/>
      <c r="C12" s="320"/>
      <c r="D12" s="320"/>
      <c r="E12" s="320"/>
      <c r="F12" s="320">
        <v>1</v>
      </c>
      <c r="G12" s="320">
        <v>334500</v>
      </c>
      <c r="H12" s="320"/>
      <c r="I12" s="320"/>
      <c r="J12" s="320"/>
      <c r="K12" s="320"/>
      <c r="L12" s="320">
        <v>1</v>
      </c>
      <c r="M12" s="320">
        <v>334500</v>
      </c>
    </row>
    <row r="13" spans="1:13" x14ac:dyDescent="0.25">
      <c r="A13" s="171" t="s">
        <v>71</v>
      </c>
      <c r="B13" s="320"/>
      <c r="C13" s="320"/>
      <c r="D13" s="320">
        <v>7</v>
      </c>
      <c r="E13" s="320">
        <v>15445030.67</v>
      </c>
      <c r="F13" s="320"/>
      <c r="G13" s="320"/>
      <c r="H13" s="320"/>
      <c r="I13" s="320"/>
      <c r="J13" s="320"/>
      <c r="K13" s="320"/>
      <c r="L13" s="320">
        <v>7</v>
      </c>
      <c r="M13" s="320">
        <v>15445030.67</v>
      </c>
    </row>
    <row r="14" spans="1:13" x14ac:dyDescent="0.25">
      <c r="A14" s="171" t="s">
        <v>76</v>
      </c>
      <c r="B14" s="320"/>
      <c r="C14" s="320"/>
      <c r="D14" s="320">
        <v>1</v>
      </c>
      <c r="E14" s="320">
        <v>3950359</v>
      </c>
      <c r="F14" s="320"/>
      <c r="G14" s="320"/>
      <c r="H14" s="320"/>
      <c r="I14" s="320"/>
      <c r="J14" s="320"/>
      <c r="K14" s="320"/>
      <c r="L14" s="320">
        <v>1</v>
      </c>
      <c r="M14" s="320">
        <v>3950359</v>
      </c>
    </row>
    <row r="15" spans="1:13" x14ac:dyDescent="0.25">
      <c r="A15" s="171" t="s">
        <v>82</v>
      </c>
      <c r="B15" s="320"/>
      <c r="C15" s="320"/>
      <c r="D15" s="320"/>
      <c r="E15" s="320"/>
      <c r="F15" s="320">
        <v>1</v>
      </c>
      <c r="G15" s="320">
        <v>510837.64</v>
      </c>
      <c r="H15" s="320"/>
      <c r="I15" s="320"/>
      <c r="J15" s="320"/>
      <c r="K15" s="320"/>
      <c r="L15" s="320">
        <v>1</v>
      </c>
      <c r="M15" s="320">
        <v>510837.64</v>
      </c>
    </row>
    <row r="16" spans="1:13" x14ac:dyDescent="0.25">
      <c r="A16" s="171" t="s">
        <v>86</v>
      </c>
      <c r="B16" s="320"/>
      <c r="C16" s="320"/>
      <c r="D16" s="320"/>
      <c r="E16" s="320"/>
      <c r="F16" s="320"/>
      <c r="G16" s="320"/>
      <c r="H16" s="320"/>
      <c r="I16" s="320"/>
      <c r="J16" s="320">
        <v>1</v>
      </c>
      <c r="K16" s="320">
        <v>34957247.240000002</v>
      </c>
      <c r="L16" s="320">
        <v>1</v>
      </c>
      <c r="M16" s="320">
        <v>34957247.240000002</v>
      </c>
    </row>
    <row r="17" spans="1:13" x14ac:dyDescent="0.25">
      <c r="A17" s="171" t="s">
        <v>87</v>
      </c>
      <c r="B17" s="320"/>
      <c r="C17" s="320"/>
      <c r="D17" s="320"/>
      <c r="E17" s="320"/>
      <c r="F17" s="320"/>
      <c r="G17" s="320"/>
      <c r="H17" s="320"/>
      <c r="I17" s="320"/>
      <c r="J17" s="320">
        <v>1</v>
      </c>
      <c r="K17" s="320">
        <v>50554</v>
      </c>
      <c r="L17" s="320">
        <v>1</v>
      </c>
      <c r="M17" s="320">
        <v>50554</v>
      </c>
    </row>
    <row r="18" spans="1:13" x14ac:dyDescent="0.25">
      <c r="A18" s="171" t="s">
        <v>88</v>
      </c>
      <c r="B18" s="320"/>
      <c r="C18" s="320"/>
      <c r="D18" s="320"/>
      <c r="E18" s="320"/>
      <c r="F18" s="320">
        <v>1</v>
      </c>
      <c r="G18" s="320">
        <v>736435</v>
      </c>
      <c r="H18" s="320"/>
      <c r="I18" s="320"/>
      <c r="J18" s="320"/>
      <c r="K18" s="320"/>
      <c r="L18" s="320">
        <v>1</v>
      </c>
      <c r="M18" s="320">
        <v>736435</v>
      </c>
    </row>
    <row r="19" spans="1:13" x14ac:dyDescent="0.25">
      <c r="A19" s="171" t="s">
        <v>99</v>
      </c>
      <c r="B19" s="320"/>
      <c r="C19" s="320"/>
      <c r="D19" s="320"/>
      <c r="E19" s="320"/>
      <c r="F19" s="320">
        <v>1</v>
      </c>
      <c r="G19" s="320">
        <v>0</v>
      </c>
      <c r="H19" s="320"/>
      <c r="I19" s="320"/>
      <c r="J19" s="320"/>
      <c r="K19" s="320"/>
      <c r="L19" s="320">
        <v>1</v>
      </c>
      <c r="M19" s="320">
        <v>0</v>
      </c>
    </row>
    <row r="20" spans="1:13" x14ac:dyDescent="0.25">
      <c r="A20" s="171" t="s">
        <v>100</v>
      </c>
      <c r="B20" s="320"/>
      <c r="C20" s="320"/>
      <c r="D20" s="320">
        <v>1</v>
      </c>
      <c r="E20" s="320">
        <v>958596.85</v>
      </c>
      <c r="F20" s="320"/>
      <c r="G20" s="320"/>
      <c r="H20" s="320"/>
      <c r="I20" s="320"/>
      <c r="J20" s="320">
        <v>1</v>
      </c>
      <c r="K20" s="320">
        <v>1015000</v>
      </c>
      <c r="L20" s="320">
        <v>2</v>
      </c>
      <c r="M20" s="320">
        <v>1973596.85</v>
      </c>
    </row>
    <row r="21" spans="1:13" x14ac:dyDescent="0.25">
      <c r="A21" s="171" t="s">
        <v>104</v>
      </c>
      <c r="B21" s="320"/>
      <c r="C21" s="320"/>
      <c r="D21" s="320"/>
      <c r="E21" s="320"/>
      <c r="F21" s="320"/>
      <c r="G21" s="320"/>
      <c r="H21" s="320"/>
      <c r="I21" s="320"/>
      <c r="J21" s="320">
        <v>2</v>
      </c>
      <c r="K21" s="320">
        <v>35850</v>
      </c>
      <c r="L21" s="320">
        <v>2</v>
      </c>
      <c r="M21" s="320">
        <v>35850</v>
      </c>
    </row>
    <row r="22" spans="1:13" x14ac:dyDescent="0.25">
      <c r="A22" s="171" t="s">
        <v>105</v>
      </c>
      <c r="B22" s="320"/>
      <c r="C22" s="320"/>
      <c r="D22" s="320"/>
      <c r="E22" s="320"/>
      <c r="F22" s="320"/>
      <c r="G22" s="320"/>
      <c r="H22" s="320"/>
      <c r="I22" s="320"/>
      <c r="J22" s="320">
        <v>2</v>
      </c>
      <c r="K22" s="320">
        <v>562493514.24000001</v>
      </c>
      <c r="L22" s="320">
        <v>2</v>
      </c>
      <c r="M22" s="320">
        <v>562493514.24000001</v>
      </c>
    </row>
    <row r="23" spans="1:13" x14ac:dyDescent="0.25">
      <c r="A23" s="171" t="s">
        <v>106</v>
      </c>
      <c r="B23" s="320"/>
      <c r="C23" s="320"/>
      <c r="D23" s="320"/>
      <c r="E23" s="320"/>
      <c r="F23" s="320"/>
      <c r="G23" s="320"/>
      <c r="H23" s="320"/>
      <c r="I23" s="320"/>
      <c r="J23" s="320">
        <v>1</v>
      </c>
      <c r="K23" s="320">
        <v>9562213.4199999999</v>
      </c>
      <c r="L23" s="320">
        <v>1</v>
      </c>
      <c r="M23" s="320">
        <v>9562213.4199999999</v>
      </c>
    </row>
    <row r="24" spans="1:13" x14ac:dyDescent="0.25">
      <c r="A24" s="171" t="s">
        <v>107</v>
      </c>
      <c r="B24" s="320"/>
      <c r="C24" s="320"/>
      <c r="D24" s="320">
        <v>1</v>
      </c>
      <c r="E24" s="320">
        <v>0</v>
      </c>
      <c r="F24" s="320">
        <v>1</v>
      </c>
      <c r="G24" s="320">
        <v>1612722</v>
      </c>
      <c r="H24" s="320"/>
      <c r="I24" s="320"/>
      <c r="J24" s="320"/>
      <c r="K24" s="320"/>
      <c r="L24" s="320">
        <v>2</v>
      </c>
      <c r="M24" s="320">
        <v>1612722</v>
      </c>
    </row>
    <row r="25" spans="1:13" x14ac:dyDescent="0.25">
      <c r="A25" s="171" t="s">
        <v>110</v>
      </c>
      <c r="B25" s="320"/>
      <c r="C25" s="320"/>
      <c r="D25" s="320">
        <v>4</v>
      </c>
      <c r="E25" s="320">
        <v>197370293.75999999</v>
      </c>
      <c r="F25" s="320"/>
      <c r="G25" s="320"/>
      <c r="H25" s="320"/>
      <c r="I25" s="320"/>
      <c r="J25" s="320"/>
      <c r="K25" s="320"/>
      <c r="L25" s="320">
        <v>4</v>
      </c>
      <c r="M25" s="320">
        <v>197370293.75999999</v>
      </c>
    </row>
    <row r="26" spans="1:13" x14ac:dyDescent="0.25">
      <c r="A26" s="171" t="s">
        <v>112</v>
      </c>
      <c r="B26" s="320"/>
      <c r="C26" s="320"/>
      <c r="D26" s="320"/>
      <c r="E26" s="320"/>
      <c r="F26" s="320">
        <v>1</v>
      </c>
      <c r="G26" s="320">
        <v>6300116.7000000002</v>
      </c>
      <c r="H26" s="320"/>
      <c r="I26" s="320"/>
      <c r="J26" s="320"/>
      <c r="K26" s="320"/>
      <c r="L26" s="320">
        <v>1</v>
      </c>
      <c r="M26" s="320">
        <v>6300116.7000000002</v>
      </c>
    </row>
    <row r="27" spans="1:13" x14ac:dyDescent="0.25">
      <c r="A27" s="171" t="s">
        <v>1948</v>
      </c>
      <c r="B27" s="320"/>
      <c r="C27" s="320"/>
      <c r="D27" s="320"/>
      <c r="E27" s="320"/>
      <c r="F27" s="320"/>
      <c r="G27" s="320"/>
      <c r="H27" s="320"/>
      <c r="I27" s="320"/>
      <c r="J27" s="320">
        <v>1</v>
      </c>
      <c r="K27" s="320">
        <v>308511.39</v>
      </c>
      <c r="L27" s="320">
        <v>1</v>
      </c>
      <c r="M27" s="320">
        <v>308511.39</v>
      </c>
    </row>
    <row r="28" spans="1:13" x14ac:dyDescent="0.25">
      <c r="A28" s="171" t="s">
        <v>116</v>
      </c>
      <c r="B28" s="320"/>
      <c r="C28" s="320"/>
      <c r="D28" s="320"/>
      <c r="E28" s="320"/>
      <c r="F28" s="320">
        <v>3</v>
      </c>
      <c r="G28" s="320">
        <v>16142528.52</v>
      </c>
      <c r="H28" s="320"/>
      <c r="I28" s="320"/>
      <c r="J28" s="320">
        <v>1</v>
      </c>
      <c r="K28" s="320">
        <v>130666.02</v>
      </c>
      <c r="L28" s="320">
        <v>4</v>
      </c>
      <c r="M28" s="320">
        <v>16273194.539999999</v>
      </c>
    </row>
    <row r="29" spans="1:13" x14ac:dyDescent="0.25">
      <c r="A29" s="171" t="s">
        <v>117</v>
      </c>
      <c r="B29" s="320"/>
      <c r="C29" s="320"/>
      <c r="D29" s="320"/>
      <c r="E29" s="320"/>
      <c r="F29" s="320"/>
      <c r="G29" s="320"/>
      <c r="H29" s="320"/>
      <c r="I29" s="320"/>
      <c r="J29" s="320">
        <v>2</v>
      </c>
      <c r="K29" s="320">
        <v>603005.56000000006</v>
      </c>
      <c r="L29" s="320">
        <v>2</v>
      </c>
      <c r="M29" s="320">
        <v>603005.56000000006</v>
      </c>
    </row>
    <row r="30" spans="1:13" x14ac:dyDescent="0.25">
      <c r="A30" s="171" t="s">
        <v>120</v>
      </c>
      <c r="B30" s="320"/>
      <c r="C30" s="320"/>
      <c r="D30" s="320"/>
      <c r="E30" s="320"/>
      <c r="F30" s="320">
        <v>1</v>
      </c>
      <c r="G30" s="320">
        <v>0</v>
      </c>
      <c r="H30" s="320"/>
      <c r="I30" s="320"/>
      <c r="J30" s="320"/>
      <c r="K30" s="320"/>
      <c r="L30" s="320">
        <v>1</v>
      </c>
      <c r="M30" s="320">
        <v>0</v>
      </c>
    </row>
    <row r="31" spans="1:13" x14ac:dyDescent="0.25">
      <c r="A31" s="171" t="s">
        <v>125</v>
      </c>
      <c r="B31" s="320"/>
      <c r="C31" s="320"/>
      <c r="D31" s="320"/>
      <c r="E31" s="320"/>
      <c r="F31" s="320">
        <v>1</v>
      </c>
      <c r="G31" s="320">
        <v>0</v>
      </c>
      <c r="H31" s="320"/>
      <c r="I31" s="320"/>
      <c r="J31" s="320"/>
      <c r="K31" s="320"/>
      <c r="L31" s="320">
        <v>1</v>
      </c>
      <c r="M31" s="320">
        <v>0</v>
      </c>
    </row>
    <row r="32" spans="1:13" x14ac:dyDescent="0.25">
      <c r="A32" s="171" t="s">
        <v>160</v>
      </c>
      <c r="B32" s="320"/>
      <c r="C32" s="320"/>
      <c r="D32" s="320"/>
      <c r="E32" s="320"/>
      <c r="F32" s="320"/>
      <c r="G32" s="320"/>
      <c r="H32" s="320"/>
      <c r="I32" s="320"/>
      <c r="J32" s="320">
        <v>8</v>
      </c>
      <c r="K32" s="320">
        <v>20373377.870000001</v>
      </c>
      <c r="L32" s="320">
        <v>8</v>
      </c>
      <c r="M32" s="320">
        <v>20373377.870000001</v>
      </c>
    </row>
    <row r="33" spans="1:13" x14ac:dyDescent="0.25">
      <c r="A33" s="171" t="s">
        <v>181</v>
      </c>
      <c r="B33" s="320"/>
      <c r="C33" s="320"/>
      <c r="D33" s="320">
        <v>17</v>
      </c>
      <c r="E33" s="320">
        <v>1642297154.8700001</v>
      </c>
      <c r="F33" s="320">
        <v>2</v>
      </c>
      <c r="G33" s="320">
        <v>2990575</v>
      </c>
      <c r="H33" s="320">
        <v>1</v>
      </c>
      <c r="I33" s="320">
        <v>268251506.24000001</v>
      </c>
      <c r="J33" s="320">
        <v>1</v>
      </c>
      <c r="K33" s="320">
        <v>72000000</v>
      </c>
      <c r="L33" s="320">
        <v>21</v>
      </c>
      <c r="M33" s="320">
        <v>1985539236.1100001</v>
      </c>
    </row>
    <row r="34" spans="1:13" x14ac:dyDescent="0.25">
      <c r="A34" s="171" t="s">
        <v>182</v>
      </c>
      <c r="B34" s="320"/>
      <c r="C34" s="320"/>
      <c r="D34" s="320">
        <v>1</v>
      </c>
      <c r="E34" s="320">
        <v>863406</v>
      </c>
      <c r="F34" s="320"/>
      <c r="G34" s="320"/>
      <c r="H34" s="320"/>
      <c r="I34" s="320"/>
      <c r="J34" s="320"/>
      <c r="K34" s="320"/>
      <c r="L34" s="320">
        <v>1</v>
      </c>
      <c r="M34" s="320">
        <v>863406</v>
      </c>
    </row>
    <row r="35" spans="1:13" x14ac:dyDescent="0.25">
      <c r="A35" s="171" t="s">
        <v>865</v>
      </c>
      <c r="B35" s="320"/>
      <c r="C35" s="320"/>
      <c r="D35" s="320"/>
      <c r="E35" s="320"/>
      <c r="F35" s="320"/>
      <c r="G35" s="320"/>
      <c r="H35" s="320"/>
      <c r="I35" s="320"/>
      <c r="J35" s="320">
        <v>2</v>
      </c>
      <c r="K35" s="320">
        <v>27384535.549999997</v>
      </c>
      <c r="L35" s="320">
        <v>2</v>
      </c>
      <c r="M35" s="320">
        <v>27384535.549999997</v>
      </c>
    </row>
    <row r="36" spans="1:13" x14ac:dyDescent="0.25">
      <c r="A36" s="171" t="s">
        <v>257</v>
      </c>
      <c r="B36" s="320"/>
      <c r="C36" s="320"/>
      <c r="D36" s="320"/>
      <c r="E36" s="320"/>
      <c r="F36" s="320"/>
      <c r="G36" s="320"/>
      <c r="H36" s="320"/>
      <c r="I36" s="320"/>
      <c r="J36" s="320">
        <v>7</v>
      </c>
      <c r="K36" s="320">
        <v>6304595</v>
      </c>
      <c r="L36" s="320">
        <v>7</v>
      </c>
      <c r="M36" s="320">
        <v>6304595</v>
      </c>
    </row>
    <row r="37" spans="1:13" x14ac:dyDescent="0.25">
      <c r="A37" s="171" t="s">
        <v>265</v>
      </c>
      <c r="B37" s="320"/>
      <c r="C37" s="320"/>
      <c r="D37" s="320"/>
      <c r="E37" s="320"/>
      <c r="F37" s="320">
        <v>1</v>
      </c>
      <c r="G37" s="320">
        <v>124200</v>
      </c>
      <c r="H37" s="320"/>
      <c r="I37" s="320"/>
      <c r="J37" s="320">
        <v>1</v>
      </c>
      <c r="K37" s="320">
        <v>1113415.74</v>
      </c>
      <c r="L37" s="320">
        <v>2</v>
      </c>
      <c r="M37" s="320">
        <v>1237615.74</v>
      </c>
    </row>
    <row r="38" spans="1:13" x14ac:dyDescent="0.25">
      <c r="A38" s="171" t="s">
        <v>266</v>
      </c>
      <c r="B38" s="320"/>
      <c r="C38" s="320"/>
      <c r="D38" s="320"/>
      <c r="E38" s="320"/>
      <c r="F38" s="320"/>
      <c r="G38" s="320"/>
      <c r="H38" s="320"/>
      <c r="I38" s="320"/>
      <c r="J38" s="320">
        <v>10</v>
      </c>
      <c r="K38" s="320">
        <v>1931487.56</v>
      </c>
      <c r="L38" s="320">
        <v>10</v>
      </c>
      <c r="M38" s="320">
        <v>1931487.56</v>
      </c>
    </row>
    <row r="39" spans="1:13" x14ac:dyDescent="0.25">
      <c r="A39" s="171" t="s">
        <v>1697</v>
      </c>
      <c r="B39" s="320">
        <v>1</v>
      </c>
      <c r="C39" s="320">
        <v>0</v>
      </c>
      <c r="D39" s="320"/>
      <c r="E39" s="320"/>
      <c r="F39" s="320"/>
      <c r="G39" s="320"/>
      <c r="H39" s="320"/>
      <c r="I39" s="320"/>
      <c r="J39" s="320"/>
      <c r="K39" s="320"/>
      <c r="L39" s="320">
        <v>1</v>
      </c>
      <c r="M39" s="320">
        <v>0</v>
      </c>
    </row>
    <row r="40" spans="1:13" x14ac:dyDescent="0.25">
      <c r="A40" s="171" t="s">
        <v>275</v>
      </c>
      <c r="B40" s="320"/>
      <c r="C40" s="320"/>
      <c r="D40" s="320"/>
      <c r="E40" s="320"/>
      <c r="F40" s="320"/>
      <c r="G40" s="320"/>
      <c r="H40" s="320"/>
      <c r="I40" s="320"/>
      <c r="J40" s="320">
        <v>2</v>
      </c>
      <c r="K40" s="320">
        <v>2417480.33</v>
      </c>
      <c r="L40" s="320">
        <v>2</v>
      </c>
      <c r="M40" s="320">
        <v>2417480.33</v>
      </c>
    </row>
    <row r="41" spans="1:13" x14ac:dyDescent="0.25">
      <c r="A41" s="171" t="s">
        <v>337</v>
      </c>
      <c r="B41" s="320"/>
      <c r="C41" s="320"/>
      <c r="D41" s="320">
        <v>3</v>
      </c>
      <c r="E41" s="320">
        <v>2431244.7400000002</v>
      </c>
      <c r="F41" s="320"/>
      <c r="G41" s="320"/>
      <c r="H41" s="320"/>
      <c r="I41" s="320"/>
      <c r="J41" s="320"/>
      <c r="K41" s="320"/>
      <c r="L41" s="320">
        <v>3</v>
      </c>
      <c r="M41" s="320">
        <v>2431244.7400000002</v>
      </c>
    </row>
    <row r="42" spans="1:13" x14ac:dyDescent="0.25">
      <c r="A42" s="171" t="s">
        <v>381</v>
      </c>
      <c r="B42" s="320"/>
      <c r="C42" s="320"/>
      <c r="D42" s="320"/>
      <c r="E42" s="320"/>
      <c r="F42" s="320"/>
      <c r="G42" s="320"/>
      <c r="H42" s="320"/>
      <c r="I42" s="320"/>
      <c r="J42" s="320">
        <v>9</v>
      </c>
      <c r="K42" s="320">
        <v>7519362.96</v>
      </c>
      <c r="L42" s="320">
        <v>9</v>
      </c>
      <c r="M42" s="320">
        <v>7519362.96</v>
      </c>
    </row>
    <row r="43" spans="1:13" x14ac:dyDescent="0.25">
      <c r="A43" s="171" t="s">
        <v>385</v>
      </c>
      <c r="B43" s="320"/>
      <c r="C43" s="320"/>
      <c r="D43" s="320"/>
      <c r="E43" s="320"/>
      <c r="F43" s="320"/>
      <c r="G43" s="320"/>
      <c r="H43" s="320"/>
      <c r="I43" s="320"/>
      <c r="J43" s="320">
        <v>1</v>
      </c>
      <c r="K43" s="320">
        <v>631345.6</v>
      </c>
      <c r="L43" s="320">
        <v>1</v>
      </c>
      <c r="M43" s="320">
        <v>631345.6</v>
      </c>
    </row>
    <row r="44" spans="1:13" x14ac:dyDescent="0.25">
      <c r="A44" s="171" t="s">
        <v>444</v>
      </c>
      <c r="B44" s="320"/>
      <c r="C44" s="320"/>
      <c r="D44" s="320"/>
      <c r="E44" s="320"/>
      <c r="F44" s="320">
        <v>1</v>
      </c>
      <c r="G44" s="320">
        <v>135240</v>
      </c>
      <c r="H44" s="320"/>
      <c r="I44" s="320"/>
      <c r="J44" s="320"/>
      <c r="K44" s="320"/>
      <c r="L44" s="320">
        <v>1</v>
      </c>
      <c r="M44" s="320">
        <v>135240</v>
      </c>
    </row>
    <row r="45" spans="1:13" x14ac:dyDescent="0.25">
      <c r="A45" s="171" t="s">
        <v>451</v>
      </c>
      <c r="B45" s="320"/>
      <c r="C45" s="320"/>
      <c r="D45" s="320"/>
      <c r="E45" s="320"/>
      <c r="F45" s="320"/>
      <c r="G45" s="320"/>
      <c r="H45" s="320"/>
      <c r="I45" s="320"/>
      <c r="J45" s="320">
        <v>1</v>
      </c>
      <c r="K45" s="320">
        <v>1227407.5</v>
      </c>
      <c r="L45" s="320">
        <v>1</v>
      </c>
      <c r="M45" s="320">
        <v>1227407.5</v>
      </c>
    </row>
    <row r="46" spans="1:13" x14ac:dyDescent="0.25">
      <c r="A46" s="171" t="s">
        <v>455</v>
      </c>
      <c r="B46" s="320"/>
      <c r="C46" s="320"/>
      <c r="D46" s="320">
        <v>2</v>
      </c>
      <c r="E46" s="320">
        <v>264074</v>
      </c>
      <c r="F46" s="320"/>
      <c r="G46" s="320"/>
      <c r="H46" s="320"/>
      <c r="I46" s="320"/>
      <c r="J46" s="320"/>
      <c r="K46" s="320"/>
      <c r="L46" s="320">
        <v>2</v>
      </c>
      <c r="M46" s="320">
        <v>264074</v>
      </c>
    </row>
    <row r="47" spans="1:13" x14ac:dyDescent="0.25">
      <c r="A47" s="171" t="s">
        <v>477</v>
      </c>
      <c r="B47" s="320"/>
      <c r="C47" s="320"/>
      <c r="D47" s="320">
        <v>1</v>
      </c>
      <c r="E47" s="320">
        <v>3302229.24</v>
      </c>
      <c r="F47" s="320"/>
      <c r="G47" s="320"/>
      <c r="H47" s="320"/>
      <c r="I47" s="320"/>
      <c r="J47" s="320"/>
      <c r="K47" s="320"/>
      <c r="L47" s="320">
        <v>1</v>
      </c>
      <c r="M47" s="320">
        <v>3302229.24</v>
      </c>
    </row>
    <row r="48" spans="1:13" x14ac:dyDescent="0.25">
      <c r="A48" s="171" t="s">
        <v>478</v>
      </c>
      <c r="B48" s="320"/>
      <c r="C48" s="320"/>
      <c r="D48" s="320">
        <v>1</v>
      </c>
      <c r="E48" s="320">
        <v>54000000</v>
      </c>
      <c r="F48" s="320"/>
      <c r="G48" s="320"/>
      <c r="H48" s="320"/>
      <c r="I48" s="320"/>
      <c r="J48" s="320"/>
      <c r="K48" s="320"/>
      <c r="L48" s="320">
        <v>1</v>
      </c>
      <c r="M48" s="320">
        <v>54000000</v>
      </c>
    </row>
    <row r="49" spans="1:13" x14ac:dyDescent="0.25">
      <c r="A49" s="171" t="s">
        <v>479</v>
      </c>
      <c r="B49" s="320"/>
      <c r="C49" s="320"/>
      <c r="D49" s="320">
        <v>1</v>
      </c>
      <c r="E49" s="320">
        <v>6679825</v>
      </c>
      <c r="F49" s="320"/>
      <c r="G49" s="320"/>
      <c r="H49" s="320"/>
      <c r="I49" s="320"/>
      <c r="J49" s="320"/>
      <c r="K49" s="320"/>
      <c r="L49" s="320">
        <v>1</v>
      </c>
      <c r="M49" s="320">
        <v>6679825</v>
      </c>
    </row>
    <row r="50" spans="1:13" x14ac:dyDescent="0.25">
      <c r="A50" s="171" t="s">
        <v>483</v>
      </c>
      <c r="B50" s="320"/>
      <c r="C50" s="320"/>
      <c r="D50" s="320">
        <v>1</v>
      </c>
      <c r="E50" s="320">
        <v>2600000</v>
      </c>
      <c r="F50" s="320"/>
      <c r="G50" s="320"/>
      <c r="H50" s="320"/>
      <c r="I50" s="320"/>
      <c r="J50" s="320">
        <v>1</v>
      </c>
      <c r="K50" s="320">
        <v>57200</v>
      </c>
      <c r="L50" s="320">
        <v>2</v>
      </c>
      <c r="M50" s="320">
        <v>2657200</v>
      </c>
    </row>
    <row r="51" spans="1:13" x14ac:dyDescent="0.25">
      <c r="A51" s="171" t="s">
        <v>484</v>
      </c>
      <c r="B51" s="320"/>
      <c r="C51" s="320"/>
      <c r="D51" s="320"/>
      <c r="E51" s="320"/>
      <c r="F51" s="320"/>
      <c r="G51" s="320"/>
      <c r="H51" s="320"/>
      <c r="I51" s="320"/>
      <c r="J51" s="320">
        <v>1</v>
      </c>
      <c r="K51" s="320">
        <v>445777.02</v>
      </c>
      <c r="L51" s="320">
        <v>1</v>
      </c>
      <c r="M51" s="320">
        <v>445777.02</v>
      </c>
    </row>
    <row r="52" spans="1:13" x14ac:dyDescent="0.25">
      <c r="A52" s="171" t="s">
        <v>1121</v>
      </c>
      <c r="B52" s="320"/>
      <c r="C52" s="320"/>
      <c r="D52" s="320">
        <v>1</v>
      </c>
      <c r="E52" s="320">
        <v>893760</v>
      </c>
      <c r="F52" s="320"/>
      <c r="G52" s="320"/>
      <c r="H52" s="320"/>
      <c r="I52" s="320"/>
      <c r="J52" s="320"/>
      <c r="K52" s="320"/>
      <c r="L52" s="320">
        <v>1</v>
      </c>
      <c r="M52" s="320">
        <v>893760</v>
      </c>
    </row>
    <row r="53" spans="1:13" x14ac:dyDescent="0.25">
      <c r="A53" s="171" t="s">
        <v>552</v>
      </c>
      <c r="B53" s="320"/>
      <c r="C53" s="320"/>
      <c r="D53" s="320">
        <v>1</v>
      </c>
      <c r="E53" s="320">
        <v>6536638.54</v>
      </c>
      <c r="F53" s="320"/>
      <c r="G53" s="320"/>
      <c r="H53" s="320"/>
      <c r="I53" s="320"/>
      <c r="J53" s="320"/>
      <c r="K53" s="320"/>
      <c r="L53" s="320">
        <v>1</v>
      </c>
      <c r="M53" s="320">
        <v>6536638.54</v>
      </c>
    </row>
    <row r="54" spans="1:13" x14ac:dyDescent="0.25">
      <c r="A54" s="171" t="s">
        <v>554</v>
      </c>
      <c r="B54" s="320"/>
      <c r="C54" s="320"/>
      <c r="D54" s="320"/>
      <c r="E54" s="320"/>
      <c r="F54" s="320"/>
      <c r="G54" s="320"/>
      <c r="H54" s="320"/>
      <c r="I54" s="320"/>
      <c r="J54" s="320">
        <v>3</v>
      </c>
      <c r="K54" s="320">
        <v>166209587.25</v>
      </c>
      <c r="L54" s="320">
        <v>3</v>
      </c>
      <c r="M54" s="320">
        <v>166209587.25</v>
      </c>
    </row>
    <row r="55" spans="1:13" x14ac:dyDescent="0.25">
      <c r="A55" s="171" t="s">
        <v>570</v>
      </c>
      <c r="B55" s="320"/>
      <c r="C55" s="320"/>
      <c r="D55" s="320">
        <v>1</v>
      </c>
      <c r="E55" s="320">
        <v>952964.58</v>
      </c>
      <c r="F55" s="320"/>
      <c r="G55" s="320"/>
      <c r="H55" s="320"/>
      <c r="I55" s="320"/>
      <c r="J55" s="320"/>
      <c r="K55" s="320"/>
      <c r="L55" s="320">
        <v>1</v>
      </c>
      <c r="M55" s="320">
        <v>952964.58</v>
      </c>
    </row>
    <row r="56" spans="1:13" x14ac:dyDescent="0.25">
      <c r="A56" s="171" t="s">
        <v>573</v>
      </c>
      <c r="B56" s="320"/>
      <c r="C56" s="320"/>
      <c r="D56" s="320"/>
      <c r="E56" s="320"/>
      <c r="F56" s="320"/>
      <c r="G56" s="320"/>
      <c r="H56" s="320"/>
      <c r="I56" s="320"/>
      <c r="J56" s="320">
        <v>1</v>
      </c>
      <c r="K56" s="320">
        <v>427000</v>
      </c>
      <c r="L56" s="320">
        <v>1</v>
      </c>
      <c r="M56" s="320">
        <v>427000</v>
      </c>
    </row>
    <row r="57" spans="1:13" x14ac:dyDescent="0.25">
      <c r="A57" s="171" t="s">
        <v>577</v>
      </c>
      <c r="B57" s="320"/>
      <c r="C57" s="320"/>
      <c r="D57" s="320"/>
      <c r="E57" s="320"/>
      <c r="F57" s="320">
        <v>1</v>
      </c>
      <c r="G57" s="320">
        <v>54240563</v>
      </c>
      <c r="H57" s="320"/>
      <c r="I57" s="320"/>
      <c r="J57" s="320"/>
      <c r="K57" s="320"/>
      <c r="L57" s="320">
        <v>1</v>
      </c>
      <c r="M57" s="320">
        <v>54240563</v>
      </c>
    </row>
    <row r="58" spans="1:13" x14ac:dyDescent="0.25">
      <c r="A58" s="171" t="s">
        <v>586</v>
      </c>
      <c r="B58" s="320"/>
      <c r="C58" s="320"/>
      <c r="D58" s="320"/>
      <c r="E58" s="320"/>
      <c r="F58" s="320">
        <v>2</v>
      </c>
      <c r="G58" s="320">
        <v>33329465.240000002</v>
      </c>
      <c r="H58" s="320"/>
      <c r="I58" s="320"/>
      <c r="J58" s="320">
        <v>3</v>
      </c>
      <c r="K58" s="320">
        <v>2174552.04</v>
      </c>
      <c r="L58" s="320">
        <v>5</v>
      </c>
      <c r="M58" s="320">
        <v>35504017.280000001</v>
      </c>
    </row>
    <row r="59" spans="1:13" x14ac:dyDescent="0.25">
      <c r="A59" s="171" t="s">
        <v>589</v>
      </c>
      <c r="B59" s="320"/>
      <c r="C59" s="320"/>
      <c r="D59" s="320"/>
      <c r="E59" s="320"/>
      <c r="F59" s="320"/>
      <c r="G59" s="320"/>
      <c r="H59" s="320"/>
      <c r="I59" s="320"/>
      <c r="J59" s="320">
        <v>1</v>
      </c>
      <c r="K59" s="320">
        <v>562181</v>
      </c>
      <c r="L59" s="320">
        <v>1</v>
      </c>
      <c r="M59" s="320">
        <v>562181</v>
      </c>
    </row>
    <row r="60" spans="1:13" x14ac:dyDescent="0.25">
      <c r="A60" s="171" t="s">
        <v>2121</v>
      </c>
      <c r="B60" s="320"/>
      <c r="C60" s="320"/>
      <c r="D60" s="320"/>
      <c r="E60" s="320"/>
      <c r="F60" s="320"/>
      <c r="G60" s="320"/>
      <c r="H60" s="320"/>
      <c r="I60" s="320"/>
      <c r="J60" s="320">
        <v>1</v>
      </c>
      <c r="K60" s="320">
        <v>159435887.81999999</v>
      </c>
      <c r="L60" s="320">
        <v>1</v>
      </c>
      <c r="M60" s="320">
        <v>159435887.81999999</v>
      </c>
    </row>
    <row r="61" spans="1:13" x14ac:dyDescent="0.25">
      <c r="A61" s="171" t="s">
        <v>602</v>
      </c>
      <c r="B61" s="320"/>
      <c r="C61" s="320"/>
      <c r="D61" s="320"/>
      <c r="E61" s="320"/>
      <c r="F61" s="320">
        <v>1</v>
      </c>
      <c r="G61" s="320">
        <v>0</v>
      </c>
      <c r="H61" s="320"/>
      <c r="I61" s="320"/>
      <c r="J61" s="320"/>
      <c r="K61" s="320"/>
      <c r="L61" s="320">
        <v>1</v>
      </c>
      <c r="M61" s="320">
        <v>0</v>
      </c>
    </row>
    <row r="62" spans="1:13" x14ac:dyDescent="0.25">
      <c r="A62" s="171" t="s">
        <v>611</v>
      </c>
      <c r="B62" s="320"/>
      <c r="C62" s="320"/>
      <c r="D62" s="320">
        <v>4</v>
      </c>
      <c r="E62" s="320">
        <v>36245315.689999998</v>
      </c>
      <c r="F62" s="320"/>
      <c r="G62" s="320"/>
      <c r="H62" s="320"/>
      <c r="I62" s="320"/>
      <c r="J62" s="320"/>
      <c r="K62" s="320"/>
      <c r="L62" s="320">
        <v>4</v>
      </c>
      <c r="M62" s="320">
        <v>36245315.689999998</v>
      </c>
    </row>
    <row r="63" spans="1:13" x14ac:dyDescent="0.25">
      <c r="A63" s="171" t="s">
        <v>619</v>
      </c>
      <c r="B63" s="320"/>
      <c r="C63" s="320"/>
      <c r="D63" s="320">
        <v>1</v>
      </c>
      <c r="E63" s="320">
        <v>36522983.229999997</v>
      </c>
      <c r="F63" s="320"/>
      <c r="G63" s="320"/>
      <c r="H63" s="320"/>
      <c r="I63" s="320"/>
      <c r="J63" s="320">
        <v>2</v>
      </c>
      <c r="K63" s="320">
        <v>12412544.08</v>
      </c>
      <c r="L63" s="320">
        <v>3</v>
      </c>
      <c r="M63" s="320">
        <v>48935527.309999995</v>
      </c>
    </row>
    <row r="64" spans="1:13" x14ac:dyDescent="0.25">
      <c r="A64" s="171" t="s">
        <v>621</v>
      </c>
      <c r="B64" s="320"/>
      <c r="C64" s="320"/>
      <c r="D64" s="320"/>
      <c r="E64" s="320"/>
      <c r="F64" s="320">
        <v>1</v>
      </c>
      <c r="G64" s="320">
        <v>75000</v>
      </c>
      <c r="H64" s="320"/>
      <c r="I64" s="320"/>
      <c r="J64" s="320">
        <v>3</v>
      </c>
      <c r="K64" s="320">
        <v>31139175.109999999</v>
      </c>
      <c r="L64" s="320">
        <v>4</v>
      </c>
      <c r="M64" s="320">
        <v>31214175.109999999</v>
      </c>
    </row>
    <row r="65" spans="1:13" x14ac:dyDescent="0.25">
      <c r="A65" s="171" t="s">
        <v>625</v>
      </c>
      <c r="B65" s="320"/>
      <c r="C65" s="320"/>
      <c r="D65" s="320"/>
      <c r="E65" s="320"/>
      <c r="F65" s="320"/>
      <c r="G65" s="320"/>
      <c r="H65" s="320"/>
      <c r="I65" s="320"/>
      <c r="J65" s="320">
        <v>2</v>
      </c>
      <c r="K65" s="320">
        <v>382362.88</v>
      </c>
      <c r="L65" s="320">
        <v>2</v>
      </c>
      <c r="M65" s="320">
        <v>382362.88</v>
      </c>
    </row>
    <row r="66" spans="1:13" x14ac:dyDescent="0.25">
      <c r="A66" s="171" t="s">
        <v>628</v>
      </c>
      <c r="B66" s="320"/>
      <c r="C66" s="320"/>
      <c r="D66" s="320"/>
      <c r="E66" s="320"/>
      <c r="F66" s="320"/>
      <c r="G66" s="320"/>
      <c r="H66" s="320"/>
      <c r="I66" s="320"/>
      <c r="J66" s="320">
        <v>1</v>
      </c>
      <c r="K66" s="320">
        <v>250000</v>
      </c>
      <c r="L66" s="320">
        <v>1</v>
      </c>
      <c r="M66" s="320">
        <v>250000</v>
      </c>
    </row>
    <row r="67" spans="1:13" x14ac:dyDescent="0.25">
      <c r="A67" s="171" t="s">
        <v>638</v>
      </c>
      <c r="B67" s="320"/>
      <c r="C67" s="320"/>
      <c r="D67" s="320">
        <v>1</v>
      </c>
      <c r="E67" s="320">
        <v>172751.68</v>
      </c>
      <c r="F67" s="320"/>
      <c r="G67" s="320"/>
      <c r="H67" s="320"/>
      <c r="I67" s="320"/>
      <c r="J67" s="320"/>
      <c r="K67" s="320"/>
      <c r="L67" s="320">
        <v>1</v>
      </c>
      <c r="M67" s="320">
        <v>172751.68</v>
      </c>
    </row>
    <row r="68" spans="1:13" x14ac:dyDescent="0.25">
      <c r="A68" s="171" t="s">
        <v>639</v>
      </c>
      <c r="B68" s="320"/>
      <c r="C68" s="320"/>
      <c r="D68" s="320"/>
      <c r="E68" s="320"/>
      <c r="F68" s="320">
        <v>5</v>
      </c>
      <c r="G68" s="320">
        <v>11918010.34</v>
      </c>
      <c r="H68" s="320"/>
      <c r="I68" s="320"/>
      <c r="J68" s="320"/>
      <c r="K68" s="320"/>
      <c r="L68" s="320">
        <v>5</v>
      </c>
      <c r="M68" s="320">
        <v>11918010.34</v>
      </c>
    </row>
    <row r="69" spans="1:13" x14ac:dyDescent="0.25">
      <c r="A69" s="171" t="s">
        <v>645</v>
      </c>
      <c r="B69" s="320"/>
      <c r="C69" s="320"/>
      <c r="D69" s="320"/>
      <c r="E69" s="320"/>
      <c r="F69" s="320"/>
      <c r="G69" s="320"/>
      <c r="H69" s="320"/>
      <c r="I69" s="320"/>
      <c r="J69" s="320">
        <v>5</v>
      </c>
      <c r="K69" s="320">
        <v>2667789.2800000003</v>
      </c>
      <c r="L69" s="320">
        <v>5</v>
      </c>
      <c r="M69" s="320">
        <v>2667789.2800000003</v>
      </c>
    </row>
    <row r="70" spans="1:13" x14ac:dyDescent="0.25">
      <c r="A70" s="171" t="s">
        <v>649</v>
      </c>
      <c r="B70" s="320"/>
      <c r="C70" s="320"/>
      <c r="D70" s="320">
        <v>6</v>
      </c>
      <c r="E70" s="320">
        <v>496810029.24000001</v>
      </c>
      <c r="F70" s="320">
        <v>1</v>
      </c>
      <c r="G70" s="320">
        <v>0</v>
      </c>
      <c r="H70" s="320"/>
      <c r="I70" s="320"/>
      <c r="J70" s="320">
        <v>1</v>
      </c>
      <c r="K70" s="320">
        <v>17729984.710000001</v>
      </c>
      <c r="L70" s="320">
        <v>8</v>
      </c>
      <c r="M70" s="320">
        <v>514540013.94999999</v>
      </c>
    </row>
    <row r="71" spans="1:13" x14ac:dyDescent="0.25">
      <c r="A71" s="171" t="s">
        <v>651</v>
      </c>
      <c r="B71" s="320"/>
      <c r="C71" s="320"/>
      <c r="D71" s="320"/>
      <c r="E71" s="320"/>
      <c r="F71" s="320"/>
      <c r="G71" s="320"/>
      <c r="H71" s="320"/>
      <c r="I71" s="320"/>
      <c r="J71" s="320">
        <v>1</v>
      </c>
      <c r="K71" s="320">
        <v>357548</v>
      </c>
      <c r="L71" s="320">
        <v>1</v>
      </c>
      <c r="M71" s="320">
        <v>357548</v>
      </c>
    </row>
    <row r="72" spans="1:13" x14ac:dyDescent="0.25">
      <c r="A72" s="171" t="s">
        <v>652</v>
      </c>
      <c r="B72" s="320"/>
      <c r="C72" s="320"/>
      <c r="D72" s="320"/>
      <c r="E72" s="320"/>
      <c r="F72" s="320"/>
      <c r="G72" s="320"/>
      <c r="H72" s="320"/>
      <c r="I72" s="320"/>
      <c r="J72" s="320">
        <v>1</v>
      </c>
      <c r="K72" s="320">
        <v>1691100</v>
      </c>
      <c r="L72" s="320">
        <v>1</v>
      </c>
      <c r="M72" s="320">
        <v>1691100</v>
      </c>
    </row>
    <row r="73" spans="1:13" x14ac:dyDescent="0.25">
      <c r="A73" s="171" t="s">
        <v>659</v>
      </c>
      <c r="B73" s="320"/>
      <c r="C73" s="320"/>
      <c r="D73" s="320"/>
      <c r="E73" s="320"/>
      <c r="F73" s="320"/>
      <c r="G73" s="320"/>
      <c r="H73" s="320"/>
      <c r="I73" s="320"/>
      <c r="J73" s="320">
        <v>1</v>
      </c>
      <c r="K73" s="320">
        <v>196000</v>
      </c>
      <c r="L73" s="320">
        <v>1</v>
      </c>
      <c r="M73" s="320">
        <v>196000</v>
      </c>
    </row>
    <row r="74" spans="1:13" x14ac:dyDescent="0.25">
      <c r="A74" s="171" t="s">
        <v>660</v>
      </c>
      <c r="B74" s="320"/>
      <c r="C74" s="320"/>
      <c r="D74" s="320">
        <v>1</v>
      </c>
      <c r="E74" s="320">
        <v>27079563.260000002</v>
      </c>
      <c r="F74" s="320"/>
      <c r="G74" s="320"/>
      <c r="H74" s="320"/>
      <c r="I74" s="320"/>
      <c r="J74" s="320"/>
      <c r="K74" s="320"/>
      <c r="L74" s="320">
        <v>1</v>
      </c>
      <c r="M74" s="320">
        <v>27079563.260000002</v>
      </c>
    </row>
    <row r="75" spans="1:13" x14ac:dyDescent="0.25">
      <c r="A75" s="171" t="s">
        <v>676</v>
      </c>
      <c r="B75" s="320"/>
      <c r="C75" s="320"/>
      <c r="D75" s="320">
        <v>1</v>
      </c>
      <c r="E75" s="320">
        <v>29440000</v>
      </c>
      <c r="F75" s="320">
        <v>1</v>
      </c>
      <c r="G75" s="320">
        <v>2315752.3199999998</v>
      </c>
      <c r="H75" s="320"/>
      <c r="I75" s="320"/>
      <c r="J75" s="320">
        <v>2</v>
      </c>
      <c r="K75" s="320">
        <v>35763019.759999998</v>
      </c>
      <c r="L75" s="320">
        <v>4</v>
      </c>
      <c r="M75" s="320">
        <v>67518772.079999998</v>
      </c>
    </row>
    <row r="76" spans="1:13" x14ac:dyDescent="0.25">
      <c r="A76" s="171" t="s">
        <v>684</v>
      </c>
      <c r="B76" s="320"/>
      <c r="C76" s="320"/>
      <c r="D76" s="320">
        <v>1</v>
      </c>
      <c r="E76" s="320">
        <v>0</v>
      </c>
      <c r="F76" s="320">
        <v>1</v>
      </c>
      <c r="G76" s="320">
        <v>67730396.510000005</v>
      </c>
      <c r="H76" s="320"/>
      <c r="I76" s="320"/>
      <c r="J76" s="320"/>
      <c r="K76" s="320"/>
      <c r="L76" s="320">
        <v>2</v>
      </c>
      <c r="M76" s="320">
        <v>67730396.510000005</v>
      </c>
    </row>
    <row r="77" spans="1:13" x14ac:dyDescent="0.25">
      <c r="A77" s="171" t="s">
        <v>685</v>
      </c>
      <c r="B77" s="320"/>
      <c r="C77" s="320"/>
      <c r="D77" s="320"/>
      <c r="E77" s="320"/>
      <c r="F77" s="320">
        <v>1</v>
      </c>
      <c r="G77" s="320">
        <v>1900000</v>
      </c>
      <c r="H77" s="320"/>
      <c r="I77" s="320"/>
      <c r="J77" s="320"/>
      <c r="K77" s="320"/>
      <c r="L77" s="320">
        <v>1</v>
      </c>
      <c r="M77" s="320">
        <v>1900000</v>
      </c>
    </row>
    <row r="78" spans="1:13" x14ac:dyDescent="0.25">
      <c r="A78" s="171" t="s">
        <v>702</v>
      </c>
      <c r="B78" s="320"/>
      <c r="C78" s="320"/>
      <c r="D78" s="320"/>
      <c r="E78" s="320"/>
      <c r="F78" s="320">
        <v>2</v>
      </c>
      <c r="G78" s="320">
        <v>36516084.859999999</v>
      </c>
      <c r="H78" s="320"/>
      <c r="I78" s="320"/>
      <c r="J78" s="320"/>
      <c r="K78" s="320"/>
      <c r="L78" s="320">
        <v>2</v>
      </c>
      <c r="M78" s="320">
        <v>36516084.859999999</v>
      </c>
    </row>
    <row r="79" spans="1:13" x14ac:dyDescent="0.25">
      <c r="A79" s="171" t="s">
        <v>771</v>
      </c>
      <c r="B79" s="320"/>
      <c r="C79" s="320"/>
      <c r="D79" s="320"/>
      <c r="E79" s="320"/>
      <c r="F79" s="320"/>
      <c r="G79" s="320"/>
      <c r="H79" s="320"/>
      <c r="I79" s="320"/>
      <c r="J79" s="320">
        <v>1</v>
      </c>
      <c r="K79" s="320">
        <v>8556675.9700000007</v>
      </c>
      <c r="L79" s="320">
        <v>1</v>
      </c>
      <c r="M79" s="320">
        <v>8556675.9700000007</v>
      </c>
    </row>
    <row r="80" spans="1:13" x14ac:dyDescent="0.25">
      <c r="A80" s="171" t="s">
        <v>2189</v>
      </c>
      <c r="B80" s="320">
        <v>1</v>
      </c>
      <c r="C80" s="320">
        <v>0</v>
      </c>
      <c r="D80" s="320">
        <v>62</v>
      </c>
      <c r="E80" s="320">
        <v>2583380513.3500004</v>
      </c>
      <c r="F80" s="320">
        <v>33</v>
      </c>
      <c r="G80" s="320">
        <v>327490330.85000002</v>
      </c>
      <c r="H80" s="320">
        <v>1</v>
      </c>
      <c r="I80" s="320">
        <v>268251506.24000001</v>
      </c>
      <c r="J80" s="320">
        <v>87</v>
      </c>
      <c r="K80" s="320">
        <v>1199176175.4600008</v>
      </c>
      <c r="L80" s="320">
        <v>184</v>
      </c>
      <c r="M80" s="320">
        <v>4378298525.8999996</v>
      </c>
    </row>
  </sheetData>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1C253-985D-4A55-BB28-F713E927230E}">
  <dimension ref="A1:AC79"/>
  <sheetViews>
    <sheetView tabSelected="1" zoomScaleNormal="100" workbookViewId="0">
      <selection activeCell="P26" sqref="P26:U28"/>
    </sheetView>
  </sheetViews>
  <sheetFormatPr defaultRowHeight="13.8" x14ac:dyDescent="0.25"/>
  <cols>
    <col min="1" max="1" width="46.3984375" style="119" customWidth="1"/>
    <col min="2" max="2" width="5.5" style="593" bestFit="1" customWidth="1"/>
    <col min="3" max="3" width="8.8984375" style="592" bestFit="1" customWidth="1"/>
    <col min="4" max="4" width="5.5" style="593" bestFit="1" customWidth="1"/>
    <col min="5" max="5" width="13.796875" style="592" customWidth="1"/>
    <col min="6" max="6" width="5.5" style="593" bestFit="1" customWidth="1"/>
    <col min="7" max="7" width="12.8984375" style="592" customWidth="1"/>
    <col min="8" max="8" width="5.5" style="593" bestFit="1" customWidth="1"/>
    <col min="9" max="9" width="12.796875" style="592" customWidth="1"/>
    <col min="10" max="10" width="5.5" style="593" bestFit="1" customWidth="1"/>
    <col min="11" max="11" width="13.796875" style="592" customWidth="1"/>
    <col min="12" max="12" width="5.5" style="593" bestFit="1" customWidth="1"/>
    <col min="13" max="13" width="14.3984375" style="592" customWidth="1"/>
    <col min="14" max="14" width="7.19921875" customWidth="1"/>
    <col min="15" max="15" width="3.19921875" customWidth="1"/>
    <col min="16" max="16" width="16.3984375" customWidth="1"/>
    <col min="17" max="17" width="15.09765625" bestFit="1" customWidth="1"/>
    <col min="18" max="18" width="13.296875" bestFit="1" customWidth="1"/>
    <col min="19" max="19" width="13.59765625" bestFit="1" customWidth="1"/>
    <col min="20" max="21" width="14.796875" bestFit="1" customWidth="1"/>
    <col min="22" max="22" width="12" bestFit="1" customWidth="1"/>
    <col min="23" max="24" width="13.3984375" bestFit="1" customWidth="1"/>
    <col min="26" max="26" width="18.19921875" customWidth="1"/>
    <col min="27" max="27" width="13.3984375" bestFit="1" customWidth="1"/>
  </cols>
  <sheetData>
    <row r="1" spans="1:27" ht="19.8" customHeight="1" thickBot="1" x14ac:dyDescent="0.35">
      <c r="A1" s="591"/>
      <c r="B1" s="653" t="s">
        <v>794</v>
      </c>
      <c r="C1" s="654"/>
      <c r="D1" s="653" t="s">
        <v>793</v>
      </c>
      <c r="E1" s="654"/>
      <c r="F1" s="653" t="s">
        <v>930</v>
      </c>
      <c r="G1" s="654"/>
      <c r="H1" s="653" t="s">
        <v>792</v>
      </c>
      <c r="I1" s="654"/>
      <c r="J1" s="653" t="s">
        <v>790</v>
      </c>
      <c r="K1" s="654"/>
      <c r="L1" s="653" t="s">
        <v>2204</v>
      </c>
      <c r="M1" s="654"/>
    </row>
    <row r="2" spans="1:27" ht="27" customHeight="1" x14ac:dyDescent="0.3">
      <c r="A2" s="591" t="s">
        <v>2205</v>
      </c>
      <c r="B2" s="598" t="s">
        <v>2202</v>
      </c>
      <c r="C2" s="599" t="s">
        <v>2203</v>
      </c>
      <c r="D2" s="598" t="s">
        <v>2202</v>
      </c>
      <c r="E2" s="599" t="s">
        <v>2203</v>
      </c>
      <c r="F2" s="598" t="s">
        <v>2202</v>
      </c>
      <c r="G2" s="599" t="s">
        <v>2203</v>
      </c>
      <c r="H2" s="598" t="s">
        <v>2202</v>
      </c>
      <c r="I2" s="599" t="s">
        <v>2203</v>
      </c>
      <c r="J2" s="598" t="s">
        <v>2202</v>
      </c>
      <c r="K2" s="599" t="s">
        <v>2203</v>
      </c>
      <c r="L2" s="598" t="s">
        <v>2202</v>
      </c>
      <c r="M2" s="599" t="s">
        <v>2203</v>
      </c>
      <c r="P2" s="606" t="s">
        <v>2205</v>
      </c>
      <c r="Q2" s="606" t="s">
        <v>2202</v>
      </c>
      <c r="Z2" s="606" t="s">
        <v>2205</v>
      </c>
      <c r="AA2" s="606" t="s">
        <v>2203</v>
      </c>
    </row>
    <row r="3" spans="1:27" ht="14.4" x14ac:dyDescent="0.3">
      <c r="A3" s="590" t="s">
        <v>181</v>
      </c>
      <c r="B3" s="594"/>
      <c r="C3" s="595"/>
      <c r="D3" s="594">
        <v>17</v>
      </c>
      <c r="E3" s="595">
        <v>1642297154.8700001</v>
      </c>
      <c r="F3" s="594">
        <v>2</v>
      </c>
      <c r="G3" s="595">
        <v>2990575</v>
      </c>
      <c r="H3" s="594">
        <v>1</v>
      </c>
      <c r="I3" s="595">
        <v>268251506.24000001</v>
      </c>
      <c r="J3" s="594">
        <v>1</v>
      </c>
      <c r="K3" s="595">
        <v>72000000</v>
      </c>
      <c r="L3" s="594">
        <v>21</v>
      </c>
      <c r="M3" s="595">
        <v>1985539236.1100001</v>
      </c>
      <c r="P3" s="607" t="s">
        <v>2209</v>
      </c>
      <c r="Q3" s="607">
        <v>21</v>
      </c>
      <c r="Z3" s="607" t="s">
        <v>2209</v>
      </c>
      <c r="AA3" s="608">
        <v>1985539236.1100001</v>
      </c>
    </row>
    <row r="4" spans="1:27" ht="14.4" x14ac:dyDescent="0.3">
      <c r="A4" s="590" t="s">
        <v>105</v>
      </c>
      <c r="B4" s="594"/>
      <c r="C4" s="595"/>
      <c r="D4" s="594"/>
      <c r="E4" s="595"/>
      <c r="F4" s="594"/>
      <c r="G4" s="595"/>
      <c r="H4" s="594"/>
      <c r="I4" s="595"/>
      <c r="J4" s="594">
        <v>2</v>
      </c>
      <c r="K4" s="595">
        <v>562493514.24000001</v>
      </c>
      <c r="L4" s="594">
        <v>2</v>
      </c>
      <c r="M4" s="595">
        <v>562493514.24000001</v>
      </c>
      <c r="P4" s="607" t="s">
        <v>873</v>
      </c>
      <c r="Q4" s="607">
        <v>8</v>
      </c>
      <c r="Z4" s="607" t="s">
        <v>2210</v>
      </c>
      <c r="AA4" s="608">
        <v>562493514.24000001</v>
      </c>
    </row>
    <row r="5" spans="1:27" ht="14.4" x14ac:dyDescent="0.3">
      <c r="A5" s="590" t="s">
        <v>649</v>
      </c>
      <c r="B5" s="594"/>
      <c r="C5" s="595"/>
      <c r="D5" s="594">
        <v>6</v>
      </c>
      <c r="E5" s="595">
        <v>496810029.24000001</v>
      </c>
      <c r="F5" s="594">
        <v>1</v>
      </c>
      <c r="G5" s="595">
        <v>0</v>
      </c>
      <c r="H5" s="594"/>
      <c r="I5" s="595"/>
      <c r="J5" s="594">
        <v>1</v>
      </c>
      <c r="K5" s="595">
        <v>17729984.710000001</v>
      </c>
      <c r="L5" s="594">
        <v>8</v>
      </c>
      <c r="M5" s="595">
        <v>514540013.94999999</v>
      </c>
      <c r="P5" s="607" t="s">
        <v>2215</v>
      </c>
      <c r="Q5" s="607">
        <v>8</v>
      </c>
      <c r="Z5" s="607" t="s">
        <v>873</v>
      </c>
      <c r="AA5" s="608">
        <v>514540013.94999999</v>
      </c>
    </row>
    <row r="6" spans="1:27" ht="28.8" x14ac:dyDescent="0.3">
      <c r="A6" s="590" t="s">
        <v>110</v>
      </c>
      <c r="B6" s="594"/>
      <c r="C6" s="595"/>
      <c r="D6" s="594">
        <v>4</v>
      </c>
      <c r="E6" s="595">
        <v>197370293.75999999</v>
      </c>
      <c r="F6" s="594"/>
      <c r="G6" s="595"/>
      <c r="H6" s="594"/>
      <c r="I6" s="595"/>
      <c r="J6" s="594"/>
      <c r="K6" s="595"/>
      <c r="L6" s="594">
        <v>4</v>
      </c>
      <c r="M6" s="595">
        <v>197370293.75999999</v>
      </c>
      <c r="P6" s="607" t="s">
        <v>2145</v>
      </c>
      <c r="Q6" s="607">
        <v>5</v>
      </c>
      <c r="Z6" s="607" t="s">
        <v>2211</v>
      </c>
      <c r="AA6" s="608">
        <v>197370293.75999999</v>
      </c>
    </row>
    <row r="7" spans="1:27" ht="14.4" x14ac:dyDescent="0.3">
      <c r="A7" s="590" t="s">
        <v>554</v>
      </c>
      <c r="B7" s="594"/>
      <c r="C7" s="595"/>
      <c r="D7" s="594"/>
      <c r="E7" s="595"/>
      <c r="F7" s="594"/>
      <c r="G7" s="595"/>
      <c r="H7" s="594"/>
      <c r="I7" s="595"/>
      <c r="J7" s="594">
        <v>3</v>
      </c>
      <c r="K7" s="595">
        <v>166209587.25</v>
      </c>
      <c r="L7" s="594">
        <v>3</v>
      </c>
      <c r="M7" s="595">
        <v>166209587.25</v>
      </c>
      <c r="P7" s="607" t="s">
        <v>2211</v>
      </c>
      <c r="Q7" s="607">
        <v>4</v>
      </c>
      <c r="Z7" s="607" t="s">
        <v>2212</v>
      </c>
      <c r="AA7" s="608">
        <v>166209587.25</v>
      </c>
    </row>
    <row r="8" spans="1:27" ht="28.8" x14ac:dyDescent="0.3">
      <c r="A8" s="590" t="s">
        <v>2121</v>
      </c>
      <c r="B8" s="594"/>
      <c r="C8" s="595"/>
      <c r="D8" s="594"/>
      <c r="E8" s="595"/>
      <c r="F8" s="594"/>
      <c r="G8" s="595"/>
      <c r="H8" s="594"/>
      <c r="I8" s="595"/>
      <c r="J8" s="594">
        <v>1</v>
      </c>
      <c r="K8" s="595">
        <v>159435887.81999999</v>
      </c>
      <c r="L8" s="594">
        <v>1</v>
      </c>
      <c r="M8" s="595">
        <v>159435887.81999999</v>
      </c>
      <c r="P8" s="607" t="s">
        <v>2151</v>
      </c>
      <c r="Q8" s="607">
        <v>4</v>
      </c>
      <c r="Z8" s="607" t="s">
        <v>2181</v>
      </c>
      <c r="AA8" s="608">
        <v>159435887.81999999</v>
      </c>
    </row>
    <row r="9" spans="1:27" ht="14.4" x14ac:dyDescent="0.3">
      <c r="A9" s="590" t="s">
        <v>22</v>
      </c>
      <c r="B9" s="594"/>
      <c r="C9" s="595"/>
      <c r="D9" s="594"/>
      <c r="E9" s="595"/>
      <c r="F9" s="594">
        <v>1</v>
      </c>
      <c r="G9" s="595">
        <v>90092303.739999995</v>
      </c>
      <c r="H9" s="594"/>
      <c r="I9" s="595"/>
      <c r="J9" s="594"/>
      <c r="K9" s="595"/>
      <c r="L9" s="594">
        <v>1</v>
      </c>
      <c r="M9" s="595">
        <v>90092303.739999995</v>
      </c>
      <c r="P9" s="607" t="s">
        <v>2152</v>
      </c>
      <c r="Q9" s="607">
        <v>4</v>
      </c>
      <c r="Z9" s="607" t="s">
        <v>22</v>
      </c>
      <c r="AA9" s="608">
        <v>90092303.739999995</v>
      </c>
    </row>
    <row r="10" spans="1:27" ht="14.4" x14ac:dyDescent="0.3">
      <c r="A10" s="590" t="s">
        <v>684</v>
      </c>
      <c r="B10" s="594"/>
      <c r="C10" s="595"/>
      <c r="D10" s="594">
        <v>1</v>
      </c>
      <c r="E10" s="595">
        <v>0</v>
      </c>
      <c r="F10" s="594">
        <v>1</v>
      </c>
      <c r="G10" s="595">
        <v>67730396.510000005</v>
      </c>
      <c r="H10" s="594"/>
      <c r="I10" s="595"/>
      <c r="J10" s="594"/>
      <c r="K10" s="595"/>
      <c r="L10" s="594">
        <v>2</v>
      </c>
      <c r="M10" s="595">
        <v>67730396.510000005</v>
      </c>
      <c r="P10" s="607" t="s">
        <v>2153</v>
      </c>
      <c r="Q10" s="607">
        <v>4</v>
      </c>
      <c r="Z10" s="607" t="s">
        <v>2213</v>
      </c>
      <c r="AA10" s="608">
        <v>67730396.510000005</v>
      </c>
    </row>
    <row r="11" spans="1:27" ht="14.4" x14ac:dyDescent="0.3">
      <c r="A11" s="590" t="s">
        <v>676</v>
      </c>
      <c r="B11" s="594"/>
      <c r="C11" s="595"/>
      <c r="D11" s="594">
        <v>1</v>
      </c>
      <c r="E11" s="595">
        <v>29440000</v>
      </c>
      <c r="F11" s="594">
        <v>1</v>
      </c>
      <c r="G11" s="595">
        <v>2315752.3199999998</v>
      </c>
      <c r="H11" s="594"/>
      <c r="I11" s="595"/>
      <c r="J11" s="594">
        <v>2</v>
      </c>
      <c r="K11" s="595">
        <v>35763019.759999998</v>
      </c>
      <c r="L11" s="594">
        <v>4</v>
      </c>
      <c r="M11" s="595">
        <v>67518772.079999998</v>
      </c>
      <c r="P11" s="607" t="s">
        <v>2212</v>
      </c>
      <c r="Q11" s="607">
        <v>3</v>
      </c>
      <c r="Z11" s="607" t="s">
        <v>2151</v>
      </c>
      <c r="AA11" s="608">
        <v>67518772.079999998</v>
      </c>
    </row>
    <row r="12" spans="1:27" ht="14.4" x14ac:dyDescent="0.3">
      <c r="A12" s="590" t="s">
        <v>577</v>
      </c>
      <c r="B12" s="594"/>
      <c r="C12" s="595"/>
      <c r="D12" s="594"/>
      <c r="E12" s="595"/>
      <c r="F12" s="594">
        <v>1</v>
      </c>
      <c r="G12" s="595">
        <v>54240563</v>
      </c>
      <c r="H12" s="594"/>
      <c r="I12" s="595"/>
      <c r="J12" s="594"/>
      <c r="K12" s="595"/>
      <c r="L12" s="594">
        <v>1</v>
      </c>
      <c r="M12" s="595">
        <v>54240563</v>
      </c>
      <c r="P12" s="607" t="s">
        <v>1269</v>
      </c>
      <c r="Q12" s="607">
        <v>3</v>
      </c>
      <c r="Z12" s="607" t="s">
        <v>577</v>
      </c>
      <c r="AA12" s="608">
        <v>54240563</v>
      </c>
    </row>
    <row r="13" spans="1:27" ht="14.4" x14ac:dyDescent="0.3">
      <c r="A13" s="590" t="s">
        <v>478</v>
      </c>
      <c r="B13" s="594"/>
      <c r="C13" s="595"/>
      <c r="D13" s="594">
        <v>1</v>
      </c>
      <c r="E13" s="595">
        <v>54000000</v>
      </c>
      <c r="F13" s="594"/>
      <c r="G13" s="595"/>
      <c r="H13" s="594"/>
      <c r="I13" s="595"/>
      <c r="J13" s="594"/>
      <c r="K13" s="595"/>
      <c r="L13" s="594">
        <v>1</v>
      </c>
      <c r="M13" s="595">
        <v>54000000</v>
      </c>
      <c r="P13" s="607" t="s">
        <v>2210</v>
      </c>
      <c r="Q13" s="607">
        <v>2</v>
      </c>
      <c r="Z13" s="607" t="s">
        <v>2177</v>
      </c>
      <c r="AA13" s="608">
        <v>54000000</v>
      </c>
    </row>
    <row r="14" spans="1:27" ht="14.4" x14ac:dyDescent="0.3">
      <c r="A14" s="590" t="s">
        <v>619</v>
      </c>
      <c r="B14" s="594"/>
      <c r="C14" s="595"/>
      <c r="D14" s="594">
        <v>1</v>
      </c>
      <c r="E14" s="595">
        <v>36522983.229999997</v>
      </c>
      <c r="F14" s="594"/>
      <c r="G14" s="595"/>
      <c r="H14" s="594"/>
      <c r="I14" s="595"/>
      <c r="J14" s="594">
        <v>2</v>
      </c>
      <c r="K14" s="595">
        <v>12412544.08</v>
      </c>
      <c r="L14" s="594">
        <v>3</v>
      </c>
      <c r="M14" s="595">
        <v>48935527.309999995</v>
      </c>
      <c r="P14" s="607" t="s">
        <v>2213</v>
      </c>
      <c r="Q14" s="607">
        <v>2</v>
      </c>
      <c r="Z14" s="607" t="s">
        <v>1269</v>
      </c>
      <c r="AA14" s="608">
        <v>48935527.309999995</v>
      </c>
    </row>
    <row r="15" spans="1:27" ht="14.4" x14ac:dyDescent="0.3">
      <c r="A15" s="590" t="s">
        <v>702</v>
      </c>
      <c r="B15" s="594"/>
      <c r="C15" s="595"/>
      <c r="D15" s="594"/>
      <c r="E15" s="595"/>
      <c r="F15" s="594">
        <v>2</v>
      </c>
      <c r="G15" s="595">
        <v>36516084.859999999</v>
      </c>
      <c r="H15" s="594"/>
      <c r="I15" s="595"/>
      <c r="J15" s="594"/>
      <c r="K15" s="595"/>
      <c r="L15" s="594">
        <v>2</v>
      </c>
      <c r="M15" s="595">
        <v>36516084.859999999</v>
      </c>
      <c r="P15" s="607" t="s">
        <v>702</v>
      </c>
      <c r="Q15" s="607">
        <v>2</v>
      </c>
      <c r="Z15" s="607" t="s">
        <v>702</v>
      </c>
      <c r="AA15" s="608">
        <v>36516084.859999999</v>
      </c>
    </row>
    <row r="16" spans="1:27" ht="14.4" x14ac:dyDescent="0.3">
      <c r="A16" s="590" t="s">
        <v>611</v>
      </c>
      <c r="B16" s="594"/>
      <c r="C16" s="595"/>
      <c r="D16" s="594">
        <v>4</v>
      </c>
      <c r="E16" s="595">
        <v>36245315.689999998</v>
      </c>
      <c r="F16" s="594"/>
      <c r="G16" s="595"/>
      <c r="H16" s="594"/>
      <c r="I16" s="595"/>
      <c r="J16" s="594"/>
      <c r="K16" s="595"/>
      <c r="L16" s="594">
        <v>4</v>
      </c>
      <c r="M16" s="595">
        <v>36245315.689999998</v>
      </c>
      <c r="P16" s="607" t="s">
        <v>1285</v>
      </c>
      <c r="Q16" s="607">
        <v>2</v>
      </c>
      <c r="Z16" s="607" t="s">
        <v>2152</v>
      </c>
      <c r="AA16" s="608">
        <v>36245315.689999998</v>
      </c>
    </row>
    <row r="17" spans="1:28" ht="14.4" x14ac:dyDescent="0.3">
      <c r="A17" s="590" t="s">
        <v>586</v>
      </c>
      <c r="B17" s="594"/>
      <c r="C17" s="595"/>
      <c r="D17" s="594"/>
      <c r="E17" s="595"/>
      <c r="F17" s="594">
        <v>2</v>
      </c>
      <c r="G17" s="595">
        <v>33329465.240000002</v>
      </c>
      <c r="H17" s="594"/>
      <c r="I17" s="595"/>
      <c r="J17" s="594">
        <v>3</v>
      </c>
      <c r="K17" s="595">
        <v>2174552.04</v>
      </c>
      <c r="L17" s="594">
        <v>5</v>
      </c>
      <c r="M17" s="595">
        <v>35504017.280000001</v>
      </c>
      <c r="P17" s="607" t="s">
        <v>2181</v>
      </c>
      <c r="Q17" s="607">
        <v>1</v>
      </c>
      <c r="Z17" s="607" t="s">
        <v>2145</v>
      </c>
      <c r="AA17" s="608">
        <v>35504017.280000001</v>
      </c>
    </row>
    <row r="18" spans="1:28" ht="14.4" x14ac:dyDescent="0.3">
      <c r="A18" s="590" t="s">
        <v>86</v>
      </c>
      <c r="B18" s="594"/>
      <c r="C18" s="595"/>
      <c r="D18" s="594"/>
      <c r="E18" s="595"/>
      <c r="F18" s="594"/>
      <c r="G18" s="595"/>
      <c r="H18" s="594"/>
      <c r="I18" s="595"/>
      <c r="J18" s="594">
        <v>1</v>
      </c>
      <c r="K18" s="595">
        <v>34957247.240000002</v>
      </c>
      <c r="L18" s="594">
        <v>1</v>
      </c>
      <c r="M18" s="595">
        <v>34957247.240000002</v>
      </c>
      <c r="P18" s="607" t="s">
        <v>22</v>
      </c>
      <c r="Q18" s="607">
        <v>1</v>
      </c>
      <c r="Z18" s="607" t="s">
        <v>2214</v>
      </c>
      <c r="AA18" s="608">
        <v>34957247.240000002</v>
      </c>
    </row>
    <row r="19" spans="1:28" ht="14.4" x14ac:dyDescent="0.3">
      <c r="A19" s="590" t="s">
        <v>621</v>
      </c>
      <c r="B19" s="594"/>
      <c r="C19" s="595"/>
      <c r="D19" s="594"/>
      <c r="E19" s="595"/>
      <c r="F19" s="594">
        <v>1</v>
      </c>
      <c r="G19" s="595">
        <v>75000</v>
      </c>
      <c r="H19" s="594"/>
      <c r="I19" s="595"/>
      <c r="J19" s="594">
        <v>3</v>
      </c>
      <c r="K19" s="595">
        <v>31139175.109999999</v>
      </c>
      <c r="L19" s="594">
        <v>4</v>
      </c>
      <c r="M19" s="595">
        <v>31214175.109999999</v>
      </c>
      <c r="P19" s="607" t="s">
        <v>577</v>
      </c>
      <c r="Q19" s="607">
        <v>1</v>
      </c>
      <c r="Z19" s="607" t="s">
        <v>2153</v>
      </c>
      <c r="AA19" s="608">
        <v>31214175.109999999</v>
      </c>
    </row>
    <row r="20" spans="1:28" ht="14.4" x14ac:dyDescent="0.3">
      <c r="A20" s="590" t="s">
        <v>865</v>
      </c>
      <c r="B20" s="594"/>
      <c r="C20" s="595"/>
      <c r="D20" s="594"/>
      <c r="E20" s="595"/>
      <c r="F20" s="594"/>
      <c r="G20" s="595"/>
      <c r="H20" s="594"/>
      <c r="I20" s="595"/>
      <c r="J20" s="594">
        <v>2</v>
      </c>
      <c r="K20" s="595">
        <v>27384535.549999997</v>
      </c>
      <c r="L20" s="594">
        <v>2</v>
      </c>
      <c r="M20" s="595">
        <v>27384535.549999997</v>
      </c>
      <c r="P20" s="607" t="s">
        <v>2177</v>
      </c>
      <c r="Q20" s="607">
        <v>1</v>
      </c>
      <c r="Z20" s="607" t="s">
        <v>1285</v>
      </c>
      <c r="AA20" s="608">
        <v>27384535.549999997</v>
      </c>
    </row>
    <row r="21" spans="1:28" ht="14.4" x14ac:dyDescent="0.3">
      <c r="A21" s="590" t="s">
        <v>660</v>
      </c>
      <c r="B21" s="594"/>
      <c r="C21" s="595"/>
      <c r="D21" s="594">
        <v>1</v>
      </c>
      <c r="E21" s="595">
        <v>27079563.260000002</v>
      </c>
      <c r="F21" s="594"/>
      <c r="G21" s="595"/>
      <c r="H21" s="594"/>
      <c r="I21" s="595"/>
      <c r="J21" s="594"/>
      <c r="K21" s="595"/>
      <c r="L21" s="594">
        <v>1</v>
      </c>
      <c r="M21" s="595">
        <v>27079563.260000002</v>
      </c>
      <c r="P21" s="607" t="s">
        <v>2214</v>
      </c>
      <c r="Q21" s="607">
        <v>1</v>
      </c>
      <c r="Z21" s="607" t="s">
        <v>983</v>
      </c>
      <c r="AA21" s="608">
        <v>27079563.260000002</v>
      </c>
    </row>
    <row r="22" spans="1:28" ht="28.8" x14ac:dyDescent="0.3">
      <c r="A22" s="590" t="s">
        <v>160</v>
      </c>
      <c r="B22" s="594"/>
      <c r="C22" s="595"/>
      <c r="D22" s="594"/>
      <c r="E22" s="595"/>
      <c r="F22" s="594"/>
      <c r="G22" s="595"/>
      <c r="H22" s="594"/>
      <c r="I22" s="595"/>
      <c r="J22" s="594">
        <v>8</v>
      </c>
      <c r="K22" s="595">
        <v>20373377.870000001</v>
      </c>
      <c r="L22" s="594">
        <v>8</v>
      </c>
      <c r="M22" s="595">
        <v>20373377.870000001</v>
      </c>
      <c r="P22" s="607" t="s">
        <v>983</v>
      </c>
      <c r="Q22" s="607">
        <v>1</v>
      </c>
      <c r="Z22" s="607" t="s">
        <v>2215</v>
      </c>
      <c r="AA22" s="608">
        <v>20373377.870000001</v>
      </c>
    </row>
    <row r="23" spans="1:28" s="323" customFormat="1" ht="14.4" x14ac:dyDescent="0.3">
      <c r="A23" s="600" t="s">
        <v>2206</v>
      </c>
      <c r="B23" s="601">
        <f t="shared" ref="B23:L23" si="0">SUM(B3:B22)</f>
        <v>0</v>
      </c>
      <c r="C23" s="600">
        <f t="shared" si="0"/>
        <v>0</v>
      </c>
      <c r="D23" s="601">
        <f t="shared" si="0"/>
        <v>36</v>
      </c>
      <c r="E23" s="600">
        <f t="shared" si="0"/>
        <v>2519765340.0500002</v>
      </c>
      <c r="F23" s="601">
        <f t="shared" si="0"/>
        <v>12</v>
      </c>
      <c r="G23" s="600">
        <f t="shared" si="0"/>
        <v>287290140.67000002</v>
      </c>
      <c r="H23" s="601">
        <f t="shared" si="0"/>
        <v>1</v>
      </c>
      <c r="I23" s="600">
        <f t="shared" si="0"/>
        <v>268251506.24000001</v>
      </c>
      <c r="J23" s="601">
        <f t="shared" si="0"/>
        <v>29</v>
      </c>
      <c r="K23" s="600">
        <f t="shared" si="0"/>
        <v>1142073425.6699998</v>
      </c>
      <c r="L23" s="601">
        <f t="shared" si="0"/>
        <v>78</v>
      </c>
      <c r="M23" s="600">
        <f>SUM(M3:M22)</f>
        <v>4217380412.6300011</v>
      </c>
      <c r="N23" s="605">
        <f>M23/M79</f>
        <v>0.96324642727806675</v>
      </c>
      <c r="P23" s="609" t="s">
        <v>2216</v>
      </c>
      <c r="Q23" s="609">
        <v>78</v>
      </c>
      <c r="Z23" s="609" t="s">
        <v>2216</v>
      </c>
      <c r="AA23" s="610">
        <v>4217380412.6300011</v>
      </c>
    </row>
    <row r="24" spans="1:28" ht="14.4" x14ac:dyDescent="0.3">
      <c r="A24" s="590" t="s">
        <v>116</v>
      </c>
      <c r="B24" s="594"/>
      <c r="C24" s="595"/>
      <c r="D24" s="594"/>
      <c r="E24" s="595"/>
      <c r="F24" s="594">
        <v>3</v>
      </c>
      <c r="G24" s="595">
        <v>16142528.52</v>
      </c>
      <c r="H24" s="594"/>
      <c r="I24" s="595"/>
      <c r="J24" s="594">
        <v>1</v>
      </c>
      <c r="K24" s="595">
        <v>130666.02</v>
      </c>
      <c r="L24" s="594">
        <v>4</v>
      </c>
      <c r="M24" s="595">
        <v>16273194.539999999</v>
      </c>
    </row>
    <row r="25" spans="1:28" ht="14.4" x14ac:dyDescent="0.3">
      <c r="A25" s="590" t="s">
        <v>41</v>
      </c>
      <c r="B25" s="594"/>
      <c r="C25" s="595"/>
      <c r="D25" s="594">
        <v>1</v>
      </c>
      <c r="E25" s="595">
        <v>15861000</v>
      </c>
      <c r="F25" s="594"/>
      <c r="G25" s="595"/>
      <c r="H25" s="594"/>
      <c r="I25" s="595"/>
      <c r="J25" s="594"/>
      <c r="K25" s="595"/>
      <c r="L25" s="594">
        <v>1</v>
      </c>
      <c r="M25" s="595">
        <v>15861000</v>
      </c>
    </row>
    <row r="26" spans="1:28" ht="57.6" x14ac:dyDescent="0.3">
      <c r="A26" s="590" t="s">
        <v>71</v>
      </c>
      <c r="B26" s="594"/>
      <c r="C26" s="595"/>
      <c r="D26" s="594">
        <v>7</v>
      </c>
      <c r="E26" s="595">
        <v>15445030.67</v>
      </c>
      <c r="F26" s="594"/>
      <c r="G26" s="595"/>
      <c r="H26" s="594"/>
      <c r="I26" s="595"/>
      <c r="J26" s="594"/>
      <c r="K26" s="595"/>
      <c r="L26" s="594">
        <v>7</v>
      </c>
      <c r="M26" s="595">
        <v>15445030.67</v>
      </c>
      <c r="P26" s="613" t="s">
        <v>794</v>
      </c>
      <c r="Q26" s="613" t="s">
        <v>793</v>
      </c>
      <c r="R26" s="613" t="s">
        <v>930</v>
      </c>
      <c r="S26" s="613" t="s">
        <v>792</v>
      </c>
      <c r="T26" s="613" t="s">
        <v>790</v>
      </c>
      <c r="U26" s="613" t="s">
        <v>797</v>
      </c>
      <c r="Z26" s="119"/>
      <c r="AB26" s="119"/>
    </row>
    <row r="27" spans="1:28" ht="14.4" x14ac:dyDescent="0.3">
      <c r="A27" s="590" t="s">
        <v>639</v>
      </c>
      <c r="B27" s="594"/>
      <c r="C27" s="595"/>
      <c r="D27" s="594"/>
      <c r="E27" s="595"/>
      <c r="F27" s="594">
        <v>5</v>
      </c>
      <c r="G27" s="595">
        <v>11918010.34</v>
      </c>
      <c r="H27" s="594"/>
      <c r="I27" s="595"/>
      <c r="J27" s="594"/>
      <c r="K27" s="595"/>
      <c r="L27" s="594">
        <v>5</v>
      </c>
      <c r="M27" s="595">
        <v>11918010.34</v>
      </c>
      <c r="P27" s="611">
        <v>0</v>
      </c>
      <c r="Q27" s="611">
        <v>2519765340.0500002</v>
      </c>
      <c r="R27" s="611">
        <v>287290140.67000002</v>
      </c>
      <c r="S27" s="611">
        <v>268251506.24000001</v>
      </c>
      <c r="T27" s="611">
        <v>1142073425.6699998</v>
      </c>
      <c r="U27" s="611">
        <v>4217380412.6300011</v>
      </c>
    </row>
    <row r="28" spans="1:28" ht="14.4" x14ac:dyDescent="0.3">
      <c r="A28" s="590" t="s">
        <v>106</v>
      </c>
      <c r="B28" s="594"/>
      <c r="C28" s="595"/>
      <c r="D28" s="594"/>
      <c r="E28" s="595"/>
      <c r="F28" s="594"/>
      <c r="G28" s="595"/>
      <c r="H28" s="594"/>
      <c r="I28" s="595"/>
      <c r="J28" s="594">
        <v>1</v>
      </c>
      <c r="K28" s="595">
        <v>9562213.4199999999</v>
      </c>
      <c r="L28" s="594">
        <v>1</v>
      </c>
      <c r="M28" s="595">
        <v>9562213.4199999999</v>
      </c>
      <c r="P28" s="612">
        <v>0</v>
      </c>
      <c r="Q28" s="612">
        <v>36</v>
      </c>
      <c r="R28" s="612">
        <v>12</v>
      </c>
      <c r="S28" s="612">
        <v>1</v>
      </c>
      <c r="T28" s="612">
        <v>29</v>
      </c>
      <c r="U28" s="612">
        <v>78</v>
      </c>
    </row>
    <row r="29" spans="1:28" ht="14.4" x14ac:dyDescent="0.3">
      <c r="A29" s="590" t="s">
        <v>13</v>
      </c>
      <c r="B29" s="594"/>
      <c r="C29" s="595"/>
      <c r="D29" s="594"/>
      <c r="E29" s="595"/>
      <c r="F29" s="594"/>
      <c r="G29" s="595"/>
      <c r="H29" s="594"/>
      <c r="I29" s="595"/>
      <c r="J29" s="594">
        <v>2</v>
      </c>
      <c r="K29" s="595">
        <v>8658220.5599999987</v>
      </c>
      <c r="L29" s="594">
        <v>2</v>
      </c>
      <c r="M29" s="595">
        <v>8658220.5599999987</v>
      </c>
      <c r="Q29" s="323"/>
      <c r="R29" s="323"/>
    </row>
    <row r="30" spans="1:28" ht="28.8" x14ac:dyDescent="0.3">
      <c r="A30" s="590" t="s">
        <v>771</v>
      </c>
      <c r="B30" s="594"/>
      <c r="C30" s="595"/>
      <c r="D30" s="594"/>
      <c r="E30" s="595"/>
      <c r="F30" s="594"/>
      <c r="G30" s="595"/>
      <c r="H30" s="594"/>
      <c r="I30" s="595"/>
      <c r="J30" s="594">
        <v>1</v>
      </c>
      <c r="K30" s="595">
        <v>8556675.9700000007</v>
      </c>
      <c r="L30" s="594">
        <v>1</v>
      </c>
      <c r="M30" s="595">
        <v>8556675.9700000007</v>
      </c>
    </row>
    <row r="31" spans="1:28" ht="28.8" x14ac:dyDescent="0.3">
      <c r="A31" s="590" t="s">
        <v>381</v>
      </c>
      <c r="B31" s="594"/>
      <c r="C31" s="595"/>
      <c r="D31" s="594"/>
      <c r="E31" s="595"/>
      <c r="F31" s="594"/>
      <c r="G31" s="595"/>
      <c r="H31" s="594"/>
      <c r="I31" s="595"/>
      <c r="J31" s="594">
        <v>9</v>
      </c>
      <c r="K31" s="595">
        <v>7519362.96</v>
      </c>
      <c r="L31" s="594">
        <v>9</v>
      </c>
      <c r="M31" s="595">
        <v>7519362.96</v>
      </c>
    </row>
    <row r="32" spans="1:28" ht="14.4" x14ac:dyDescent="0.3">
      <c r="A32" s="590" t="s">
        <v>479</v>
      </c>
      <c r="B32" s="594"/>
      <c r="C32" s="595"/>
      <c r="D32" s="594">
        <v>1</v>
      </c>
      <c r="E32" s="595">
        <v>6679825</v>
      </c>
      <c r="F32" s="594"/>
      <c r="G32" s="595"/>
      <c r="H32" s="594"/>
      <c r="I32" s="595"/>
      <c r="J32" s="594"/>
      <c r="K32" s="595"/>
      <c r="L32" s="594">
        <v>1</v>
      </c>
      <c r="M32" s="595">
        <v>6679825</v>
      </c>
    </row>
    <row r="33" spans="1:13" ht="14.4" x14ac:dyDescent="0.3">
      <c r="A33" s="590" t="s">
        <v>552</v>
      </c>
      <c r="B33" s="594"/>
      <c r="C33" s="595"/>
      <c r="D33" s="594">
        <v>1</v>
      </c>
      <c r="E33" s="595">
        <v>6536638.54</v>
      </c>
      <c r="F33" s="594"/>
      <c r="G33" s="595"/>
      <c r="H33" s="594"/>
      <c r="I33" s="595"/>
      <c r="J33" s="594"/>
      <c r="K33" s="595"/>
      <c r="L33" s="594">
        <v>1</v>
      </c>
      <c r="M33" s="595">
        <v>6536638.54</v>
      </c>
    </row>
    <row r="34" spans="1:13" ht="28.8" x14ac:dyDescent="0.3">
      <c r="A34" s="590" t="s">
        <v>257</v>
      </c>
      <c r="B34" s="594"/>
      <c r="C34" s="595"/>
      <c r="D34" s="594"/>
      <c r="E34" s="595"/>
      <c r="F34" s="594"/>
      <c r="G34" s="595"/>
      <c r="H34" s="594"/>
      <c r="I34" s="595"/>
      <c r="J34" s="594">
        <v>7</v>
      </c>
      <c r="K34" s="595">
        <v>6304595</v>
      </c>
      <c r="L34" s="594">
        <v>7</v>
      </c>
      <c r="M34" s="595">
        <v>6304595</v>
      </c>
    </row>
    <row r="35" spans="1:13" ht="14.4" x14ac:dyDescent="0.3">
      <c r="A35" s="590" t="s">
        <v>112</v>
      </c>
      <c r="B35" s="594"/>
      <c r="C35" s="595"/>
      <c r="D35" s="594"/>
      <c r="E35" s="595"/>
      <c r="F35" s="594">
        <v>1</v>
      </c>
      <c r="G35" s="595">
        <v>6300116.7000000002</v>
      </c>
      <c r="H35" s="594"/>
      <c r="I35" s="595"/>
      <c r="J35" s="594"/>
      <c r="K35" s="595"/>
      <c r="L35" s="594">
        <v>1</v>
      </c>
      <c r="M35" s="595">
        <v>6300116.7000000002</v>
      </c>
    </row>
    <row r="36" spans="1:13" ht="14.4" x14ac:dyDescent="0.3">
      <c r="A36" s="590" t="s">
        <v>76</v>
      </c>
      <c r="B36" s="594"/>
      <c r="C36" s="595"/>
      <c r="D36" s="594">
        <v>1</v>
      </c>
      <c r="E36" s="595">
        <v>3950359</v>
      </c>
      <c r="F36" s="594"/>
      <c r="G36" s="595"/>
      <c r="H36" s="594"/>
      <c r="I36" s="595"/>
      <c r="J36" s="594"/>
      <c r="K36" s="595"/>
      <c r="L36" s="594">
        <v>1</v>
      </c>
      <c r="M36" s="595">
        <v>3950359</v>
      </c>
    </row>
    <row r="37" spans="1:13" ht="14.4" x14ac:dyDescent="0.3">
      <c r="A37" s="590" t="s">
        <v>477</v>
      </c>
      <c r="B37" s="594"/>
      <c r="C37" s="595"/>
      <c r="D37" s="594">
        <v>1</v>
      </c>
      <c r="E37" s="595">
        <v>3302229.24</v>
      </c>
      <c r="F37" s="594"/>
      <c r="G37" s="595"/>
      <c r="H37" s="594"/>
      <c r="I37" s="595"/>
      <c r="J37" s="594"/>
      <c r="K37" s="595"/>
      <c r="L37" s="594">
        <v>1</v>
      </c>
      <c r="M37" s="595">
        <v>3302229.24</v>
      </c>
    </row>
    <row r="38" spans="1:13" ht="14.4" x14ac:dyDescent="0.3">
      <c r="A38" s="590" t="s">
        <v>14</v>
      </c>
      <c r="B38" s="594"/>
      <c r="C38" s="595"/>
      <c r="D38" s="594">
        <v>1</v>
      </c>
      <c r="E38" s="595">
        <v>2703293</v>
      </c>
      <c r="F38" s="594"/>
      <c r="G38" s="595"/>
      <c r="H38" s="594"/>
      <c r="I38" s="595"/>
      <c r="J38" s="594"/>
      <c r="K38" s="595"/>
      <c r="L38" s="594">
        <v>1</v>
      </c>
      <c r="M38" s="595">
        <v>2703293</v>
      </c>
    </row>
    <row r="39" spans="1:13" ht="14.4" x14ac:dyDescent="0.3">
      <c r="A39" s="590" t="s">
        <v>645</v>
      </c>
      <c r="B39" s="594"/>
      <c r="C39" s="595"/>
      <c r="D39" s="594"/>
      <c r="E39" s="595"/>
      <c r="F39" s="594"/>
      <c r="G39" s="595"/>
      <c r="H39" s="594"/>
      <c r="I39" s="595"/>
      <c r="J39" s="594">
        <v>5</v>
      </c>
      <c r="K39" s="595">
        <v>2667789.2800000003</v>
      </c>
      <c r="L39" s="594">
        <v>5</v>
      </c>
      <c r="M39" s="595">
        <v>2667789.2800000003</v>
      </c>
    </row>
    <row r="40" spans="1:13" ht="14.4" x14ac:dyDescent="0.3">
      <c r="A40" s="590" t="s">
        <v>483</v>
      </c>
      <c r="B40" s="594"/>
      <c r="C40" s="595"/>
      <c r="D40" s="594">
        <v>1</v>
      </c>
      <c r="E40" s="595">
        <v>2600000</v>
      </c>
      <c r="F40" s="594"/>
      <c r="G40" s="595"/>
      <c r="H40" s="594"/>
      <c r="I40" s="595"/>
      <c r="J40" s="594">
        <v>1</v>
      </c>
      <c r="K40" s="595">
        <v>57200</v>
      </c>
      <c r="L40" s="594">
        <v>2</v>
      </c>
      <c r="M40" s="595">
        <v>2657200</v>
      </c>
    </row>
    <row r="41" spans="1:13" ht="14.4" x14ac:dyDescent="0.3">
      <c r="A41" s="590" t="s">
        <v>337</v>
      </c>
      <c r="B41" s="594"/>
      <c r="C41" s="595"/>
      <c r="D41" s="594">
        <v>3</v>
      </c>
      <c r="E41" s="595">
        <v>2431244.7400000002</v>
      </c>
      <c r="F41" s="594"/>
      <c r="G41" s="595"/>
      <c r="H41" s="594"/>
      <c r="I41" s="595"/>
      <c r="J41" s="594"/>
      <c r="K41" s="595"/>
      <c r="L41" s="594">
        <v>3</v>
      </c>
      <c r="M41" s="595">
        <v>2431244.7400000002</v>
      </c>
    </row>
    <row r="42" spans="1:13" ht="28.8" x14ac:dyDescent="0.3">
      <c r="A42" s="590" t="s">
        <v>275</v>
      </c>
      <c r="B42" s="594"/>
      <c r="C42" s="595"/>
      <c r="D42" s="594"/>
      <c r="E42" s="595"/>
      <c r="F42" s="594"/>
      <c r="G42" s="595"/>
      <c r="H42" s="594"/>
      <c r="I42" s="595"/>
      <c r="J42" s="594">
        <v>2</v>
      </c>
      <c r="K42" s="595">
        <v>2417480.33</v>
      </c>
      <c r="L42" s="594">
        <v>2</v>
      </c>
      <c r="M42" s="595">
        <v>2417480.33</v>
      </c>
    </row>
    <row r="43" spans="1:13" ht="14.4" x14ac:dyDescent="0.3">
      <c r="A43" s="590" t="s">
        <v>100</v>
      </c>
      <c r="B43" s="594"/>
      <c r="C43" s="595"/>
      <c r="D43" s="594">
        <v>1</v>
      </c>
      <c r="E43" s="595">
        <v>958596.85</v>
      </c>
      <c r="F43" s="594"/>
      <c r="G43" s="595"/>
      <c r="H43" s="594"/>
      <c r="I43" s="595"/>
      <c r="J43" s="594">
        <v>1</v>
      </c>
      <c r="K43" s="595">
        <v>1015000</v>
      </c>
      <c r="L43" s="594">
        <v>2</v>
      </c>
      <c r="M43" s="595">
        <v>1973596.85</v>
      </c>
    </row>
    <row r="44" spans="1:13" ht="14.4" x14ac:dyDescent="0.3">
      <c r="A44" s="590" t="s">
        <v>266</v>
      </c>
      <c r="B44" s="594"/>
      <c r="C44" s="595"/>
      <c r="D44" s="594"/>
      <c r="E44" s="595"/>
      <c r="F44" s="594"/>
      <c r="G44" s="595"/>
      <c r="H44" s="594"/>
      <c r="I44" s="595"/>
      <c r="J44" s="594">
        <v>10</v>
      </c>
      <c r="K44" s="595">
        <v>1931487.56</v>
      </c>
      <c r="L44" s="594">
        <v>10</v>
      </c>
      <c r="M44" s="595">
        <v>1931487.56</v>
      </c>
    </row>
    <row r="45" spans="1:13" ht="14.4" x14ac:dyDescent="0.3">
      <c r="A45" s="590" t="s">
        <v>685</v>
      </c>
      <c r="B45" s="594"/>
      <c r="C45" s="595"/>
      <c r="D45" s="594"/>
      <c r="E45" s="595"/>
      <c r="F45" s="594">
        <v>1</v>
      </c>
      <c r="G45" s="595">
        <v>1900000</v>
      </c>
      <c r="H45" s="594"/>
      <c r="I45" s="595"/>
      <c r="J45" s="594"/>
      <c r="K45" s="595"/>
      <c r="L45" s="594">
        <v>1</v>
      </c>
      <c r="M45" s="595">
        <v>1900000</v>
      </c>
    </row>
    <row r="46" spans="1:13" ht="14.4" x14ac:dyDescent="0.3">
      <c r="A46" s="590" t="s">
        <v>652</v>
      </c>
      <c r="B46" s="594"/>
      <c r="C46" s="595"/>
      <c r="D46" s="594"/>
      <c r="E46" s="595"/>
      <c r="F46" s="594"/>
      <c r="G46" s="595"/>
      <c r="H46" s="594"/>
      <c r="I46" s="595"/>
      <c r="J46" s="594">
        <v>1</v>
      </c>
      <c r="K46" s="595">
        <v>1691100</v>
      </c>
      <c r="L46" s="594">
        <v>1</v>
      </c>
      <c r="M46" s="595">
        <v>1691100</v>
      </c>
    </row>
    <row r="47" spans="1:13" ht="14.4" x14ac:dyDescent="0.3">
      <c r="A47" s="590" t="s">
        <v>107</v>
      </c>
      <c r="B47" s="594"/>
      <c r="C47" s="595"/>
      <c r="D47" s="594">
        <v>1</v>
      </c>
      <c r="E47" s="595">
        <v>0</v>
      </c>
      <c r="F47" s="594">
        <v>1</v>
      </c>
      <c r="G47" s="595">
        <v>1612722</v>
      </c>
      <c r="H47" s="594"/>
      <c r="I47" s="595"/>
      <c r="J47" s="594"/>
      <c r="K47" s="595"/>
      <c r="L47" s="594">
        <v>2</v>
      </c>
      <c r="M47" s="595">
        <v>1612722</v>
      </c>
    </row>
    <row r="48" spans="1:13" ht="28.8" x14ac:dyDescent="0.3">
      <c r="A48" s="590" t="s">
        <v>265</v>
      </c>
      <c r="B48" s="594"/>
      <c r="C48" s="595"/>
      <c r="D48" s="594"/>
      <c r="E48" s="595"/>
      <c r="F48" s="594">
        <v>1</v>
      </c>
      <c r="G48" s="595">
        <v>124200</v>
      </c>
      <c r="H48" s="594"/>
      <c r="I48" s="595"/>
      <c r="J48" s="594">
        <v>1</v>
      </c>
      <c r="K48" s="595">
        <v>1113415.74</v>
      </c>
      <c r="L48" s="594">
        <v>2</v>
      </c>
      <c r="M48" s="595">
        <v>1237615.74</v>
      </c>
    </row>
    <row r="49" spans="1:13" ht="14.4" x14ac:dyDescent="0.3">
      <c r="A49" s="590" t="s">
        <v>451</v>
      </c>
      <c r="B49" s="594"/>
      <c r="C49" s="595"/>
      <c r="D49" s="594"/>
      <c r="E49" s="595"/>
      <c r="F49" s="594"/>
      <c r="G49" s="595"/>
      <c r="H49" s="594"/>
      <c r="I49" s="595"/>
      <c r="J49" s="594">
        <v>1</v>
      </c>
      <c r="K49" s="595">
        <v>1227407.5</v>
      </c>
      <c r="L49" s="594">
        <v>1</v>
      </c>
      <c r="M49" s="595">
        <v>1227407.5</v>
      </c>
    </row>
    <row r="50" spans="1:13" ht="14.4" x14ac:dyDescent="0.3">
      <c r="A50" s="590" t="s">
        <v>570</v>
      </c>
      <c r="B50" s="594"/>
      <c r="C50" s="595"/>
      <c r="D50" s="594">
        <v>1</v>
      </c>
      <c r="E50" s="595">
        <v>952964.58</v>
      </c>
      <c r="F50" s="594"/>
      <c r="G50" s="595"/>
      <c r="H50" s="594"/>
      <c r="I50" s="595"/>
      <c r="J50" s="594"/>
      <c r="K50" s="595"/>
      <c r="L50" s="594">
        <v>1</v>
      </c>
      <c r="M50" s="595">
        <v>952964.58</v>
      </c>
    </row>
    <row r="51" spans="1:13" ht="14.4" x14ac:dyDescent="0.3">
      <c r="A51" s="590" t="s">
        <v>1121</v>
      </c>
      <c r="B51" s="594"/>
      <c r="C51" s="595"/>
      <c r="D51" s="594">
        <v>1</v>
      </c>
      <c r="E51" s="595">
        <v>893760</v>
      </c>
      <c r="F51" s="594"/>
      <c r="G51" s="595"/>
      <c r="H51" s="594"/>
      <c r="I51" s="595"/>
      <c r="J51" s="594"/>
      <c r="K51" s="595"/>
      <c r="L51" s="594">
        <v>1</v>
      </c>
      <c r="M51" s="595">
        <v>893760</v>
      </c>
    </row>
    <row r="52" spans="1:13" ht="14.4" x14ac:dyDescent="0.3">
      <c r="A52" s="590" t="s">
        <v>182</v>
      </c>
      <c r="B52" s="594"/>
      <c r="C52" s="595"/>
      <c r="D52" s="594">
        <v>1</v>
      </c>
      <c r="E52" s="595">
        <v>863406</v>
      </c>
      <c r="F52" s="594"/>
      <c r="G52" s="595"/>
      <c r="H52" s="594"/>
      <c r="I52" s="595"/>
      <c r="J52" s="594"/>
      <c r="K52" s="595"/>
      <c r="L52" s="594">
        <v>1</v>
      </c>
      <c r="M52" s="595">
        <v>863406</v>
      </c>
    </row>
    <row r="53" spans="1:13" ht="14.4" x14ac:dyDescent="0.3">
      <c r="A53" s="590" t="s">
        <v>88</v>
      </c>
      <c r="B53" s="594"/>
      <c r="C53" s="595"/>
      <c r="D53" s="594"/>
      <c r="E53" s="595"/>
      <c r="F53" s="594">
        <v>1</v>
      </c>
      <c r="G53" s="595">
        <v>736435</v>
      </c>
      <c r="H53" s="594"/>
      <c r="I53" s="595"/>
      <c r="J53" s="594"/>
      <c r="K53" s="595"/>
      <c r="L53" s="594">
        <v>1</v>
      </c>
      <c r="M53" s="595">
        <v>736435</v>
      </c>
    </row>
    <row r="54" spans="1:13" ht="14.4" x14ac:dyDescent="0.3">
      <c r="A54" s="590" t="s">
        <v>385</v>
      </c>
      <c r="B54" s="594"/>
      <c r="C54" s="595"/>
      <c r="D54" s="594"/>
      <c r="E54" s="595"/>
      <c r="F54" s="594"/>
      <c r="G54" s="595"/>
      <c r="H54" s="594"/>
      <c r="I54" s="595"/>
      <c r="J54" s="594">
        <v>1</v>
      </c>
      <c r="K54" s="595">
        <v>631345.6</v>
      </c>
      <c r="L54" s="594">
        <v>1</v>
      </c>
      <c r="M54" s="595">
        <v>631345.6</v>
      </c>
    </row>
    <row r="55" spans="1:13" ht="14.4" x14ac:dyDescent="0.3">
      <c r="A55" s="590" t="s">
        <v>117</v>
      </c>
      <c r="B55" s="594"/>
      <c r="C55" s="595"/>
      <c r="D55" s="594"/>
      <c r="E55" s="595"/>
      <c r="F55" s="594"/>
      <c r="G55" s="595"/>
      <c r="H55" s="594"/>
      <c r="I55" s="595"/>
      <c r="J55" s="594">
        <v>2</v>
      </c>
      <c r="K55" s="595">
        <v>603005.56000000006</v>
      </c>
      <c r="L55" s="594">
        <v>2</v>
      </c>
      <c r="M55" s="595">
        <v>603005.56000000006</v>
      </c>
    </row>
    <row r="56" spans="1:13" ht="14.4" x14ac:dyDescent="0.3">
      <c r="A56" s="590" t="s">
        <v>589</v>
      </c>
      <c r="B56" s="594"/>
      <c r="C56" s="595"/>
      <c r="D56" s="594"/>
      <c r="E56" s="595"/>
      <c r="F56" s="594"/>
      <c r="G56" s="595"/>
      <c r="H56" s="594"/>
      <c r="I56" s="595"/>
      <c r="J56" s="594">
        <v>1</v>
      </c>
      <c r="K56" s="595">
        <v>562181</v>
      </c>
      <c r="L56" s="594">
        <v>1</v>
      </c>
      <c r="M56" s="595">
        <v>562181</v>
      </c>
    </row>
    <row r="57" spans="1:13" ht="14.4" x14ac:dyDescent="0.3">
      <c r="A57" s="590" t="s">
        <v>82</v>
      </c>
      <c r="B57" s="594"/>
      <c r="C57" s="595"/>
      <c r="D57" s="594"/>
      <c r="E57" s="595"/>
      <c r="F57" s="594">
        <v>1</v>
      </c>
      <c r="G57" s="595">
        <v>510837.64</v>
      </c>
      <c r="H57" s="594"/>
      <c r="I57" s="595"/>
      <c r="J57" s="594"/>
      <c r="K57" s="595"/>
      <c r="L57" s="594">
        <v>1</v>
      </c>
      <c r="M57" s="595">
        <v>510837.64</v>
      </c>
    </row>
    <row r="58" spans="1:13" ht="14.4" x14ac:dyDescent="0.3">
      <c r="A58" s="590" t="s">
        <v>24</v>
      </c>
      <c r="B58" s="594"/>
      <c r="C58" s="595"/>
      <c r="D58" s="594"/>
      <c r="E58" s="595"/>
      <c r="F58" s="594">
        <v>1</v>
      </c>
      <c r="G58" s="595">
        <v>485599.98</v>
      </c>
      <c r="H58" s="594"/>
      <c r="I58" s="595"/>
      <c r="J58" s="594"/>
      <c r="K58" s="595"/>
      <c r="L58" s="594">
        <v>1</v>
      </c>
      <c r="M58" s="595">
        <v>485599.98</v>
      </c>
    </row>
    <row r="59" spans="1:13" ht="14.4" x14ac:dyDescent="0.3">
      <c r="A59" s="590" t="s">
        <v>484</v>
      </c>
      <c r="B59" s="594"/>
      <c r="C59" s="595"/>
      <c r="D59" s="594"/>
      <c r="E59" s="595"/>
      <c r="F59" s="594"/>
      <c r="G59" s="595"/>
      <c r="H59" s="594"/>
      <c r="I59" s="595"/>
      <c r="J59" s="594">
        <v>1</v>
      </c>
      <c r="K59" s="595">
        <v>445777.02</v>
      </c>
      <c r="L59" s="594">
        <v>1</v>
      </c>
      <c r="M59" s="595">
        <v>445777.02</v>
      </c>
    </row>
    <row r="60" spans="1:13" ht="28.8" x14ac:dyDescent="0.3">
      <c r="A60" s="590" t="s">
        <v>573</v>
      </c>
      <c r="B60" s="594"/>
      <c r="C60" s="595"/>
      <c r="D60" s="594"/>
      <c r="E60" s="595"/>
      <c r="F60" s="594"/>
      <c r="G60" s="595"/>
      <c r="H60" s="594"/>
      <c r="I60" s="595"/>
      <c r="J60" s="594">
        <v>1</v>
      </c>
      <c r="K60" s="595">
        <v>427000</v>
      </c>
      <c r="L60" s="594">
        <v>1</v>
      </c>
      <c r="M60" s="595">
        <v>427000</v>
      </c>
    </row>
    <row r="61" spans="1:13" ht="14.4" x14ac:dyDescent="0.3">
      <c r="A61" s="590" t="s">
        <v>625</v>
      </c>
      <c r="B61" s="594"/>
      <c r="C61" s="595"/>
      <c r="D61" s="594"/>
      <c r="E61" s="595"/>
      <c r="F61" s="594"/>
      <c r="G61" s="595"/>
      <c r="H61" s="594"/>
      <c r="I61" s="595"/>
      <c r="J61" s="594">
        <v>2</v>
      </c>
      <c r="K61" s="595">
        <v>382362.88</v>
      </c>
      <c r="L61" s="594">
        <v>2</v>
      </c>
      <c r="M61" s="595">
        <v>382362.88</v>
      </c>
    </row>
    <row r="62" spans="1:13" ht="14.4" x14ac:dyDescent="0.3">
      <c r="A62" s="590" t="s">
        <v>651</v>
      </c>
      <c r="B62" s="594"/>
      <c r="C62" s="595"/>
      <c r="D62" s="594"/>
      <c r="E62" s="595"/>
      <c r="F62" s="594"/>
      <c r="G62" s="595"/>
      <c r="H62" s="594"/>
      <c r="I62" s="595"/>
      <c r="J62" s="594">
        <v>1</v>
      </c>
      <c r="K62" s="595">
        <v>357548</v>
      </c>
      <c r="L62" s="594">
        <v>1</v>
      </c>
      <c r="M62" s="595">
        <v>357548</v>
      </c>
    </row>
    <row r="63" spans="1:13" ht="14.4" x14ac:dyDescent="0.3">
      <c r="A63" s="590" t="s">
        <v>54</v>
      </c>
      <c r="B63" s="594"/>
      <c r="C63" s="595"/>
      <c r="D63" s="594"/>
      <c r="E63" s="595"/>
      <c r="F63" s="594">
        <v>1</v>
      </c>
      <c r="G63" s="595">
        <v>334500</v>
      </c>
      <c r="H63" s="594"/>
      <c r="I63" s="595"/>
      <c r="J63" s="594"/>
      <c r="K63" s="595"/>
      <c r="L63" s="594">
        <v>1</v>
      </c>
      <c r="M63" s="595">
        <v>334500</v>
      </c>
    </row>
    <row r="64" spans="1:13" ht="14.4" x14ac:dyDescent="0.3">
      <c r="A64" s="590" t="s">
        <v>1948</v>
      </c>
      <c r="B64" s="594"/>
      <c r="C64" s="595"/>
      <c r="D64" s="594"/>
      <c r="E64" s="595"/>
      <c r="F64" s="594"/>
      <c r="G64" s="595"/>
      <c r="H64" s="594"/>
      <c r="I64" s="595"/>
      <c r="J64" s="594">
        <v>1</v>
      </c>
      <c r="K64" s="595">
        <v>308511.39</v>
      </c>
      <c r="L64" s="594">
        <v>1</v>
      </c>
      <c r="M64" s="595">
        <v>308511.39</v>
      </c>
    </row>
    <row r="65" spans="1:29" ht="14.4" x14ac:dyDescent="0.3">
      <c r="A65" s="590" t="s">
        <v>455</v>
      </c>
      <c r="B65" s="594"/>
      <c r="C65" s="595"/>
      <c r="D65" s="594">
        <v>2</v>
      </c>
      <c r="E65" s="595">
        <v>264074</v>
      </c>
      <c r="F65" s="594"/>
      <c r="G65" s="595"/>
      <c r="H65" s="594"/>
      <c r="I65" s="595"/>
      <c r="J65" s="594"/>
      <c r="K65" s="595"/>
      <c r="L65" s="594">
        <v>2</v>
      </c>
      <c r="M65" s="595">
        <v>264074</v>
      </c>
    </row>
    <row r="66" spans="1:29" ht="14.4" x14ac:dyDescent="0.3">
      <c r="A66" s="590" t="s">
        <v>628</v>
      </c>
      <c r="B66" s="594"/>
      <c r="C66" s="595"/>
      <c r="D66" s="594"/>
      <c r="E66" s="595"/>
      <c r="F66" s="594"/>
      <c r="G66" s="595"/>
      <c r="H66" s="594"/>
      <c r="I66" s="595"/>
      <c r="J66" s="594">
        <v>1</v>
      </c>
      <c r="K66" s="595">
        <v>250000</v>
      </c>
      <c r="L66" s="594">
        <v>1</v>
      </c>
      <c r="M66" s="595">
        <v>250000</v>
      </c>
    </row>
    <row r="67" spans="1:29" ht="14.4" x14ac:dyDescent="0.3">
      <c r="A67" s="590" t="s">
        <v>659</v>
      </c>
      <c r="B67" s="594"/>
      <c r="C67" s="595"/>
      <c r="D67" s="594"/>
      <c r="E67" s="595"/>
      <c r="F67" s="594"/>
      <c r="G67" s="595"/>
      <c r="H67" s="594"/>
      <c r="I67" s="595"/>
      <c r="J67" s="594">
        <v>1</v>
      </c>
      <c r="K67" s="595">
        <v>196000</v>
      </c>
      <c r="L67" s="594">
        <v>1</v>
      </c>
      <c r="M67" s="595">
        <v>196000</v>
      </c>
    </row>
    <row r="68" spans="1:29" ht="14.4" x14ac:dyDescent="0.3">
      <c r="A68" s="590" t="s">
        <v>638</v>
      </c>
      <c r="B68" s="594"/>
      <c r="C68" s="595"/>
      <c r="D68" s="594">
        <v>1</v>
      </c>
      <c r="E68" s="595">
        <v>172751.68</v>
      </c>
      <c r="F68" s="594"/>
      <c r="G68" s="595"/>
      <c r="H68" s="594"/>
      <c r="I68" s="595"/>
      <c r="J68" s="594"/>
      <c r="K68" s="595"/>
      <c r="L68" s="594">
        <v>1</v>
      </c>
      <c r="M68" s="595">
        <v>172751.68</v>
      </c>
    </row>
    <row r="69" spans="1:29" ht="14.4" x14ac:dyDescent="0.3">
      <c r="A69" s="590" t="s">
        <v>444</v>
      </c>
      <c r="B69" s="594"/>
      <c r="C69" s="595"/>
      <c r="D69" s="594"/>
      <c r="E69" s="595"/>
      <c r="F69" s="594">
        <v>1</v>
      </c>
      <c r="G69" s="595">
        <v>135240</v>
      </c>
      <c r="H69" s="594"/>
      <c r="I69" s="595"/>
      <c r="J69" s="594"/>
      <c r="K69" s="595"/>
      <c r="L69" s="594">
        <v>1</v>
      </c>
      <c r="M69" s="595">
        <v>135240</v>
      </c>
    </row>
    <row r="70" spans="1:29" ht="14.4" x14ac:dyDescent="0.3">
      <c r="A70" s="590" t="s">
        <v>87</v>
      </c>
      <c r="B70" s="594"/>
      <c r="C70" s="595"/>
      <c r="D70" s="594"/>
      <c r="E70" s="595"/>
      <c r="F70" s="594"/>
      <c r="G70" s="595"/>
      <c r="H70" s="594"/>
      <c r="I70" s="595"/>
      <c r="J70" s="594">
        <v>1</v>
      </c>
      <c r="K70" s="595">
        <v>50554</v>
      </c>
      <c r="L70" s="594">
        <v>1</v>
      </c>
      <c r="M70" s="595">
        <v>50554</v>
      </c>
    </row>
    <row r="71" spans="1:29" ht="14.4" x14ac:dyDescent="0.3">
      <c r="A71" s="590" t="s">
        <v>104</v>
      </c>
      <c r="B71" s="594"/>
      <c r="C71" s="595"/>
      <c r="D71" s="594"/>
      <c r="E71" s="595"/>
      <c r="F71" s="594"/>
      <c r="G71" s="595"/>
      <c r="H71" s="594"/>
      <c r="I71" s="595"/>
      <c r="J71" s="594">
        <v>2</v>
      </c>
      <c r="K71" s="595">
        <v>35850</v>
      </c>
      <c r="L71" s="594">
        <v>2</v>
      </c>
      <c r="M71" s="595">
        <v>35850</v>
      </c>
    </row>
    <row r="72" spans="1:29" ht="14.4" x14ac:dyDescent="0.3">
      <c r="A72" s="590" t="s">
        <v>8</v>
      </c>
      <c r="B72" s="594"/>
      <c r="C72" s="595"/>
      <c r="D72" s="594">
        <v>1</v>
      </c>
      <c r="E72" s="595">
        <v>0</v>
      </c>
      <c r="F72" s="594"/>
      <c r="G72" s="595"/>
      <c r="H72" s="594"/>
      <c r="I72" s="595"/>
      <c r="J72" s="594"/>
      <c r="K72" s="595"/>
      <c r="L72" s="594">
        <v>1</v>
      </c>
      <c r="M72" s="595">
        <v>0</v>
      </c>
    </row>
    <row r="73" spans="1:29" ht="28.8" x14ac:dyDescent="0.3">
      <c r="A73" s="590" t="s">
        <v>99</v>
      </c>
      <c r="B73" s="594"/>
      <c r="C73" s="595"/>
      <c r="D73" s="594"/>
      <c r="E73" s="595"/>
      <c r="F73" s="594">
        <v>1</v>
      </c>
      <c r="G73" s="595">
        <v>0</v>
      </c>
      <c r="H73" s="594"/>
      <c r="I73" s="595"/>
      <c r="J73" s="594"/>
      <c r="K73" s="595"/>
      <c r="L73" s="594">
        <v>1</v>
      </c>
      <c r="M73" s="595">
        <v>0</v>
      </c>
    </row>
    <row r="74" spans="1:29" ht="14.4" x14ac:dyDescent="0.3">
      <c r="A74" s="590" t="s">
        <v>120</v>
      </c>
      <c r="B74" s="594"/>
      <c r="C74" s="595"/>
      <c r="D74" s="594"/>
      <c r="E74" s="595"/>
      <c r="F74" s="594">
        <v>1</v>
      </c>
      <c r="G74" s="595">
        <v>0</v>
      </c>
      <c r="H74" s="594"/>
      <c r="I74" s="595"/>
      <c r="J74" s="594"/>
      <c r="K74" s="595"/>
      <c r="L74" s="594">
        <v>1</v>
      </c>
      <c r="M74" s="595">
        <v>0</v>
      </c>
    </row>
    <row r="75" spans="1:29" ht="14.4" x14ac:dyDescent="0.3">
      <c r="A75" s="590" t="s">
        <v>125</v>
      </c>
      <c r="B75" s="594"/>
      <c r="C75" s="595"/>
      <c r="D75" s="594"/>
      <c r="E75" s="595"/>
      <c r="F75" s="594">
        <v>1</v>
      </c>
      <c r="G75" s="595">
        <v>0</v>
      </c>
      <c r="H75" s="594"/>
      <c r="I75" s="595"/>
      <c r="J75" s="594"/>
      <c r="K75" s="595"/>
      <c r="L75" s="594">
        <v>1</v>
      </c>
      <c r="M75" s="595">
        <v>0</v>
      </c>
    </row>
    <row r="76" spans="1:29" ht="14.4" x14ac:dyDescent="0.3">
      <c r="A76" s="590" t="s">
        <v>1697</v>
      </c>
      <c r="B76" s="594">
        <v>1</v>
      </c>
      <c r="C76" s="595">
        <v>0</v>
      </c>
      <c r="D76" s="594"/>
      <c r="E76" s="595"/>
      <c r="F76" s="594"/>
      <c r="G76" s="595"/>
      <c r="H76" s="594"/>
      <c r="I76" s="595"/>
      <c r="J76" s="594"/>
      <c r="K76" s="595"/>
      <c r="L76" s="594">
        <v>1</v>
      </c>
      <c r="M76" s="595">
        <v>0</v>
      </c>
    </row>
    <row r="77" spans="1:29" ht="14.4" x14ac:dyDescent="0.3">
      <c r="A77" s="590" t="s">
        <v>602</v>
      </c>
      <c r="B77" s="594"/>
      <c r="C77" s="595"/>
      <c r="D77" s="594"/>
      <c r="E77" s="595"/>
      <c r="F77" s="594">
        <v>1</v>
      </c>
      <c r="G77" s="595">
        <v>0</v>
      </c>
      <c r="H77" s="594"/>
      <c r="I77" s="595"/>
      <c r="J77" s="594"/>
      <c r="K77" s="595"/>
      <c r="L77" s="594">
        <v>1</v>
      </c>
      <c r="M77" s="595">
        <v>0</v>
      </c>
      <c r="S77" s="323"/>
      <c r="T77" s="323"/>
      <c r="U77" s="323"/>
      <c r="V77" s="323"/>
      <c r="W77" s="323"/>
      <c r="X77" s="323"/>
      <c r="Y77" s="323"/>
      <c r="Z77" s="323"/>
      <c r="AA77" s="323"/>
      <c r="AB77" s="323"/>
      <c r="AC77" s="323"/>
    </row>
    <row r="78" spans="1:29" s="323" customFormat="1" ht="14.4" x14ac:dyDescent="0.3">
      <c r="A78" s="602" t="s">
        <v>2207</v>
      </c>
      <c r="B78" s="603">
        <f t="shared" ref="B78:M78" si="1">SUM(B24:B77)</f>
        <v>1</v>
      </c>
      <c r="C78" s="604">
        <f t="shared" si="1"/>
        <v>0</v>
      </c>
      <c r="D78" s="603">
        <f t="shared" si="1"/>
        <v>26</v>
      </c>
      <c r="E78" s="604">
        <f t="shared" si="1"/>
        <v>63615173.300000004</v>
      </c>
      <c r="F78" s="603">
        <f t="shared" si="1"/>
        <v>21</v>
      </c>
      <c r="G78" s="604">
        <f t="shared" si="1"/>
        <v>40200190.18</v>
      </c>
      <c r="H78" s="603">
        <f t="shared" si="1"/>
        <v>0</v>
      </c>
      <c r="I78" s="604">
        <f t="shared" si="1"/>
        <v>0</v>
      </c>
      <c r="J78" s="603">
        <f t="shared" si="1"/>
        <v>58</v>
      </c>
      <c r="K78" s="604">
        <f t="shared" si="1"/>
        <v>57102749.790000014</v>
      </c>
      <c r="L78" s="603">
        <f t="shared" si="1"/>
        <v>106</v>
      </c>
      <c r="M78" s="604">
        <f t="shared" si="1"/>
        <v>160918113.27000001</v>
      </c>
      <c r="S78"/>
      <c r="T78"/>
      <c r="U78"/>
      <c r="V78"/>
      <c r="W78"/>
      <c r="X78"/>
      <c r="Y78"/>
      <c r="Z78"/>
      <c r="AA78"/>
      <c r="AB78"/>
      <c r="AC78"/>
    </row>
    <row r="79" spans="1:29" ht="15" thickBot="1" x14ac:dyDescent="0.35">
      <c r="A79" s="591" t="s">
        <v>2208</v>
      </c>
      <c r="B79" s="596">
        <v>1</v>
      </c>
      <c r="C79" s="597">
        <v>0</v>
      </c>
      <c r="D79" s="596">
        <v>62</v>
      </c>
      <c r="E79" s="597">
        <v>2583380513.3500004</v>
      </c>
      <c r="F79" s="596">
        <v>33</v>
      </c>
      <c r="G79" s="597">
        <v>327490330.85000002</v>
      </c>
      <c r="H79" s="596">
        <v>1</v>
      </c>
      <c r="I79" s="597">
        <v>268251506.24000001</v>
      </c>
      <c r="J79" s="596">
        <v>87</v>
      </c>
      <c r="K79" s="597">
        <v>1199176175.4600008</v>
      </c>
      <c r="L79" s="596">
        <v>184</v>
      </c>
      <c r="M79" s="597">
        <v>4378298525.8999996</v>
      </c>
    </row>
  </sheetData>
  <sortState ref="Z3:AA22">
    <sortCondition descending="1" ref="AA3:AA22"/>
  </sortState>
  <mergeCells count="6">
    <mergeCell ref="L1:M1"/>
    <mergeCell ref="B1:C1"/>
    <mergeCell ref="D1:E1"/>
    <mergeCell ref="F1:G1"/>
    <mergeCell ref="H1:I1"/>
    <mergeCell ref="J1:K1"/>
  </mergeCells>
  <pageMargins left="0.70866141732283472" right="0.70866141732283472" top="0.74803149606299213" bottom="0.74803149606299213" header="0.31496062992125984" footer="0.31496062992125984"/>
  <pageSetup paperSize="9" scale="66" fitToWidth="3" fitToHeight="3" orientation="landscape" verticalDpi="0" r:id="rId1"/>
  <headerFooter>
    <oddHeader>&amp;L&amp;F</oddHeader>
  </headerFooter>
  <rowBreaks count="1" manualBreakCount="1">
    <brk id="41" max="38" man="1"/>
  </rowBreaks>
  <colBreaks count="2" manualBreakCount="2">
    <brk id="14" max="79" man="1"/>
    <brk id="25" max="7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B9"/>
  <sheetViews>
    <sheetView workbookViewId="0">
      <selection activeCell="B18" sqref="B18"/>
    </sheetView>
  </sheetViews>
  <sheetFormatPr defaultRowHeight="13.8" x14ac:dyDescent="0.25"/>
  <cols>
    <col min="1" max="1" width="16.69921875" customWidth="1"/>
    <col min="2" max="2" width="37.296875" bestFit="1" customWidth="1"/>
  </cols>
  <sheetData>
    <row r="3" spans="1:2" x14ac:dyDescent="0.25">
      <c r="A3" s="321" t="s">
        <v>2188</v>
      </c>
      <c r="B3" t="s">
        <v>2187</v>
      </c>
    </row>
    <row r="4" spans="1:2" x14ac:dyDescent="0.25">
      <c r="A4" s="171" t="s">
        <v>794</v>
      </c>
      <c r="B4" s="320">
        <v>1</v>
      </c>
    </row>
    <row r="5" spans="1:2" x14ac:dyDescent="0.25">
      <c r="A5" s="171" t="s">
        <v>793</v>
      </c>
      <c r="B5" s="320">
        <v>62</v>
      </c>
    </row>
    <row r="6" spans="1:2" x14ac:dyDescent="0.25">
      <c r="A6" s="171" t="s">
        <v>930</v>
      </c>
      <c r="B6" s="320">
        <v>33</v>
      </c>
    </row>
    <row r="7" spans="1:2" x14ac:dyDescent="0.25">
      <c r="A7" s="171" t="s">
        <v>792</v>
      </c>
      <c r="B7" s="320">
        <v>1</v>
      </c>
    </row>
    <row r="8" spans="1:2" x14ac:dyDescent="0.25">
      <c r="A8" s="171" t="s">
        <v>790</v>
      </c>
      <c r="B8" s="320">
        <v>87</v>
      </c>
    </row>
    <row r="9" spans="1:2" x14ac:dyDescent="0.25">
      <c r="A9" s="171" t="s">
        <v>2189</v>
      </c>
      <c r="B9" s="320">
        <v>184</v>
      </c>
    </row>
  </sheetData>
  <pageMargins left="0.7" right="0.7" top="0.75" bottom="0.75" header="0.3" footer="0.3"/>
  <pageSetup paperSize="9" orientation="portrait" verticalDpi="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B9"/>
  <sheetViews>
    <sheetView workbookViewId="0">
      <selection activeCell="B18" sqref="B18"/>
    </sheetView>
  </sheetViews>
  <sheetFormatPr defaultRowHeight="13.8" x14ac:dyDescent="0.25"/>
  <cols>
    <col min="1" max="1" width="16.69921875" customWidth="1"/>
    <col min="2" max="2" width="32" customWidth="1"/>
  </cols>
  <sheetData>
    <row r="3" spans="1:2" x14ac:dyDescent="0.25">
      <c r="A3" s="321" t="s">
        <v>2188</v>
      </c>
      <c r="B3" t="s">
        <v>2190</v>
      </c>
    </row>
    <row r="4" spans="1:2" x14ac:dyDescent="0.25">
      <c r="A4" s="171" t="s">
        <v>794</v>
      </c>
      <c r="B4" s="322">
        <v>0</v>
      </c>
    </row>
    <row r="5" spans="1:2" x14ac:dyDescent="0.25">
      <c r="A5" s="171" t="s">
        <v>793</v>
      </c>
      <c r="B5" s="322">
        <v>2583380513.3500004</v>
      </c>
    </row>
    <row r="6" spans="1:2" x14ac:dyDescent="0.25">
      <c r="A6" s="171" t="s">
        <v>930</v>
      </c>
      <c r="B6" s="322">
        <v>327490330.85000002</v>
      </c>
    </row>
    <row r="7" spans="1:2" x14ac:dyDescent="0.25">
      <c r="A7" s="171" t="s">
        <v>792</v>
      </c>
      <c r="B7" s="322">
        <v>268251506.24000001</v>
      </c>
    </row>
    <row r="8" spans="1:2" x14ac:dyDescent="0.25">
      <c r="A8" s="171" t="s">
        <v>790</v>
      </c>
      <c r="B8" s="322">
        <v>1199176175.4600008</v>
      </c>
    </row>
    <row r="9" spans="1:2" x14ac:dyDescent="0.25">
      <c r="A9" s="171" t="s">
        <v>2189</v>
      </c>
      <c r="B9" s="322">
        <v>4378298525.9000015</v>
      </c>
    </row>
  </sheetData>
  <pageMargins left="0.7" right="0.7" top="0.75" bottom="0.75" header="0.3" footer="0.3"/>
  <pageSetup paperSize="9" orientation="portrait"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50"/>
  <sheetViews>
    <sheetView workbookViewId="0">
      <pane ySplit="1" topLeftCell="A11" activePane="bottomLeft" state="frozen"/>
      <selection activeCell="B18" sqref="B18"/>
      <selection pane="bottomLeft" activeCell="B18" sqref="B18"/>
    </sheetView>
  </sheetViews>
  <sheetFormatPr defaultColWidth="9" defaultRowHeight="13.8" x14ac:dyDescent="0.25"/>
  <cols>
    <col min="1" max="1" width="9" style="298"/>
    <col min="2" max="2" width="36.796875" style="298" customWidth="1"/>
    <col min="3" max="3" width="18" style="241" customWidth="1"/>
    <col min="4" max="4" width="13.19921875" style="241" customWidth="1"/>
    <col min="5" max="9" width="9" style="241"/>
    <col min="10" max="13" width="9" style="298"/>
    <col min="14" max="14" width="15" style="298" customWidth="1"/>
    <col min="15" max="16384" width="9" style="298"/>
  </cols>
  <sheetData>
    <row r="1" spans="1:10" ht="28.8" x14ac:dyDescent="0.25">
      <c r="A1" s="297"/>
      <c r="B1" s="303" t="s">
        <v>2125</v>
      </c>
      <c r="C1" s="303" t="s">
        <v>2119</v>
      </c>
      <c r="D1" s="303" t="s">
        <v>2102</v>
      </c>
      <c r="E1" s="303" t="s">
        <v>790</v>
      </c>
      <c r="F1" s="303" t="s">
        <v>791</v>
      </c>
      <c r="G1" s="303" t="s">
        <v>833</v>
      </c>
      <c r="H1" s="303" t="s">
        <v>2103</v>
      </c>
      <c r="I1" s="303" t="s">
        <v>792</v>
      </c>
    </row>
    <row r="2" spans="1:10" x14ac:dyDescent="0.25">
      <c r="A2" s="305">
        <v>1</v>
      </c>
      <c r="B2" s="318" t="s">
        <v>870</v>
      </c>
      <c r="C2" s="306">
        <f>SUM(C1:C1)</f>
        <v>0</v>
      </c>
      <c r="D2" s="300">
        <v>21</v>
      </c>
      <c r="E2" s="300">
        <v>1</v>
      </c>
      <c r="F2" s="300">
        <v>2</v>
      </c>
      <c r="G2" s="300">
        <v>17</v>
      </c>
      <c r="H2" s="300"/>
      <c r="I2" s="300">
        <v>1</v>
      </c>
      <c r="J2" s="298" t="s">
        <v>870</v>
      </c>
    </row>
    <row r="3" spans="1:10" x14ac:dyDescent="0.25">
      <c r="A3" s="305">
        <v>2</v>
      </c>
      <c r="B3" s="318" t="s">
        <v>2143</v>
      </c>
      <c r="C3" s="306">
        <f>SUM(C1:C2)</f>
        <v>0</v>
      </c>
      <c r="D3" s="300">
        <v>10</v>
      </c>
      <c r="E3" s="300">
        <v>10</v>
      </c>
      <c r="F3" s="300"/>
      <c r="G3" s="300"/>
      <c r="H3" s="300"/>
      <c r="I3" s="300"/>
      <c r="J3" s="298" t="s">
        <v>2143</v>
      </c>
    </row>
    <row r="4" spans="1:10" x14ac:dyDescent="0.25">
      <c r="A4" s="305">
        <v>3</v>
      </c>
      <c r="B4" s="318" t="s">
        <v>2144</v>
      </c>
      <c r="C4" s="306">
        <f>SUM(C1:C3)</f>
        <v>0</v>
      </c>
      <c r="D4" s="300">
        <v>9</v>
      </c>
      <c r="E4" s="300">
        <v>9</v>
      </c>
      <c r="F4" s="300"/>
      <c r="G4" s="300"/>
      <c r="H4" s="300"/>
      <c r="I4" s="300"/>
      <c r="J4" s="298" t="s">
        <v>2144</v>
      </c>
    </row>
    <row r="5" spans="1:10" x14ac:dyDescent="0.25">
      <c r="A5" s="305">
        <v>4</v>
      </c>
      <c r="B5" s="318" t="s">
        <v>2147</v>
      </c>
      <c r="C5" s="306">
        <f>SUM(C2:C4)</f>
        <v>0</v>
      </c>
      <c r="D5" s="300">
        <v>8</v>
      </c>
      <c r="E5" s="300">
        <v>8</v>
      </c>
      <c r="F5" s="300"/>
      <c r="G5" s="300"/>
      <c r="H5" s="300"/>
      <c r="I5" s="300"/>
      <c r="J5" s="318" t="s">
        <v>2147</v>
      </c>
    </row>
    <row r="6" spans="1:10" x14ac:dyDescent="0.25">
      <c r="A6" s="305">
        <v>5</v>
      </c>
      <c r="B6" s="318" t="s">
        <v>873</v>
      </c>
      <c r="C6" s="306">
        <f>SUM(C2:C5)</f>
        <v>0</v>
      </c>
      <c r="D6" s="300">
        <v>8</v>
      </c>
      <c r="E6" s="300">
        <v>1</v>
      </c>
      <c r="F6" s="300">
        <v>1</v>
      </c>
      <c r="G6" s="300">
        <v>6</v>
      </c>
      <c r="H6" s="300"/>
      <c r="I6" s="300"/>
      <c r="J6" s="318" t="s">
        <v>873</v>
      </c>
    </row>
    <row r="7" spans="1:10" x14ac:dyDescent="0.25">
      <c r="A7" s="305">
        <v>6</v>
      </c>
      <c r="B7" s="318" t="s">
        <v>1272</v>
      </c>
      <c r="C7" s="307">
        <f ca="1">SUM(C7:C13)</f>
        <v>15445030.67</v>
      </c>
      <c r="D7" s="300">
        <v>7</v>
      </c>
      <c r="E7" s="300"/>
      <c r="F7" s="300"/>
      <c r="G7" s="300">
        <v>7</v>
      </c>
      <c r="H7" s="300"/>
      <c r="I7" s="300"/>
      <c r="J7" s="318" t="s">
        <v>1272</v>
      </c>
    </row>
    <row r="8" spans="1:10" x14ac:dyDescent="0.25">
      <c r="A8" s="305">
        <v>7</v>
      </c>
      <c r="B8" s="318" t="s">
        <v>2148</v>
      </c>
      <c r="C8" s="306">
        <f ca="1">SUM(C2:C7)</f>
        <v>6304595</v>
      </c>
      <c r="D8" s="300">
        <v>7</v>
      </c>
      <c r="E8" s="300">
        <v>7</v>
      </c>
      <c r="F8" s="300"/>
      <c r="G8" s="300"/>
      <c r="H8" s="300"/>
      <c r="I8" s="300"/>
      <c r="J8" s="318" t="s">
        <v>2148</v>
      </c>
    </row>
    <row r="9" spans="1:10" x14ac:dyDescent="0.25">
      <c r="A9" s="305">
        <v>8</v>
      </c>
      <c r="B9" s="318" t="s">
        <v>2149</v>
      </c>
      <c r="C9" s="306">
        <f ca="1">SUM(C4:C8)</f>
        <v>401657009.98000002</v>
      </c>
      <c r="D9" s="300">
        <v>5</v>
      </c>
      <c r="E9" s="300"/>
      <c r="F9" s="300"/>
      <c r="G9" s="300">
        <v>4</v>
      </c>
      <c r="H9" s="300"/>
      <c r="I9" s="300"/>
      <c r="J9" s="318" t="s">
        <v>2149</v>
      </c>
    </row>
    <row r="10" spans="1:10" x14ac:dyDescent="0.25">
      <c r="A10" s="305">
        <v>9</v>
      </c>
      <c r="B10" s="318" t="s">
        <v>2145</v>
      </c>
      <c r="C10" s="306">
        <f ca="1">SUM(C5:C9)</f>
        <v>35504017.280000001</v>
      </c>
      <c r="D10" s="300">
        <v>5</v>
      </c>
      <c r="E10" s="300">
        <v>3</v>
      </c>
      <c r="F10" s="300">
        <v>2</v>
      </c>
      <c r="G10" s="300"/>
      <c r="H10" s="300"/>
      <c r="I10" s="300"/>
      <c r="J10" s="318" t="s">
        <v>2145</v>
      </c>
    </row>
    <row r="11" spans="1:10" x14ac:dyDescent="0.25">
      <c r="A11" s="305">
        <v>10</v>
      </c>
      <c r="B11" s="318" t="s">
        <v>2146</v>
      </c>
      <c r="C11" s="306">
        <f ca="1">SUM(C6:C10)</f>
        <v>11918010.34</v>
      </c>
      <c r="D11" s="300">
        <v>5</v>
      </c>
      <c r="E11" s="300"/>
      <c r="F11" s="300">
        <v>5</v>
      </c>
      <c r="G11" s="300"/>
      <c r="H11" s="300"/>
      <c r="I11" s="300"/>
      <c r="J11" s="318" t="s">
        <v>2146</v>
      </c>
    </row>
    <row r="12" spans="1:10" x14ac:dyDescent="0.25">
      <c r="A12" s="305">
        <v>11</v>
      </c>
      <c r="B12" s="318" t="s">
        <v>2150</v>
      </c>
      <c r="C12" s="306">
        <f ca="1">SUM(C7:C11)</f>
        <v>2667789.2800000003</v>
      </c>
      <c r="D12" s="300">
        <v>5</v>
      </c>
      <c r="E12" s="300">
        <v>5</v>
      </c>
      <c r="F12" s="300"/>
      <c r="G12" s="300"/>
      <c r="H12" s="300"/>
      <c r="I12" s="300"/>
      <c r="J12" s="318" t="s">
        <v>2150</v>
      </c>
    </row>
    <row r="13" spans="1:10" x14ac:dyDescent="0.25">
      <c r="A13" s="305">
        <v>12</v>
      </c>
      <c r="B13" s="318" t="s">
        <v>2151</v>
      </c>
      <c r="C13" s="306">
        <v>67518772.079999998</v>
      </c>
      <c r="D13" s="300">
        <v>4</v>
      </c>
      <c r="E13" s="300">
        <v>2</v>
      </c>
      <c r="F13" s="300">
        <v>1</v>
      </c>
      <c r="G13" s="300">
        <v>1</v>
      </c>
      <c r="H13" s="300"/>
      <c r="I13" s="300"/>
      <c r="J13" s="318" t="s">
        <v>2151</v>
      </c>
    </row>
    <row r="14" spans="1:10" x14ac:dyDescent="0.25">
      <c r="A14" s="305">
        <v>13</v>
      </c>
      <c r="B14" s="318" t="s">
        <v>2152</v>
      </c>
      <c r="C14" s="306">
        <f ca="1">SUM(C10:C13)</f>
        <v>36245315.689999998</v>
      </c>
      <c r="D14" s="300">
        <v>4</v>
      </c>
      <c r="E14" s="300"/>
      <c r="F14" s="300"/>
      <c r="G14" s="300">
        <v>4</v>
      </c>
      <c r="H14" s="300"/>
      <c r="I14" s="300"/>
      <c r="J14" s="318" t="s">
        <v>2152</v>
      </c>
    </row>
    <row r="15" spans="1:10" x14ac:dyDescent="0.25">
      <c r="A15" s="305">
        <v>14</v>
      </c>
      <c r="B15" s="318" t="s">
        <v>2153</v>
      </c>
      <c r="C15" s="306">
        <f ca="1">SUM(C11:C14)</f>
        <v>31214175.109999999</v>
      </c>
      <c r="D15" s="300">
        <v>4</v>
      </c>
      <c r="E15" s="300">
        <v>3</v>
      </c>
      <c r="F15" s="300">
        <v>1</v>
      </c>
      <c r="G15" s="300"/>
      <c r="H15" s="300"/>
      <c r="I15" s="300"/>
      <c r="J15" s="318" t="s">
        <v>2153</v>
      </c>
    </row>
    <row r="16" spans="1:10" x14ac:dyDescent="0.25">
      <c r="A16" s="305">
        <v>15</v>
      </c>
      <c r="B16" s="318" t="s">
        <v>2154</v>
      </c>
      <c r="C16" s="306">
        <f ca="1">SUM(C12:C15)</f>
        <v>16273194.539999999</v>
      </c>
      <c r="D16" s="300">
        <v>4</v>
      </c>
      <c r="E16" s="300">
        <v>1</v>
      </c>
      <c r="F16" s="300">
        <v>3</v>
      </c>
      <c r="G16" s="300"/>
      <c r="H16" s="300"/>
      <c r="I16" s="300"/>
      <c r="J16" s="318" t="s">
        <v>2154</v>
      </c>
    </row>
    <row r="17" spans="1:10" x14ac:dyDescent="0.25">
      <c r="A17" s="305">
        <v>16</v>
      </c>
      <c r="B17" s="318" t="s">
        <v>951</v>
      </c>
      <c r="C17" s="306">
        <f ca="1">SUM(C17:C19)</f>
        <v>166209587.25</v>
      </c>
      <c r="D17" s="300">
        <v>3</v>
      </c>
      <c r="E17" s="300">
        <v>3</v>
      </c>
      <c r="F17" s="300"/>
      <c r="G17" s="300"/>
      <c r="H17" s="300"/>
      <c r="I17" s="300"/>
    </row>
    <row r="18" spans="1:10" x14ac:dyDescent="0.25">
      <c r="A18" s="305">
        <v>17</v>
      </c>
      <c r="B18" s="318" t="s">
        <v>1269</v>
      </c>
      <c r="C18" s="306">
        <f ca="1">SUM(C15:C17)</f>
        <v>48935527.309999995</v>
      </c>
      <c r="D18" s="300">
        <v>3</v>
      </c>
      <c r="E18" s="300">
        <v>1</v>
      </c>
      <c r="F18" s="300"/>
      <c r="G18" s="300">
        <v>2</v>
      </c>
      <c r="H18" s="300"/>
      <c r="I18" s="300"/>
      <c r="J18" s="318" t="s">
        <v>1269</v>
      </c>
    </row>
    <row r="19" spans="1:10" x14ac:dyDescent="0.25">
      <c r="A19" s="305">
        <v>18</v>
      </c>
      <c r="B19" s="318" t="s">
        <v>870</v>
      </c>
      <c r="C19" s="306">
        <f ca="1">SUM(C16:C18)</f>
        <v>2431244.7400000002</v>
      </c>
      <c r="D19" s="300">
        <v>3</v>
      </c>
      <c r="E19" s="300"/>
      <c r="F19" s="300"/>
      <c r="G19" s="300">
        <v>2</v>
      </c>
      <c r="H19" s="300">
        <v>1</v>
      </c>
      <c r="I19" s="300"/>
      <c r="J19" s="318" t="s">
        <v>870</v>
      </c>
    </row>
    <row r="20" spans="1:10" x14ac:dyDescent="0.25">
      <c r="A20" s="305">
        <v>19</v>
      </c>
      <c r="B20" s="318" t="s">
        <v>2155</v>
      </c>
      <c r="C20" s="300" t="s">
        <v>2124</v>
      </c>
      <c r="D20" s="300">
        <v>2</v>
      </c>
      <c r="E20" s="300">
        <v>2</v>
      </c>
      <c r="F20" s="300"/>
      <c r="G20" s="300"/>
      <c r="H20" s="300"/>
      <c r="I20" s="300"/>
      <c r="J20" s="318" t="s">
        <v>2155</v>
      </c>
    </row>
    <row r="21" spans="1:10" x14ac:dyDescent="0.25">
      <c r="A21" s="305">
        <v>20</v>
      </c>
      <c r="B21" s="318" t="s">
        <v>2156</v>
      </c>
      <c r="C21" s="302">
        <f ca="1">SUM(C19:C20)</f>
        <v>562493514.24000001</v>
      </c>
      <c r="D21" s="301">
        <v>2</v>
      </c>
      <c r="E21" s="301">
        <v>2</v>
      </c>
      <c r="F21" s="301"/>
      <c r="G21" s="301"/>
      <c r="H21" s="301"/>
      <c r="I21" s="301"/>
      <c r="J21" s="318" t="s">
        <v>2156</v>
      </c>
    </row>
    <row r="22" spans="1:10" x14ac:dyDescent="0.25">
      <c r="A22" s="297">
        <v>21</v>
      </c>
      <c r="B22" s="318" t="s">
        <v>870</v>
      </c>
      <c r="C22" s="306">
        <v>69110396.510000005</v>
      </c>
      <c r="D22" s="300">
        <v>2</v>
      </c>
      <c r="E22" s="300"/>
      <c r="F22" s="300"/>
      <c r="G22" s="300">
        <v>1</v>
      </c>
      <c r="H22" s="300">
        <v>1</v>
      </c>
      <c r="I22" s="300"/>
      <c r="J22" s="318" t="s">
        <v>870</v>
      </c>
    </row>
    <row r="23" spans="1:10" x14ac:dyDescent="0.25">
      <c r="A23" s="297">
        <v>22</v>
      </c>
      <c r="B23" s="261" t="s">
        <v>702</v>
      </c>
      <c r="C23" s="302">
        <v>36516084.859999999</v>
      </c>
      <c r="D23" s="301">
        <v>2</v>
      </c>
      <c r="E23" s="301"/>
      <c r="F23" s="301">
        <v>2</v>
      </c>
      <c r="G23" s="301"/>
      <c r="H23" s="301"/>
      <c r="I23" s="301"/>
      <c r="J23" s="318" t="s">
        <v>870</v>
      </c>
    </row>
    <row r="24" spans="1:10" ht="27.6" x14ac:dyDescent="0.25">
      <c r="A24" s="297">
        <v>23</v>
      </c>
      <c r="B24" s="261" t="s">
        <v>865</v>
      </c>
      <c r="C24" s="302">
        <f>SUM(C23:C23)</f>
        <v>36516084.859999999</v>
      </c>
      <c r="D24" s="301">
        <v>2</v>
      </c>
      <c r="E24" s="301">
        <v>2</v>
      </c>
      <c r="F24" s="301"/>
      <c r="G24" s="301"/>
      <c r="H24" s="301"/>
      <c r="I24" s="301"/>
      <c r="J24" s="318" t="s">
        <v>870</v>
      </c>
    </row>
    <row r="25" spans="1:10" x14ac:dyDescent="0.25">
      <c r="A25" s="297">
        <v>24</v>
      </c>
      <c r="B25" s="261" t="s">
        <v>107</v>
      </c>
      <c r="C25" s="302">
        <f>SUM(C23:C24)</f>
        <v>73032169.719999999</v>
      </c>
      <c r="D25" s="301">
        <v>2</v>
      </c>
      <c r="E25" s="301"/>
      <c r="F25" s="301">
        <v>1</v>
      </c>
      <c r="G25" s="301">
        <v>1</v>
      </c>
      <c r="H25" s="301"/>
      <c r="I25" s="301"/>
      <c r="J25" s="318" t="s">
        <v>2157</v>
      </c>
    </row>
    <row r="26" spans="1:10" x14ac:dyDescent="0.25">
      <c r="A26" s="297">
        <v>25</v>
      </c>
      <c r="B26" s="261" t="s">
        <v>483</v>
      </c>
      <c r="C26" s="302">
        <f ca="1">SUM(C26:C27)</f>
        <v>2657200</v>
      </c>
      <c r="D26" s="301">
        <v>2</v>
      </c>
      <c r="E26" s="301">
        <v>1</v>
      </c>
      <c r="F26" s="301"/>
      <c r="G26" s="301">
        <v>1</v>
      </c>
      <c r="H26" s="301"/>
      <c r="I26" s="301"/>
      <c r="J26" s="318" t="s">
        <v>870</v>
      </c>
    </row>
    <row r="27" spans="1:10" ht="27.6" x14ac:dyDescent="0.25">
      <c r="A27" s="297">
        <v>26</v>
      </c>
      <c r="B27" s="261" t="s">
        <v>275</v>
      </c>
      <c r="C27" s="302">
        <f ca="1">SUM(C25:C26)</f>
        <v>2417480.33</v>
      </c>
      <c r="D27" s="301">
        <v>2</v>
      </c>
      <c r="E27" s="301">
        <v>2</v>
      </c>
      <c r="F27" s="301"/>
      <c r="G27" s="301"/>
      <c r="H27" s="301"/>
      <c r="I27" s="301"/>
      <c r="J27" s="318" t="s">
        <v>2158</v>
      </c>
    </row>
    <row r="28" spans="1:10" ht="27.6" x14ac:dyDescent="0.25">
      <c r="A28" s="297">
        <v>27</v>
      </c>
      <c r="B28" s="261" t="s">
        <v>265</v>
      </c>
      <c r="C28" s="302">
        <f ca="1">SUM(C27:C27)</f>
        <v>2180372.08</v>
      </c>
      <c r="D28" s="301">
        <v>2</v>
      </c>
      <c r="E28" s="301">
        <v>1</v>
      </c>
      <c r="F28" s="301">
        <v>1</v>
      </c>
      <c r="G28" s="301"/>
      <c r="H28" s="301"/>
      <c r="I28" s="301"/>
      <c r="J28" s="318" t="s">
        <v>2159</v>
      </c>
    </row>
    <row r="29" spans="1:10" ht="27.6" x14ac:dyDescent="0.25">
      <c r="A29" s="297">
        <v>28</v>
      </c>
      <c r="B29" s="261" t="s">
        <v>100</v>
      </c>
      <c r="C29" s="302">
        <f ca="1">SUM(C29:C30)</f>
        <v>1973596.85</v>
      </c>
      <c r="D29" s="301">
        <v>2</v>
      </c>
      <c r="E29" s="301">
        <v>1</v>
      </c>
      <c r="F29" s="301"/>
      <c r="G29" s="301">
        <v>1</v>
      </c>
      <c r="H29" s="301"/>
      <c r="I29" s="301"/>
      <c r="J29" s="318" t="s">
        <v>2160</v>
      </c>
    </row>
    <row r="30" spans="1:10" x14ac:dyDescent="0.25">
      <c r="A30" s="297">
        <v>29</v>
      </c>
      <c r="B30" s="261" t="s">
        <v>117</v>
      </c>
      <c r="C30" s="302">
        <f ca="1">SUM(C28:C29)</f>
        <v>1073018.6400000001</v>
      </c>
      <c r="D30" s="301">
        <v>2</v>
      </c>
      <c r="E30" s="301">
        <v>2</v>
      </c>
      <c r="F30" s="301"/>
      <c r="G30" s="301"/>
      <c r="H30" s="301"/>
      <c r="I30" s="301"/>
      <c r="J30" s="318" t="s">
        <v>2161</v>
      </c>
    </row>
    <row r="31" spans="1:10" ht="27.6" x14ac:dyDescent="0.25">
      <c r="A31" s="297">
        <v>30</v>
      </c>
      <c r="B31" s="261" t="s">
        <v>625</v>
      </c>
      <c r="C31" s="302">
        <f ca="1">SUM(C29:C30)</f>
        <v>692048</v>
      </c>
      <c r="D31" s="301">
        <v>2</v>
      </c>
      <c r="E31" s="301">
        <v>2</v>
      </c>
      <c r="F31" s="301"/>
      <c r="G31" s="301"/>
      <c r="H31" s="301"/>
      <c r="I31" s="301"/>
      <c r="J31" s="318" t="s">
        <v>870</v>
      </c>
    </row>
    <row r="32" spans="1:10" x14ac:dyDescent="0.25">
      <c r="A32" s="297">
        <v>31</v>
      </c>
      <c r="B32" s="261" t="s">
        <v>455</v>
      </c>
      <c r="C32" s="302">
        <v>264074</v>
      </c>
      <c r="D32" s="301">
        <v>2</v>
      </c>
      <c r="E32" s="301"/>
      <c r="F32" s="301"/>
      <c r="G32" s="301">
        <v>2</v>
      </c>
      <c r="H32" s="301"/>
      <c r="I32" s="301"/>
      <c r="J32" s="318" t="s">
        <v>2162</v>
      </c>
    </row>
    <row r="33" spans="1:10" ht="27.6" x14ac:dyDescent="0.25">
      <c r="A33" s="297">
        <v>32</v>
      </c>
      <c r="B33" s="261" t="s">
        <v>104</v>
      </c>
      <c r="C33" s="302">
        <f ca="1">SUM(C33:C34)</f>
        <v>35850</v>
      </c>
      <c r="D33" s="301">
        <v>2</v>
      </c>
      <c r="E33" s="301">
        <v>2</v>
      </c>
      <c r="F33" s="301"/>
      <c r="G33" s="301"/>
      <c r="H33" s="302"/>
      <c r="I33" s="301"/>
      <c r="J33" s="318" t="s">
        <v>2163</v>
      </c>
    </row>
    <row r="34" spans="1:10" x14ac:dyDescent="0.25">
      <c r="A34" s="297">
        <v>33</v>
      </c>
      <c r="B34" s="257" t="s">
        <v>8</v>
      </c>
      <c r="C34" s="302">
        <v>0</v>
      </c>
      <c r="D34" s="301">
        <v>1</v>
      </c>
      <c r="E34" s="301"/>
      <c r="F34" s="301"/>
      <c r="G34" s="309">
        <v>1</v>
      </c>
      <c r="H34" s="301"/>
      <c r="I34" s="301"/>
      <c r="J34" s="318" t="s">
        <v>870</v>
      </c>
    </row>
    <row r="35" spans="1:10" ht="14.4" x14ac:dyDescent="0.25">
      <c r="A35" s="297">
        <v>34</v>
      </c>
      <c r="B35" s="101" t="s">
        <v>14</v>
      </c>
      <c r="C35" s="302">
        <f>'3. EXPANSIONS REPORT'!M6</f>
        <v>2703293</v>
      </c>
      <c r="D35" s="301">
        <v>1</v>
      </c>
      <c r="E35" s="301"/>
      <c r="F35" s="301"/>
      <c r="G35" s="301">
        <v>1</v>
      </c>
      <c r="H35" s="301"/>
      <c r="I35" s="301"/>
      <c r="J35" s="318" t="s">
        <v>2164</v>
      </c>
    </row>
    <row r="36" spans="1:10" ht="14.4" x14ac:dyDescent="0.25">
      <c r="A36" s="297">
        <v>35</v>
      </c>
      <c r="B36" s="101" t="s">
        <v>22</v>
      </c>
      <c r="C36" s="302">
        <f>'3. EXPANSIONS REPORT'!M7</f>
        <v>90092303.739999995</v>
      </c>
      <c r="D36" s="301">
        <v>1</v>
      </c>
      <c r="E36" s="301"/>
      <c r="F36" s="301">
        <v>1</v>
      </c>
      <c r="G36" s="301"/>
      <c r="H36" s="301"/>
      <c r="I36" s="301"/>
      <c r="J36" s="318" t="s">
        <v>870</v>
      </c>
    </row>
    <row r="37" spans="1:10" ht="28.8" x14ac:dyDescent="0.25">
      <c r="A37" s="297">
        <v>36</v>
      </c>
      <c r="B37" s="101" t="s">
        <v>24</v>
      </c>
      <c r="C37" s="302">
        <f>'3. EXPANSIONS REPORT'!M8</f>
        <v>485599.98</v>
      </c>
      <c r="D37" s="301">
        <v>1</v>
      </c>
      <c r="E37" s="301"/>
      <c r="F37" s="301">
        <v>1</v>
      </c>
      <c r="G37" s="301"/>
      <c r="H37" s="301"/>
      <c r="I37" s="301"/>
      <c r="J37" s="318" t="s">
        <v>2165</v>
      </c>
    </row>
    <row r="38" spans="1:10" ht="14.4" x14ac:dyDescent="0.25">
      <c r="A38" s="297">
        <v>37</v>
      </c>
      <c r="B38" s="101" t="s">
        <v>41</v>
      </c>
      <c r="C38" s="302">
        <f>'3. EXPANSIONS REPORT'!M9</f>
        <v>15861000</v>
      </c>
      <c r="D38" s="301">
        <v>1</v>
      </c>
      <c r="E38" s="301">
        <v>1</v>
      </c>
      <c r="F38" s="301"/>
      <c r="G38" s="301"/>
      <c r="H38" s="301"/>
      <c r="I38" s="301"/>
      <c r="J38" s="318" t="s">
        <v>870</v>
      </c>
    </row>
    <row r="39" spans="1:10" ht="14.4" x14ac:dyDescent="0.25">
      <c r="A39" s="297">
        <v>38</v>
      </c>
      <c r="B39" s="262" t="s">
        <v>54</v>
      </c>
      <c r="C39" s="302">
        <f>'3. EXPANSIONS REPORT'!M10</f>
        <v>334500</v>
      </c>
      <c r="D39" s="301">
        <v>1</v>
      </c>
      <c r="E39" s="301"/>
      <c r="F39" s="301">
        <v>1</v>
      </c>
      <c r="G39" s="301"/>
      <c r="H39" s="301"/>
      <c r="I39" s="301"/>
      <c r="J39" s="318" t="s">
        <v>2166</v>
      </c>
    </row>
    <row r="40" spans="1:10" ht="27.6" x14ac:dyDescent="0.25">
      <c r="A40" s="297">
        <v>39</v>
      </c>
      <c r="B40" s="261" t="s">
        <v>76</v>
      </c>
      <c r="C40" s="302">
        <f>'3. EXPANSIONS REPORT'!M18</f>
        <v>3950359</v>
      </c>
      <c r="D40" s="301">
        <v>1</v>
      </c>
      <c r="E40" s="301"/>
      <c r="F40" s="301"/>
      <c r="G40" s="301">
        <v>1</v>
      </c>
      <c r="H40" s="301"/>
      <c r="I40" s="301"/>
      <c r="J40" s="318" t="s">
        <v>2167</v>
      </c>
    </row>
    <row r="41" spans="1:10" ht="27.6" x14ac:dyDescent="0.25">
      <c r="A41" s="297">
        <v>40</v>
      </c>
      <c r="B41" s="261" t="s">
        <v>82</v>
      </c>
      <c r="C41" s="302">
        <f>'3. EXPANSIONS REPORT'!M19</f>
        <v>510837.64</v>
      </c>
      <c r="D41" s="301">
        <v>1</v>
      </c>
      <c r="E41" s="301"/>
      <c r="F41" s="301">
        <v>1</v>
      </c>
      <c r="G41" s="301"/>
      <c r="H41" s="301"/>
      <c r="I41" s="301"/>
      <c r="J41" s="318" t="s">
        <v>1219</v>
      </c>
    </row>
    <row r="42" spans="1:10" x14ac:dyDescent="0.25">
      <c r="A42" s="297">
        <v>41</v>
      </c>
      <c r="B42" s="261" t="s">
        <v>86</v>
      </c>
      <c r="C42" s="302">
        <f>'3. EXPANSIONS REPORT'!M20</f>
        <v>34957247.240000002</v>
      </c>
      <c r="D42" s="301">
        <v>1</v>
      </c>
      <c r="E42" s="301">
        <v>1</v>
      </c>
      <c r="F42" s="301"/>
      <c r="G42" s="301"/>
      <c r="H42" s="301"/>
      <c r="I42" s="301"/>
      <c r="J42" s="318" t="s">
        <v>2168</v>
      </c>
    </row>
    <row r="43" spans="1:10" x14ac:dyDescent="0.25">
      <c r="A43" s="297">
        <v>42</v>
      </c>
      <c r="B43" s="261" t="s">
        <v>87</v>
      </c>
      <c r="C43" s="302">
        <f>'3. EXPANSIONS REPORT'!M21</f>
        <v>50554</v>
      </c>
      <c r="D43" s="301">
        <v>1</v>
      </c>
      <c r="E43" s="301">
        <v>1</v>
      </c>
      <c r="F43" s="301"/>
      <c r="G43" s="301"/>
      <c r="H43" s="301"/>
      <c r="I43" s="301"/>
      <c r="J43" s="318" t="s">
        <v>2169</v>
      </c>
    </row>
    <row r="44" spans="1:10" ht="27.6" x14ac:dyDescent="0.25">
      <c r="A44" s="297">
        <v>43</v>
      </c>
      <c r="B44" s="261" t="s">
        <v>88</v>
      </c>
      <c r="C44" s="302">
        <f>'3. EXPANSIONS REPORT'!M22</f>
        <v>736435</v>
      </c>
      <c r="D44" s="301">
        <v>1</v>
      </c>
      <c r="E44" s="301"/>
      <c r="F44" s="301">
        <v>1</v>
      </c>
      <c r="G44" s="301"/>
      <c r="H44" s="301"/>
      <c r="I44" s="301"/>
      <c r="J44" s="318" t="s">
        <v>1372</v>
      </c>
    </row>
    <row r="45" spans="1:10" ht="27.6" x14ac:dyDescent="0.25">
      <c r="A45" s="297">
        <v>44</v>
      </c>
      <c r="B45" s="261" t="s">
        <v>99</v>
      </c>
      <c r="C45" s="302">
        <f>'CALCS E'!N24</f>
        <v>0</v>
      </c>
      <c r="D45" s="301">
        <v>1</v>
      </c>
      <c r="E45" s="301"/>
      <c r="F45" s="301">
        <v>1</v>
      </c>
      <c r="G45" s="301"/>
      <c r="H45" s="301"/>
      <c r="I45" s="301"/>
      <c r="J45" s="318" t="s">
        <v>2170</v>
      </c>
    </row>
    <row r="46" spans="1:10" ht="27.6" x14ac:dyDescent="0.25">
      <c r="A46" s="297">
        <v>45</v>
      </c>
      <c r="B46" s="261" t="s">
        <v>112</v>
      </c>
      <c r="C46" s="302">
        <f>'3. EXPANSIONS REPORT'!M37</f>
        <v>6300116.7000000002</v>
      </c>
      <c r="D46" s="301">
        <v>1</v>
      </c>
      <c r="E46" s="301"/>
      <c r="F46" s="301">
        <v>1</v>
      </c>
      <c r="G46" s="301"/>
      <c r="H46" s="301"/>
      <c r="I46" s="301"/>
      <c r="J46" s="318" t="s">
        <v>2171</v>
      </c>
    </row>
    <row r="47" spans="1:10" ht="27.6" x14ac:dyDescent="0.25">
      <c r="A47" s="297">
        <v>46</v>
      </c>
      <c r="B47" s="261" t="s">
        <v>1948</v>
      </c>
      <c r="C47" s="302">
        <f>'3. EXPANSIONS REPORT'!M38</f>
        <v>308511.39</v>
      </c>
      <c r="D47" s="301">
        <v>1</v>
      </c>
      <c r="E47" s="301">
        <v>1</v>
      </c>
      <c r="F47" s="301"/>
      <c r="G47" s="301"/>
      <c r="H47" s="301"/>
      <c r="I47" s="301"/>
      <c r="J47" s="318" t="s">
        <v>870</v>
      </c>
    </row>
    <row r="48" spans="1:10" ht="27.6" x14ac:dyDescent="0.25">
      <c r="A48" s="297">
        <v>47</v>
      </c>
      <c r="B48" s="261" t="s">
        <v>120</v>
      </c>
      <c r="C48" s="304">
        <v>0</v>
      </c>
      <c r="D48" s="301">
        <v>1</v>
      </c>
      <c r="E48" s="301"/>
      <c r="F48" s="301">
        <v>1</v>
      </c>
      <c r="G48" s="301"/>
      <c r="H48" s="301"/>
      <c r="I48" s="301"/>
      <c r="J48" s="318" t="s">
        <v>2172</v>
      </c>
    </row>
    <row r="49" spans="1:10" x14ac:dyDescent="0.25">
      <c r="A49" s="297">
        <v>48</v>
      </c>
      <c r="B49" s="261" t="s">
        <v>125</v>
      </c>
      <c r="C49" s="302">
        <v>0</v>
      </c>
      <c r="D49" s="301">
        <v>1</v>
      </c>
      <c r="E49" s="301"/>
      <c r="F49" s="301">
        <v>1</v>
      </c>
      <c r="G49" s="301"/>
      <c r="H49" s="301"/>
      <c r="I49" s="301"/>
      <c r="J49" s="318" t="s">
        <v>2173</v>
      </c>
    </row>
    <row r="50" spans="1:10" x14ac:dyDescent="0.25">
      <c r="A50" s="297">
        <v>49</v>
      </c>
      <c r="B50" s="261" t="s">
        <v>182</v>
      </c>
      <c r="C50" s="302">
        <f>'3. EXPANSIONS REPORT'!M75</f>
        <v>1380000</v>
      </c>
      <c r="D50" s="301">
        <v>1</v>
      </c>
      <c r="E50" s="301"/>
      <c r="F50" s="301"/>
      <c r="G50" s="301"/>
      <c r="H50" s="301">
        <v>1</v>
      </c>
      <c r="I50" s="301"/>
      <c r="J50" s="318" t="s">
        <v>870</v>
      </c>
    </row>
    <row r="51" spans="1:10" x14ac:dyDescent="0.25">
      <c r="A51" s="297">
        <v>50</v>
      </c>
      <c r="B51" s="261" t="s">
        <v>1697</v>
      </c>
      <c r="C51" s="302">
        <v>0</v>
      </c>
      <c r="D51" s="301">
        <v>1</v>
      </c>
      <c r="E51" s="301"/>
      <c r="F51" s="301"/>
      <c r="G51" s="301"/>
      <c r="H51" s="301">
        <v>1</v>
      </c>
      <c r="I51" s="301"/>
      <c r="J51" s="318" t="s">
        <v>870</v>
      </c>
    </row>
    <row r="52" spans="1:10" x14ac:dyDescent="0.25">
      <c r="A52" s="297">
        <v>51</v>
      </c>
      <c r="B52" s="261" t="s">
        <v>385</v>
      </c>
      <c r="C52" s="302">
        <f>'3. EXPANSIONS REPORT'!M110</f>
        <v>310777.08</v>
      </c>
      <c r="D52" s="301">
        <v>1</v>
      </c>
      <c r="E52" s="301">
        <v>1</v>
      </c>
      <c r="F52" s="301"/>
      <c r="G52" s="301"/>
      <c r="H52" s="301"/>
      <c r="I52" s="301"/>
      <c r="J52" s="318" t="s">
        <v>870</v>
      </c>
    </row>
    <row r="53" spans="1:10" ht="27.6" x14ac:dyDescent="0.25">
      <c r="A53" s="297">
        <v>52</v>
      </c>
      <c r="B53" s="261" t="s">
        <v>444</v>
      </c>
      <c r="C53" s="304">
        <f>'3. EXPANSIONS REPORT'!M113</f>
        <v>631345.6</v>
      </c>
      <c r="D53" s="301">
        <v>1</v>
      </c>
      <c r="E53" s="301"/>
      <c r="F53" s="301">
        <v>1</v>
      </c>
      <c r="G53" s="301"/>
      <c r="H53" s="301"/>
      <c r="I53" s="301"/>
      <c r="J53" s="318" t="s">
        <v>2174</v>
      </c>
    </row>
    <row r="54" spans="1:10" ht="27.6" x14ac:dyDescent="0.25">
      <c r="A54" s="297">
        <v>53</v>
      </c>
      <c r="B54" s="261" t="s">
        <v>451</v>
      </c>
      <c r="C54" s="302">
        <f>'3. EXPANSIONS REPORT'!M114</f>
        <v>135240</v>
      </c>
      <c r="D54" s="301">
        <v>1</v>
      </c>
      <c r="E54" s="301">
        <v>1</v>
      </c>
      <c r="F54" s="301"/>
      <c r="G54" s="301"/>
      <c r="H54" s="301"/>
      <c r="I54" s="301"/>
      <c r="J54" s="318" t="s">
        <v>2175</v>
      </c>
    </row>
    <row r="55" spans="1:10" ht="27.6" x14ac:dyDescent="0.25">
      <c r="A55" s="297">
        <v>54</v>
      </c>
      <c r="B55" s="261" t="s">
        <v>477</v>
      </c>
      <c r="C55" s="302">
        <f>'3. EXPANSIONS REPORT'!M117</f>
        <v>118006.5</v>
      </c>
      <c r="D55" s="301">
        <v>1</v>
      </c>
      <c r="E55" s="301"/>
      <c r="F55" s="301"/>
      <c r="G55" s="301">
        <v>1</v>
      </c>
      <c r="H55" s="301"/>
      <c r="I55" s="301"/>
      <c r="J55" s="318" t="s">
        <v>2176</v>
      </c>
    </row>
    <row r="56" spans="1:10" ht="27.6" x14ac:dyDescent="0.25">
      <c r="A56" s="297">
        <v>55</v>
      </c>
      <c r="B56" s="261" t="s">
        <v>478</v>
      </c>
      <c r="C56" s="302">
        <f>'3. EXPANSIONS REPORT'!M118</f>
        <v>3302229.24</v>
      </c>
      <c r="D56" s="301">
        <v>1</v>
      </c>
      <c r="E56" s="301"/>
      <c r="F56" s="301"/>
      <c r="G56" s="301">
        <v>1</v>
      </c>
      <c r="H56" s="301"/>
      <c r="I56" s="301"/>
      <c r="J56" s="318" t="s">
        <v>2177</v>
      </c>
    </row>
    <row r="57" spans="1:10" x14ac:dyDescent="0.25">
      <c r="A57" s="297">
        <v>56</v>
      </c>
      <c r="B57" s="261" t="s">
        <v>479</v>
      </c>
      <c r="C57" s="302">
        <f>'3. EXPANSIONS REPORT'!M119</f>
        <v>54000000</v>
      </c>
      <c r="D57" s="301">
        <v>1</v>
      </c>
      <c r="E57" s="301"/>
      <c r="F57" s="301"/>
      <c r="G57" s="301">
        <v>1</v>
      </c>
      <c r="H57" s="301"/>
      <c r="I57" s="301"/>
      <c r="J57" s="318" t="s">
        <v>2178</v>
      </c>
    </row>
    <row r="58" spans="1:10" ht="27.6" x14ac:dyDescent="0.25">
      <c r="A58" s="297">
        <v>57</v>
      </c>
      <c r="B58" s="261" t="s">
        <v>484</v>
      </c>
      <c r="C58" s="302">
        <f>'3. EXPANSIONS REPORT'!M122</f>
        <v>2600000</v>
      </c>
      <c r="D58" s="301">
        <v>1</v>
      </c>
      <c r="E58" s="301">
        <v>1</v>
      </c>
      <c r="F58" s="301"/>
      <c r="G58" s="301"/>
      <c r="H58" s="301"/>
      <c r="I58" s="301"/>
      <c r="J58" s="318" t="s">
        <v>2179</v>
      </c>
    </row>
    <row r="59" spans="1:10" x14ac:dyDescent="0.25">
      <c r="A59" s="297">
        <v>58</v>
      </c>
      <c r="B59" s="261" t="s">
        <v>1121</v>
      </c>
      <c r="C59" s="302">
        <f>'3. EXPANSIONS REPORT'!M122</f>
        <v>2600000</v>
      </c>
      <c r="D59" s="301">
        <v>1</v>
      </c>
      <c r="E59" s="301"/>
      <c r="F59" s="301"/>
      <c r="G59" s="301">
        <v>1</v>
      </c>
      <c r="H59" s="301"/>
      <c r="I59" s="301"/>
      <c r="J59" s="318" t="s">
        <v>870</v>
      </c>
    </row>
    <row r="60" spans="1:10" ht="27.6" x14ac:dyDescent="0.25">
      <c r="A60" s="297">
        <v>59</v>
      </c>
      <c r="B60" s="261" t="s">
        <v>552</v>
      </c>
      <c r="C60" s="302">
        <f>'3. EXPANSIONS REPORT'!M124</f>
        <v>893760</v>
      </c>
      <c r="D60" s="301">
        <v>1</v>
      </c>
      <c r="E60" s="301"/>
      <c r="F60" s="301"/>
      <c r="G60" s="301">
        <v>1</v>
      </c>
      <c r="H60" s="301"/>
      <c r="I60" s="301"/>
      <c r="J60" s="318" t="s">
        <v>2180</v>
      </c>
    </row>
    <row r="61" spans="1:10" ht="27.6" x14ac:dyDescent="0.25">
      <c r="A61" s="297">
        <v>60</v>
      </c>
      <c r="B61" s="261" t="s">
        <v>570</v>
      </c>
      <c r="C61" s="302">
        <f>'3. EXPANSIONS REPORT'!M128</f>
        <v>112500000</v>
      </c>
      <c r="D61" s="301">
        <v>1</v>
      </c>
      <c r="E61" s="301"/>
      <c r="F61" s="301"/>
      <c r="G61" s="301">
        <v>1</v>
      </c>
      <c r="H61" s="301"/>
      <c r="I61" s="301"/>
      <c r="J61" s="318" t="s">
        <v>1376</v>
      </c>
    </row>
    <row r="62" spans="1:10" ht="27.6" x14ac:dyDescent="0.25">
      <c r="A62" s="297">
        <v>61</v>
      </c>
      <c r="B62" s="261" t="s">
        <v>573</v>
      </c>
      <c r="C62" s="302">
        <f>'3. EXPANSIONS REPORT'!M129</f>
        <v>952964.58</v>
      </c>
      <c r="D62" s="301">
        <v>1</v>
      </c>
      <c r="E62" s="301">
        <v>1</v>
      </c>
      <c r="F62" s="301"/>
      <c r="G62" s="301"/>
      <c r="H62" s="301"/>
      <c r="I62" s="301"/>
      <c r="J62" s="318" t="s">
        <v>888</v>
      </c>
    </row>
    <row r="63" spans="1:10" x14ac:dyDescent="0.25">
      <c r="A63" s="297">
        <v>62</v>
      </c>
      <c r="B63" s="261" t="s">
        <v>577</v>
      </c>
      <c r="C63" s="302">
        <f>'3. EXPANSIONS REPORT'!M130</f>
        <v>427000</v>
      </c>
      <c r="D63" s="301">
        <v>1</v>
      </c>
      <c r="E63" s="301"/>
      <c r="F63" s="301">
        <v>1</v>
      </c>
      <c r="G63" s="301"/>
      <c r="H63" s="301"/>
      <c r="I63" s="301"/>
      <c r="J63" s="318" t="s">
        <v>870</v>
      </c>
    </row>
    <row r="64" spans="1:10" x14ac:dyDescent="0.25">
      <c r="A64" s="297">
        <v>63</v>
      </c>
      <c r="B64" s="261" t="s">
        <v>589</v>
      </c>
      <c r="C64" s="302">
        <f>'3. EXPANSIONS REPORT'!M136</f>
        <v>800952</v>
      </c>
      <c r="D64" s="301">
        <v>1</v>
      </c>
      <c r="E64" s="301">
        <v>1</v>
      </c>
      <c r="F64" s="301"/>
      <c r="G64" s="301"/>
      <c r="H64" s="301"/>
      <c r="I64" s="301"/>
      <c r="J64" s="318" t="s">
        <v>870</v>
      </c>
    </row>
    <row r="65" spans="1:10" ht="27.6" x14ac:dyDescent="0.25">
      <c r="A65" s="297">
        <v>64</v>
      </c>
      <c r="B65" s="260" t="s">
        <v>2121</v>
      </c>
      <c r="C65" s="302">
        <f>'3. EXPANSIONS REPORT'!M137</f>
        <v>562181</v>
      </c>
      <c r="D65" s="301">
        <v>1</v>
      </c>
      <c r="E65" s="301">
        <v>1</v>
      </c>
      <c r="F65" s="301"/>
      <c r="G65" s="301"/>
      <c r="H65" s="301"/>
      <c r="I65" s="301"/>
      <c r="J65" s="318" t="s">
        <v>2181</v>
      </c>
    </row>
    <row r="66" spans="1:10" x14ac:dyDescent="0.25">
      <c r="A66" s="297">
        <v>65</v>
      </c>
      <c r="B66" s="261" t="s">
        <v>602</v>
      </c>
      <c r="C66" s="302">
        <f>'3. EXPANSIONS REPORT'!M138</f>
        <v>159435887.81999999</v>
      </c>
      <c r="D66" s="301">
        <v>1</v>
      </c>
      <c r="E66" s="301"/>
      <c r="F66" s="301">
        <v>1</v>
      </c>
      <c r="G66" s="301"/>
      <c r="H66" s="301"/>
      <c r="I66" s="301"/>
      <c r="J66" s="318" t="s">
        <v>870</v>
      </c>
    </row>
    <row r="67" spans="1:10" ht="27.6" x14ac:dyDescent="0.25">
      <c r="A67" s="297">
        <v>66</v>
      </c>
      <c r="B67" s="261" t="s">
        <v>628</v>
      </c>
      <c r="C67" s="302">
        <f>'3. EXPANSIONS REPORT'!M152</f>
        <v>169840</v>
      </c>
      <c r="D67" s="301">
        <v>1</v>
      </c>
      <c r="E67" s="301">
        <v>1</v>
      </c>
      <c r="F67" s="302"/>
      <c r="G67" s="301"/>
      <c r="H67" s="301"/>
      <c r="I67" s="301"/>
      <c r="J67" s="318" t="s">
        <v>2182</v>
      </c>
    </row>
    <row r="68" spans="1:10" ht="27.6" x14ac:dyDescent="0.25">
      <c r="A68" s="297">
        <v>67</v>
      </c>
      <c r="B68" s="261" t="s">
        <v>638</v>
      </c>
      <c r="C68" s="302">
        <f>'3. EXPANSIONS REPORT'!M153</f>
        <v>250000</v>
      </c>
      <c r="D68" s="301">
        <v>1</v>
      </c>
      <c r="E68" s="301"/>
      <c r="F68" s="301"/>
      <c r="G68" s="301">
        <v>1</v>
      </c>
      <c r="H68" s="301"/>
      <c r="I68" s="301"/>
      <c r="J68" s="318" t="s">
        <v>2183</v>
      </c>
    </row>
    <row r="69" spans="1:10" x14ac:dyDescent="0.25">
      <c r="A69" s="297">
        <v>68</v>
      </c>
      <c r="B69" s="261" t="s">
        <v>651</v>
      </c>
      <c r="C69" s="302">
        <f>'3. EXPANSIONS REPORT'!M172</f>
        <v>0</v>
      </c>
      <c r="D69" s="301">
        <v>1</v>
      </c>
      <c r="E69" s="301">
        <v>1</v>
      </c>
      <c r="F69" s="301"/>
      <c r="G69" s="301"/>
      <c r="H69" s="301"/>
      <c r="I69" s="301"/>
      <c r="J69" s="318" t="s">
        <v>870</v>
      </c>
    </row>
    <row r="70" spans="1:10" x14ac:dyDescent="0.25">
      <c r="A70" s="297">
        <v>69</v>
      </c>
      <c r="B70" s="263" t="s">
        <v>652</v>
      </c>
      <c r="C70" s="302">
        <f>'3. EXPANSIONS REPORT'!M173</f>
        <v>357548</v>
      </c>
      <c r="D70" s="301">
        <v>1</v>
      </c>
      <c r="E70" s="309">
        <v>1</v>
      </c>
      <c r="F70" s="301"/>
      <c r="G70" s="301"/>
      <c r="H70" s="301"/>
      <c r="I70" s="301"/>
      <c r="J70" s="318" t="s">
        <v>870</v>
      </c>
    </row>
    <row r="71" spans="1:10" x14ac:dyDescent="0.25">
      <c r="A71" s="297">
        <v>70</v>
      </c>
      <c r="B71" s="263" t="s">
        <v>659</v>
      </c>
      <c r="C71" s="302">
        <f>'3. EXPANSIONS REPORT'!M174</f>
        <v>1691100</v>
      </c>
      <c r="D71" s="301">
        <v>1</v>
      </c>
      <c r="E71" s="301">
        <v>1</v>
      </c>
      <c r="F71" s="301"/>
      <c r="G71" s="301"/>
      <c r="H71" s="301"/>
      <c r="I71" s="301"/>
      <c r="J71" s="318" t="s">
        <v>870</v>
      </c>
    </row>
    <row r="72" spans="1:10" ht="27.6" x14ac:dyDescent="0.25">
      <c r="A72" s="297">
        <v>71</v>
      </c>
      <c r="B72" s="259" t="s">
        <v>660</v>
      </c>
      <c r="C72" s="302">
        <f>'3. EXPANSIONS REPORT'!M175</f>
        <v>196000</v>
      </c>
      <c r="D72" s="301">
        <v>1</v>
      </c>
      <c r="E72" s="301"/>
      <c r="F72" s="301"/>
      <c r="G72" s="301">
        <v>1</v>
      </c>
      <c r="H72" s="301"/>
      <c r="I72" s="301"/>
      <c r="J72" s="318" t="s">
        <v>983</v>
      </c>
    </row>
    <row r="73" spans="1:10" ht="27.6" x14ac:dyDescent="0.25">
      <c r="A73" s="297">
        <v>72</v>
      </c>
      <c r="B73" s="261" t="s">
        <v>685</v>
      </c>
      <c r="C73" s="302">
        <f>'3. EXPANSIONS REPORT'!M183</f>
        <v>1900000</v>
      </c>
      <c r="D73" s="301">
        <v>1</v>
      </c>
      <c r="E73" s="301"/>
      <c r="F73" s="301">
        <v>1</v>
      </c>
      <c r="G73" s="301"/>
      <c r="H73" s="301"/>
      <c r="I73" s="301"/>
      <c r="J73" s="318" t="s">
        <v>2184</v>
      </c>
    </row>
    <row r="74" spans="1:10" ht="27.6" x14ac:dyDescent="0.25">
      <c r="A74" s="297">
        <v>73</v>
      </c>
      <c r="B74" s="261" t="s">
        <v>771</v>
      </c>
      <c r="C74" s="302">
        <f>'3. EXPANSIONS REPORT'!M186</f>
        <v>8556675.9700000007</v>
      </c>
      <c r="D74" s="301">
        <v>1</v>
      </c>
      <c r="E74" s="301">
        <v>1</v>
      </c>
      <c r="F74" s="301"/>
      <c r="G74" s="301"/>
      <c r="H74" s="301"/>
      <c r="I74" s="301"/>
      <c r="J74" s="318" t="s">
        <v>2185</v>
      </c>
    </row>
    <row r="75" spans="1:10" ht="27.6" x14ac:dyDescent="0.25">
      <c r="A75" s="297">
        <v>74</v>
      </c>
      <c r="B75" s="261" t="s">
        <v>106</v>
      </c>
      <c r="C75" s="302">
        <f>'3. EXPANSIONS REPORT'!M30</f>
        <v>9562213.4199999999</v>
      </c>
      <c r="D75" s="301">
        <v>1</v>
      </c>
      <c r="E75" s="301">
        <v>1</v>
      </c>
      <c r="F75" s="301"/>
      <c r="G75" s="301"/>
      <c r="H75" s="301"/>
      <c r="I75" s="301"/>
      <c r="J75" s="318" t="s">
        <v>2186</v>
      </c>
    </row>
    <row r="76" spans="1:10" x14ac:dyDescent="0.25">
      <c r="A76" s="297">
        <v>76</v>
      </c>
      <c r="B76" s="297"/>
      <c r="C76" s="302"/>
      <c r="D76" s="301"/>
      <c r="E76" s="301"/>
      <c r="F76" s="301"/>
      <c r="G76" s="301"/>
      <c r="H76" s="301"/>
      <c r="I76" s="301"/>
      <c r="J76" s="318" t="s">
        <v>870</v>
      </c>
    </row>
    <row r="77" spans="1:10" x14ac:dyDescent="0.25">
      <c r="A77" s="297">
        <v>77</v>
      </c>
      <c r="B77" s="297"/>
      <c r="C77" s="301"/>
      <c r="D77" s="301"/>
      <c r="E77" s="301"/>
      <c r="F77" s="301"/>
      <c r="G77" s="301"/>
      <c r="H77" s="301"/>
      <c r="I77" s="301"/>
      <c r="J77" s="318" t="s">
        <v>870</v>
      </c>
    </row>
    <row r="78" spans="1:10" x14ac:dyDescent="0.25">
      <c r="A78" s="297">
        <v>78</v>
      </c>
      <c r="B78" s="297"/>
      <c r="C78" s="301"/>
      <c r="D78" s="301"/>
      <c r="E78" s="301"/>
      <c r="F78" s="301"/>
      <c r="G78" s="301"/>
      <c r="H78" s="301"/>
      <c r="I78" s="301"/>
      <c r="J78" s="318" t="s">
        <v>870</v>
      </c>
    </row>
    <row r="79" spans="1:10" x14ac:dyDescent="0.25">
      <c r="A79" s="297">
        <v>79</v>
      </c>
      <c r="B79" s="297"/>
      <c r="C79" s="301"/>
      <c r="D79" s="301"/>
      <c r="E79" s="301"/>
      <c r="F79" s="301"/>
      <c r="G79" s="301"/>
      <c r="H79" s="301"/>
      <c r="I79" s="301"/>
      <c r="J79" s="318" t="s">
        <v>870</v>
      </c>
    </row>
    <row r="80" spans="1:10" x14ac:dyDescent="0.25">
      <c r="A80" s="297">
        <v>80</v>
      </c>
      <c r="B80" s="297"/>
      <c r="C80" s="301"/>
      <c r="D80" s="301"/>
      <c r="E80" s="301"/>
      <c r="F80" s="301"/>
      <c r="G80" s="301"/>
      <c r="H80" s="301"/>
      <c r="I80" s="301"/>
      <c r="J80" s="318" t="s">
        <v>870</v>
      </c>
    </row>
    <row r="81" spans="1:10" x14ac:dyDescent="0.25">
      <c r="A81" s="297">
        <v>81</v>
      </c>
      <c r="B81" s="297"/>
      <c r="C81" s="301"/>
      <c r="D81" s="301"/>
      <c r="E81" s="301"/>
      <c r="F81" s="301"/>
      <c r="G81" s="301"/>
      <c r="H81" s="301"/>
      <c r="I81" s="301"/>
      <c r="J81" s="318" t="s">
        <v>870</v>
      </c>
    </row>
    <row r="82" spans="1:10" x14ac:dyDescent="0.25">
      <c r="A82" s="297">
        <v>82</v>
      </c>
      <c r="B82" s="297"/>
      <c r="C82" s="301"/>
      <c r="D82" s="301"/>
      <c r="E82" s="301"/>
      <c r="F82" s="301"/>
      <c r="G82" s="301"/>
      <c r="H82" s="301"/>
      <c r="I82" s="301"/>
      <c r="J82" s="318" t="s">
        <v>870</v>
      </c>
    </row>
    <row r="83" spans="1:10" x14ac:dyDescent="0.25">
      <c r="A83" s="297">
        <v>83</v>
      </c>
      <c r="B83" s="297"/>
      <c r="C83" s="301"/>
      <c r="D83" s="301"/>
      <c r="E83" s="301"/>
      <c r="F83" s="301"/>
      <c r="G83" s="301"/>
      <c r="H83" s="301"/>
      <c r="I83" s="301"/>
      <c r="J83" s="318" t="s">
        <v>870</v>
      </c>
    </row>
    <row r="84" spans="1:10" x14ac:dyDescent="0.25">
      <c r="A84" s="297">
        <v>84</v>
      </c>
      <c r="B84" s="297"/>
      <c r="C84" s="301"/>
      <c r="D84" s="301"/>
      <c r="E84" s="301"/>
      <c r="F84" s="301"/>
      <c r="G84" s="301"/>
      <c r="H84" s="301"/>
      <c r="I84" s="301"/>
      <c r="J84" s="318" t="s">
        <v>870</v>
      </c>
    </row>
    <row r="85" spans="1:10" x14ac:dyDescent="0.25">
      <c r="A85" s="297">
        <v>85</v>
      </c>
      <c r="B85" s="297"/>
      <c r="C85" s="301"/>
      <c r="D85" s="301"/>
      <c r="E85" s="301"/>
      <c r="F85" s="301"/>
      <c r="G85" s="301"/>
      <c r="H85" s="301"/>
      <c r="I85" s="301"/>
      <c r="J85" s="318" t="s">
        <v>870</v>
      </c>
    </row>
    <row r="86" spans="1:10" x14ac:dyDescent="0.25">
      <c r="A86" s="297">
        <v>86</v>
      </c>
      <c r="B86" s="297"/>
      <c r="C86" s="301"/>
      <c r="D86" s="301"/>
      <c r="E86" s="301"/>
      <c r="F86" s="301"/>
      <c r="G86" s="301"/>
      <c r="H86" s="301"/>
      <c r="I86" s="301"/>
      <c r="J86" s="318" t="s">
        <v>870</v>
      </c>
    </row>
    <row r="87" spans="1:10" x14ac:dyDescent="0.25">
      <c r="A87" s="297">
        <v>87</v>
      </c>
      <c r="B87" s="297"/>
      <c r="C87" s="301"/>
      <c r="D87" s="301"/>
      <c r="E87" s="301"/>
      <c r="F87" s="301"/>
      <c r="G87" s="301"/>
      <c r="H87" s="301"/>
      <c r="I87" s="301"/>
      <c r="J87" s="318" t="s">
        <v>870</v>
      </c>
    </row>
    <row r="88" spans="1:10" x14ac:dyDescent="0.25">
      <c r="A88" s="297">
        <v>88</v>
      </c>
      <c r="B88" s="297"/>
      <c r="C88" s="301"/>
      <c r="D88" s="301"/>
      <c r="E88" s="301"/>
      <c r="F88" s="301"/>
      <c r="G88" s="301"/>
      <c r="H88" s="301"/>
      <c r="I88" s="301"/>
      <c r="J88" s="318" t="s">
        <v>870</v>
      </c>
    </row>
    <row r="89" spans="1:10" x14ac:dyDescent="0.25">
      <c r="A89" s="297">
        <v>89</v>
      </c>
      <c r="B89" s="297"/>
      <c r="C89" s="301"/>
      <c r="D89" s="301"/>
      <c r="E89" s="301"/>
      <c r="F89" s="301"/>
      <c r="G89" s="301"/>
      <c r="H89" s="301"/>
      <c r="I89" s="301"/>
      <c r="J89" s="318" t="s">
        <v>870</v>
      </c>
    </row>
    <row r="90" spans="1:10" x14ac:dyDescent="0.25">
      <c r="A90" s="297">
        <v>90</v>
      </c>
      <c r="B90" s="297"/>
      <c r="C90" s="301"/>
      <c r="D90" s="301"/>
      <c r="E90" s="301"/>
      <c r="F90" s="301"/>
      <c r="G90" s="301"/>
      <c r="H90" s="301"/>
      <c r="I90" s="301"/>
      <c r="J90" s="318" t="s">
        <v>870</v>
      </c>
    </row>
    <row r="91" spans="1:10" x14ac:dyDescent="0.25">
      <c r="A91" s="297">
        <v>91</v>
      </c>
      <c r="B91" s="297"/>
      <c r="C91" s="301"/>
      <c r="D91" s="301"/>
      <c r="E91" s="301"/>
      <c r="F91" s="301"/>
      <c r="G91" s="301"/>
      <c r="H91" s="301"/>
      <c r="I91" s="301"/>
      <c r="J91" s="318" t="s">
        <v>870</v>
      </c>
    </row>
    <row r="92" spans="1:10" x14ac:dyDescent="0.25">
      <c r="A92" s="297">
        <v>92</v>
      </c>
      <c r="B92" s="297"/>
      <c r="C92" s="301"/>
      <c r="D92" s="301"/>
      <c r="E92" s="301"/>
      <c r="F92" s="301"/>
      <c r="G92" s="301"/>
      <c r="H92" s="301"/>
      <c r="I92" s="301"/>
      <c r="J92" s="318" t="s">
        <v>870</v>
      </c>
    </row>
    <row r="93" spans="1:10" x14ac:dyDescent="0.25">
      <c r="A93" s="297">
        <v>93</v>
      </c>
      <c r="B93" s="297"/>
      <c r="C93" s="301"/>
      <c r="D93" s="301"/>
      <c r="E93" s="301"/>
      <c r="F93" s="301"/>
      <c r="G93" s="301"/>
      <c r="H93" s="301"/>
      <c r="I93" s="301"/>
      <c r="J93" s="318" t="s">
        <v>870</v>
      </c>
    </row>
    <row r="94" spans="1:10" x14ac:dyDescent="0.25">
      <c r="A94" s="297">
        <v>94</v>
      </c>
      <c r="B94" s="297"/>
      <c r="C94" s="301"/>
      <c r="D94" s="301"/>
      <c r="E94" s="301"/>
      <c r="F94" s="301"/>
      <c r="G94" s="301"/>
      <c r="H94" s="301"/>
      <c r="I94" s="301"/>
      <c r="J94" s="318" t="s">
        <v>870</v>
      </c>
    </row>
    <row r="95" spans="1:10" x14ac:dyDescent="0.25">
      <c r="A95" s="297">
        <v>95</v>
      </c>
      <c r="B95" s="297"/>
      <c r="C95" s="301"/>
      <c r="D95" s="301"/>
      <c r="E95" s="301"/>
      <c r="F95" s="301"/>
      <c r="G95" s="301"/>
      <c r="H95" s="301"/>
      <c r="I95" s="301"/>
      <c r="J95" s="318" t="s">
        <v>870</v>
      </c>
    </row>
    <row r="96" spans="1:10" x14ac:dyDescent="0.25">
      <c r="A96" s="297">
        <v>96</v>
      </c>
      <c r="B96" s="297"/>
      <c r="C96" s="301"/>
      <c r="D96" s="301"/>
      <c r="E96" s="301"/>
      <c r="F96" s="301"/>
      <c r="G96" s="301"/>
      <c r="H96" s="301"/>
      <c r="I96" s="301"/>
      <c r="J96" s="318" t="s">
        <v>870</v>
      </c>
    </row>
    <row r="97" spans="1:10" x14ac:dyDescent="0.25">
      <c r="A97" s="297">
        <v>97</v>
      </c>
      <c r="B97" s="297"/>
      <c r="C97" s="301"/>
      <c r="D97" s="301"/>
      <c r="E97" s="301"/>
      <c r="F97" s="301"/>
      <c r="G97" s="301"/>
      <c r="H97" s="301"/>
      <c r="I97" s="301"/>
      <c r="J97" s="318" t="s">
        <v>870</v>
      </c>
    </row>
    <row r="98" spans="1:10" x14ac:dyDescent="0.25">
      <c r="A98" s="297">
        <v>98</v>
      </c>
      <c r="B98" s="297"/>
      <c r="C98" s="301"/>
      <c r="D98" s="301"/>
      <c r="E98" s="301"/>
      <c r="F98" s="301"/>
      <c r="G98" s="301"/>
      <c r="H98" s="301"/>
      <c r="I98" s="301"/>
      <c r="J98" s="318" t="s">
        <v>870</v>
      </c>
    </row>
    <row r="99" spans="1:10" x14ac:dyDescent="0.25">
      <c r="A99" s="297">
        <v>99</v>
      </c>
      <c r="B99" s="297"/>
      <c r="C99" s="301"/>
      <c r="D99" s="301"/>
      <c r="E99" s="301"/>
      <c r="F99" s="301"/>
      <c r="G99" s="301"/>
      <c r="H99" s="301"/>
      <c r="I99" s="301"/>
      <c r="J99" s="318" t="s">
        <v>870</v>
      </c>
    </row>
    <row r="100" spans="1:10" x14ac:dyDescent="0.25">
      <c r="A100" s="297">
        <v>100</v>
      </c>
      <c r="B100" s="297"/>
      <c r="C100" s="301"/>
      <c r="D100" s="301"/>
      <c r="E100" s="301"/>
      <c r="F100" s="301"/>
      <c r="G100" s="301"/>
      <c r="H100" s="301"/>
      <c r="I100" s="301"/>
      <c r="J100" s="318" t="s">
        <v>870</v>
      </c>
    </row>
    <row r="101" spans="1:10" x14ac:dyDescent="0.25">
      <c r="A101" s="297">
        <v>101</v>
      </c>
      <c r="B101" s="297"/>
      <c r="C101" s="301"/>
      <c r="D101" s="301"/>
      <c r="E101" s="301"/>
      <c r="F101" s="301"/>
      <c r="G101" s="301"/>
      <c r="H101" s="301"/>
      <c r="I101" s="301"/>
      <c r="J101" s="318" t="s">
        <v>870</v>
      </c>
    </row>
    <row r="102" spans="1:10" x14ac:dyDescent="0.25">
      <c r="A102" s="297">
        <v>102</v>
      </c>
      <c r="B102" s="297"/>
      <c r="C102" s="301"/>
      <c r="D102" s="301"/>
      <c r="E102" s="301"/>
      <c r="F102" s="301"/>
      <c r="G102" s="301"/>
      <c r="H102" s="301"/>
      <c r="I102" s="301"/>
      <c r="J102" s="318" t="s">
        <v>870</v>
      </c>
    </row>
    <row r="103" spans="1:10" x14ac:dyDescent="0.25">
      <c r="A103" s="297">
        <v>103</v>
      </c>
      <c r="B103" s="297"/>
      <c r="C103" s="301"/>
      <c r="D103" s="301"/>
      <c r="E103" s="301"/>
      <c r="F103" s="301"/>
      <c r="G103" s="301"/>
      <c r="H103" s="301"/>
      <c r="I103" s="301"/>
      <c r="J103" s="318" t="s">
        <v>870</v>
      </c>
    </row>
    <row r="104" spans="1:10" x14ac:dyDescent="0.25">
      <c r="A104" s="297">
        <v>104</v>
      </c>
      <c r="B104" s="297"/>
      <c r="C104" s="301"/>
      <c r="D104" s="301"/>
      <c r="E104" s="301"/>
      <c r="F104" s="301"/>
      <c r="G104" s="301"/>
      <c r="H104" s="301"/>
      <c r="I104" s="301"/>
      <c r="J104" s="318" t="s">
        <v>870</v>
      </c>
    </row>
    <row r="105" spans="1:10" x14ac:dyDescent="0.25">
      <c r="A105" s="297">
        <v>105</v>
      </c>
      <c r="B105" s="297"/>
      <c r="C105" s="301"/>
      <c r="D105" s="301"/>
      <c r="E105" s="301"/>
      <c r="F105" s="301"/>
      <c r="G105" s="301"/>
      <c r="H105" s="301"/>
      <c r="I105" s="301"/>
      <c r="J105" s="318" t="s">
        <v>870</v>
      </c>
    </row>
    <row r="106" spans="1:10" x14ac:dyDescent="0.25">
      <c r="A106" s="297">
        <v>106</v>
      </c>
      <c r="B106" s="297"/>
      <c r="C106" s="301"/>
      <c r="D106" s="301"/>
      <c r="E106" s="301"/>
      <c r="F106" s="301"/>
      <c r="G106" s="301"/>
      <c r="H106" s="301"/>
      <c r="I106" s="301"/>
      <c r="J106" s="318" t="s">
        <v>870</v>
      </c>
    </row>
    <row r="107" spans="1:10" x14ac:dyDescent="0.25">
      <c r="A107" s="297">
        <v>107</v>
      </c>
      <c r="B107" s="297"/>
      <c r="C107" s="301"/>
      <c r="D107" s="301"/>
      <c r="E107" s="301"/>
      <c r="F107" s="301"/>
      <c r="G107" s="301"/>
      <c r="H107" s="301"/>
      <c r="I107" s="301"/>
      <c r="J107" s="318" t="s">
        <v>870</v>
      </c>
    </row>
    <row r="108" spans="1:10" x14ac:dyDescent="0.25">
      <c r="A108" s="297">
        <v>108</v>
      </c>
      <c r="B108" s="297"/>
      <c r="C108" s="301"/>
      <c r="D108" s="301"/>
      <c r="E108" s="301"/>
      <c r="F108" s="301"/>
      <c r="G108" s="301"/>
      <c r="H108" s="301"/>
      <c r="I108" s="301"/>
      <c r="J108" s="318" t="s">
        <v>870</v>
      </c>
    </row>
    <row r="109" spans="1:10" x14ac:dyDescent="0.25">
      <c r="A109" s="297">
        <v>109</v>
      </c>
      <c r="B109" s="297"/>
      <c r="C109" s="301"/>
      <c r="D109" s="301"/>
      <c r="E109" s="301"/>
      <c r="F109" s="301"/>
      <c r="G109" s="301"/>
      <c r="H109" s="301"/>
      <c r="I109" s="301"/>
      <c r="J109" s="318" t="s">
        <v>870</v>
      </c>
    </row>
    <row r="110" spans="1:10" x14ac:dyDescent="0.25">
      <c r="A110" s="297">
        <v>110</v>
      </c>
      <c r="B110" s="297"/>
      <c r="C110" s="301"/>
      <c r="D110" s="301"/>
      <c r="E110" s="301"/>
      <c r="F110" s="301"/>
      <c r="G110" s="301"/>
      <c r="H110" s="301"/>
      <c r="I110" s="301"/>
      <c r="J110" s="318" t="s">
        <v>870</v>
      </c>
    </row>
    <row r="111" spans="1:10" x14ac:dyDescent="0.25">
      <c r="A111" s="297">
        <v>111</v>
      </c>
      <c r="B111" s="297"/>
      <c r="C111" s="301"/>
      <c r="D111" s="301"/>
      <c r="E111" s="301"/>
      <c r="F111" s="301"/>
      <c r="G111" s="301"/>
      <c r="H111" s="301"/>
      <c r="I111" s="301"/>
      <c r="J111" s="318" t="s">
        <v>870</v>
      </c>
    </row>
    <row r="112" spans="1:10" x14ac:dyDescent="0.25">
      <c r="A112" s="297">
        <v>112</v>
      </c>
      <c r="B112" s="297"/>
      <c r="C112" s="301"/>
      <c r="D112" s="301"/>
      <c r="E112" s="301"/>
      <c r="F112" s="301"/>
      <c r="G112" s="301"/>
      <c r="H112" s="301"/>
      <c r="I112" s="301"/>
      <c r="J112" s="318" t="s">
        <v>870</v>
      </c>
    </row>
    <row r="113" spans="1:10" x14ac:dyDescent="0.25">
      <c r="A113" s="297">
        <v>113</v>
      </c>
      <c r="B113" s="297"/>
      <c r="C113" s="301"/>
      <c r="D113" s="301"/>
      <c r="E113" s="301"/>
      <c r="F113" s="301"/>
      <c r="G113" s="301"/>
      <c r="H113" s="301"/>
      <c r="I113" s="301"/>
      <c r="J113" s="318" t="s">
        <v>870</v>
      </c>
    </row>
    <row r="114" spans="1:10" x14ac:dyDescent="0.25">
      <c r="A114" s="297">
        <v>114</v>
      </c>
      <c r="B114" s="297"/>
      <c r="C114" s="301"/>
      <c r="D114" s="301"/>
      <c r="E114" s="301"/>
      <c r="F114" s="301"/>
      <c r="G114" s="301"/>
      <c r="H114" s="301"/>
      <c r="I114" s="301"/>
      <c r="J114" s="318" t="s">
        <v>870</v>
      </c>
    </row>
    <row r="115" spans="1:10" x14ac:dyDescent="0.25">
      <c r="A115" s="297">
        <v>115</v>
      </c>
      <c r="B115" s="297"/>
      <c r="C115" s="301"/>
      <c r="D115" s="301"/>
      <c r="E115" s="301"/>
      <c r="F115" s="301"/>
      <c r="G115" s="301"/>
      <c r="H115" s="301"/>
      <c r="I115" s="301"/>
      <c r="J115" s="318" t="s">
        <v>870</v>
      </c>
    </row>
    <row r="116" spans="1:10" x14ac:dyDescent="0.25">
      <c r="A116" s="297">
        <v>116</v>
      </c>
      <c r="B116" s="297"/>
      <c r="C116" s="301"/>
      <c r="D116" s="301"/>
      <c r="E116" s="301"/>
      <c r="F116" s="301"/>
      <c r="G116" s="301"/>
      <c r="H116" s="301"/>
      <c r="I116" s="301"/>
      <c r="J116" s="318" t="s">
        <v>870</v>
      </c>
    </row>
    <row r="117" spans="1:10" x14ac:dyDescent="0.25">
      <c r="A117" s="297">
        <v>117</v>
      </c>
      <c r="B117" s="297"/>
      <c r="C117" s="301"/>
      <c r="D117" s="301"/>
      <c r="E117" s="301"/>
      <c r="F117" s="301"/>
      <c r="G117" s="301"/>
      <c r="H117" s="301"/>
      <c r="I117" s="301"/>
      <c r="J117" s="318" t="s">
        <v>870</v>
      </c>
    </row>
    <row r="118" spans="1:10" x14ac:dyDescent="0.25">
      <c r="A118" s="297">
        <v>118</v>
      </c>
      <c r="B118" s="297"/>
      <c r="C118" s="301"/>
      <c r="D118" s="301"/>
      <c r="E118" s="301"/>
      <c r="F118" s="301"/>
      <c r="G118" s="301"/>
      <c r="H118" s="301"/>
      <c r="I118" s="301"/>
      <c r="J118" s="318" t="s">
        <v>870</v>
      </c>
    </row>
    <row r="119" spans="1:10" x14ac:dyDescent="0.25">
      <c r="A119" s="297">
        <v>119</v>
      </c>
      <c r="B119" s="297"/>
      <c r="C119" s="301"/>
      <c r="D119" s="301"/>
      <c r="E119" s="301"/>
      <c r="F119" s="301"/>
      <c r="G119" s="301"/>
      <c r="H119" s="301"/>
      <c r="I119" s="301"/>
      <c r="J119" s="318" t="s">
        <v>870</v>
      </c>
    </row>
    <row r="120" spans="1:10" x14ac:dyDescent="0.25">
      <c r="A120" s="297">
        <v>120</v>
      </c>
      <c r="B120" s="297"/>
      <c r="C120" s="301"/>
      <c r="D120" s="301"/>
      <c r="E120" s="301"/>
      <c r="F120" s="301"/>
      <c r="G120" s="301"/>
      <c r="H120" s="301"/>
      <c r="I120" s="301"/>
      <c r="J120" s="318" t="s">
        <v>870</v>
      </c>
    </row>
    <row r="121" spans="1:10" x14ac:dyDescent="0.25">
      <c r="A121" s="297">
        <v>121</v>
      </c>
      <c r="B121" s="297"/>
      <c r="C121" s="301"/>
      <c r="D121" s="301"/>
      <c r="E121" s="301"/>
      <c r="F121" s="301"/>
      <c r="G121" s="301"/>
      <c r="H121" s="301"/>
      <c r="I121" s="301"/>
      <c r="J121" s="318" t="s">
        <v>870</v>
      </c>
    </row>
    <row r="122" spans="1:10" x14ac:dyDescent="0.25">
      <c r="A122" s="297">
        <v>122</v>
      </c>
      <c r="B122" s="297"/>
      <c r="C122" s="301"/>
      <c r="D122" s="301"/>
      <c r="E122" s="301"/>
      <c r="F122" s="301"/>
      <c r="G122" s="301"/>
      <c r="H122" s="301"/>
      <c r="I122" s="301"/>
      <c r="J122" s="318" t="s">
        <v>870</v>
      </c>
    </row>
    <row r="123" spans="1:10" x14ac:dyDescent="0.25">
      <c r="A123" s="297">
        <v>123</v>
      </c>
      <c r="B123" s="297"/>
      <c r="C123" s="301"/>
      <c r="D123" s="301"/>
      <c r="E123" s="301"/>
      <c r="F123" s="301"/>
      <c r="G123" s="301"/>
      <c r="H123" s="301"/>
      <c r="I123" s="301"/>
      <c r="J123" s="318" t="s">
        <v>870</v>
      </c>
    </row>
    <row r="124" spans="1:10" x14ac:dyDescent="0.25">
      <c r="A124" s="297">
        <v>124</v>
      </c>
      <c r="B124" s="297"/>
      <c r="C124" s="301"/>
      <c r="D124" s="301"/>
      <c r="E124" s="301"/>
      <c r="F124" s="301"/>
      <c r="G124" s="301"/>
      <c r="H124" s="301"/>
      <c r="I124" s="301"/>
      <c r="J124" s="318" t="s">
        <v>870</v>
      </c>
    </row>
    <row r="125" spans="1:10" x14ac:dyDescent="0.25">
      <c r="A125" s="297">
        <v>125</v>
      </c>
      <c r="B125" s="297"/>
      <c r="C125" s="301"/>
      <c r="D125" s="301"/>
      <c r="E125" s="301"/>
      <c r="F125" s="301"/>
      <c r="G125" s="301"/>
      <c r="H125" s="301"/>
      <c r="I125" s="301"/>
      <c r="J125" s="318" t="s">
        <v>870</v>
      </c>
    </row>
    <row r="126" spans="1:10" x14ac:dyDescent="0.25">
      <c r="A126" s="297">
        <v>126</v>
      </c>
      <c r="B126" s="297"/>
      <c r="C126" s="301"/>
      <c r="D126" s="301"/>
      <c r="E126" s="301"/>
      <c r="F126" s="301"/>
      <c r="G126" s="301"/>
      <c r="H126" s="301"/>
      <c r="I126" s="301"/>
      <c r="J126" s="318" t="s">
        <v>870</v>
      </c>
    </row>
    <row r="127" spans="1:10" x14ac:dyDescent="0.25">
      <c r="A127" s="297">
        <v>127</v>
      </c>
      <c r="B127" s="297"/>
      <c r="C127" s="301"/>
      <c r="D127" s="301"/>
      <c r="E127" s="301"/>
      <c r="F127" s="301"/>
      <c r="G127" s="301"/>
      <c r="H127" s="301"/>
      <c r="I127" s="301"/>
      <c r="J127" s="318" t="s">
        <v>870</v>
      </c>
    </row>
    <row r="128" spans="1:10" x14ac:dyDescent="0.25">
      <c r="A128" s="297">
        <v>128</v>
      </c>
      <c r="B128" s="297"/>
      <c r="C128" s="301"/>
      <c r="D128" s="301"/>
      <c r="E128" s="301"/>
      <c r="F128" s="301"/>
      <c r="G128" s="301"/>
      <c r="H128" s="301"/>
      <c r="I128" s="301"/>
      <c r="J128" s="318" t="s">
        <v>870</v>
      </c>
    </row>
    <row r="129" spans="1:10" x14ac:dyDescent="0.25">
      <c r="A129" s="297">
        <v>129</v>
      </c>
      <c r="B129" s="297"/>
      <c r="C129" s="301"/>
      <c r="D129" s="301"/>
      <c r="E129" s="301"/>
      <c r="F129" s="301"/>
      <c r="G129" s="301"/>
      <c r="H129" s="301"/>
      <c r="I129" s="301"/>
      <c r="J129" s="318" t="s">
        <v>870</v>
      </c>
    </row>
    <row r="130" spans="1:10" x14ac:dyDescent="0.25">
      <c r="A130" s="297">
        <v>130</v>
      </c>
      <c r="B130" s="297"/>
      <c r="C130" s="301"/>
      <c r="D130" s="301"/>
      <c r="E130" s="301"/>
      <c r="F130" s="301"/>
      <c r="G130" s="301"/>
      <c r="H130" s="301"/>
      <c r="I130" s="301"/>
      <c r="J130" s="318" t="s">
        <v>870</v>
      </c>
    </row>
    <row r="131" spans="1:10" x14ac:dyDescent="0.25">
      <c r="A131" s="297">
        <v>131</v>
      </c>
      <c r="B131" s="297"/>
      <c r="C131" s="301"/>
      <c r="D131" s="301"/>
      <c r="E131" s="301"/>
      <c r="F131" s="301"/>
      <c r="G131" s="301"/>
      <c r="H131" s="301"/>
      <c r="I131" s="301"/>
      <c r="J131" s="318" t="s">
        <v>870</v>
      </c>
    </row>
    <row r="132" spans="1:10" x14ac:dyDescent="0.25">
      <c r="A132" s="297">
        <v>132</v>
      </c>
      <c r="B132" s="297"/>
      <c r="C132" s="301"/>
      <c r="D132" s="301"/>
      <c r="E132" s="301"/>
      <c r="F132" s="301"/>
      <c r="G132" s="301"/>
      <c r="H132" s="301"/>
      <c r="I132" s="301"/>
      <c r="J132" s="318" t="s">
        <v>870</v>
      </c>
    </row>
    <row r="133" spans="1:10" x14ac:dyDescent="0.25">
      <c r="A133" s="297">
        <v>133</v>
      </c>
      <c r="B133" s="297"/>
      <c r="C133" s="301"/>
      <c r="D133" s="301"/>
      <c r="E133" s="301"/>
      <c r="F133" s="301"/>
      <c r="G133" s="301"/>
      <c r="H133" s="301"/>
      <c r="I133" s="301"/>
      <c r="J133" s="318" t="s">
        <v>870</v>
      </c>
    </row>
    <row r="134" spans="1:10" x14ac:dyDescent="0.25">
      <c r="A134" s="297">
        <v>134</v>
      </c>
      <c r="B134" s="297"/>
      <c r="C134" s="301"/>
      <c r="D134" s="301"/>
      <c r="E134" s="301"/>
      <c r="F134" s="301"/>
      <c r="G134" s="301"/>
      <c r="H134" s="301"/>
      <c r="I134" s="301"/>
      <c r="J134" s="318" t="s">
        <v>870</v>
      </c>
    </row>
    <row r="135" spans="1:10" x14ac:dyDescent="0.25">
      <c r="A135" s="297">
        <v>135</v>
      </c>
      <c r="B135" s="297"/>
      <c r="C135" s="301"/>
      <c r="D135" s="301"/>
      <c r="E135" s="301"/>
      <c r="F135" s="301"/>
      <c r="G135" s="301"/>
      <c r="H135" s="301"/>
      <c r="I135" s="301"/>
      <c r="J135" s="318" t="s">
        <v>870</v>
      </c>
    </row>
    <row r="136" spans="1:10" x14ac:dyDescent="0.25">
      <c r="A136" s="297">
        <v>136</v>
      </c>
      <c r="B136" s="297"/>
      <c r="C136" s="301"/>
      <c r="D136" s="301"/>
      <c r="E136" s="301"/>
      <c r="F136" s="301"/>
      <c r="G136" s="301"/>
      <c r="H136" s="301"/>
      <c r="I136" s="301"/>
      <c r="J136" s="318" t="s">
        <v>870</v>
      </c>
    </row>
    <row r="137" spans="1:10" x14ac:dyDescent="0.25">
      <c r="A137" s="297">
        <v>137</v>
      </c>
      <c r="B137" s="297"/>
      <c r="C137" s="301"/>
      <c r="D137" s="301"/>
      <c r="E137" s="301"/>
      <c r="F137" s="301"/>
      <c r="G137" s="301"/>
      <c r="H137" s="301"/>
      <c r="I137" s="301"/>
      <c r="J137" s="318" t="s">
        <v>870</v>
      </c>
    </row>
    <row r="138" spans="1:10" x14ac:dyDescent="0.25">
      <c r="A138" s="297">
        <v>138</v>
      </c>
      <c r="B138" s="297"/>
      <c r="C138" s="301"/>
      <c r="D138" s="301"/>
      <c r="E138" s="301"/>
      <c r="F138" s="301"/>
      <c r="G138" s="301"/>
      <c r="H138" s="301"/>
      <c r="I138" s="301"/>
      <c r="J138" s="318" t="s">
        <v>870</v>
      </c>
    </row>
    <row r="139" spans="1:10" x14ac:dyDescent="0.25">
      <c r="A139" s="297">
        <v>139</v>
      </c>
      <c r="B139" s="297"/>
      <c r="C139" s="301"/>
      <c r="D139" s="301"/>
      <c r="E139" s="301"/>
      <c r="F139" s="301"/>
      <c r="G139" s="301"/>
      <c r="H139" s="301"/>
      <c r="I139" s="301"/>
      <c r="J139" s="318" t="s">
        <v>870</v>
      </c>
    </row>
    <row r="140" spans="1:10" x14ac:dyDescent="0.25">
      <c r="A140" s="297">
        <v>140</v>
      </c>
      <c r="B140" s="297"/>
      <c r="C140" s="301"/>
      <c r="D140" s="301"/>
      <c r="E140" s="301"/>
      <c r="F140" s="301"/>
      <c r="G140" s="301"/>
      <c r="H140" s="301"/>
      <c r="I140" s="301"/>
      <c r="J140" s="318" t="s">
        <v>870</v>
      </c>
    </row>
    <row r="141" spans="1:10" x14ac:dyDescent="0.25">
      <c r="A141" s="297">
        <v>141</v>
      </c>
      <c r="B141" s="297"/>
      <c r="C141" s="301"/>
      <c r="D141" s="301"/>
      <c r="E141" s="301"/>
      <c r="F141" s="301"/>
      <c r="G141" s="301"/>
      <c r="H141" s="301"/>
      <c r="I141" s="301"/>
      <c r="J141" s="318" t="s">
        <v>870</v>
      </c>
    </row>
    <row r="142" spans="1:10" x14ac:dyDescent="0.25">
      <c r="A142" s="297">
        <v>142</v>
      </c>
      <c r="B142" s="297"/>
      <c r="C142" s="301"/>
      <c r="D142" s="301"/>
      <c r="E142" s="301"/>
      <c r="F142" s="301"/>
      <c r="G142" s="301"/>
      <c r="H142" s="301"/>
      <c r="I142" s="301"/>
      <c r="J142" s="318" t="s">
        <v>870</v>
      </c>
    </row>
    <row r="143" spans="1:10" x14ac:dyDescent="0.25">
      <c r="A143" s="297">
        <v>143</v>
      </c>
      <c r="B143" s="297"/>
      <c r="C143" s="301"/>
      <c r="D143" s="301"/>
      <c r="E143" s="301"/>
      <c r="F143" s="301"/>
      <c r="G143" s="301"/>
      <c r="H143" s="301"/>
      <c r="I143" s="301"/>
      <c r="J143" s="318" t="s">
        <v>870</v>
      </c>
    </row>
    <row r="144" spans="1:10" x14ac:dyDescent="0.25">
      <c r="A144" s="297">
        <v>144</v>
      </c>
      <c r="B144" s="297"/>
      <c r="C144" s="301"/>
      <c r="D144" s="301"/>
      <c r="E144" s="301"/>
      <c r="F144" s="301"/>
      <c r="G144" s="301"/>
      <c r="H144" s="301"/>
      <c r="I144" s="301"/>
      <c r="J144" s="318" t="s">
        <v>870</v>
      </c>
    </row>
    <row r="145" spans="1:10" x14ac:dyDescent="0.25">
      <c r="A145" s="297">
        <v>145</v>
      </c>
      <c r="B145" s="297"/>
      <c r="C145" s="301"/>
      <c r="D145" s="301"/>
      <c r="E145" s="301"/>
      <c r="F145" s="301"/>
      <c r="G145" s="301"/>
      <c r="H145" s="301"/>
      <c r="I145" s="301"/>
      <c r="J145" s="318" t="s">
        <v>870</v>
      </c>
    </row>
    <row r="146" spans="1:10" x14ac:dyDescent="0.25">
      <c r="A146" s="297">
        <v>146</v>
      </c>
      <c r="B146" s="297"/>
      <c r="C146" s="301"/>
      <c r="D146" s="301"/>
      <c r="E146" s="301"/>
      <c r="F146" s="301"/>
      <c r="G146" s="301"/>
      <c r="H146" s="301"/>
      <c r="I146" s="301"/>
      <c r="J146" s="318" t="s">
        <v>870</v>
      </c>
    </row>
    <row r="147" spans="1:10" x14ac:dyDescent="0.25">
      <c r="A147" s="297">
        <v>147</v>
      </c>
      <c r="B147" s="297"/>
      <c r="C147" s="301"/>
      <c r="D147" s="301"/>
      <c r="E147" s="301"/>
      <c r="F147" s="301"/>
      <c r="G147" s="301"/>
      <c r="H147" s="301"/>
      <c r="I147" s="301"/>
      <c r="J147" s="318" t="s">
        <v>870</v>
      </c>
    </row>
    <row r="148" spans="1:10" x14ac:dyDescent="0.25">
      <c r="A148" s="297">
        <v>148</v>
      </c>
      <c r="B148" s="297"/>
      <c r="C148" s="301"/>
      <c r="D148" s="301"/>
      <c r="E148" s="301"/>
      <c r="F148" s="301"/>
      <c r="G148" s="301"/>
      <c r="H148" s="301"/>
      <c r="I148" s="301"/>
      <c r="J148" s="318" t="s">
        <v>870</v>
      </c>
    </row>
    <row r="149" spans="1:10" x14ac:dyDescent="0.25">
      <c r="A149" s="297">
        <v>149</v>
      </c>
      <c r="B149" s="297"/>
      <c r="C149" s="301"/>
      <c r="D149" s="301"/>
      <c r="E149" s="301"/>
      <c r="F149" s="301"/>
      <c r="G149" s="301"/>
      <c r="H149" s="301"/>
      <c r="I149" s="301"/>
      <c r="J149" s="318" t="s">
        <v>870</v>
      </c>
    </row>
    <row r="150" spans="1:10" x14ac:dyDescent="0.25">
      <c r="A150" s="297">
        <v>150</v>
      </c>
      <c r="B150" s="297"/>
      <c r="C150" s="301"/>
      <c r="D150" s="301"/>
      <c r="E150" s="301"/>
      <c r="F150" s="301"/>
      <c r="G150" s="301"/>
      <c r="H150" s="301"/>
      <c r="I150" s="301"/>
      <c r="J150" s="318" t="s">
        <v>870</v>
      </c>
    </row>
  </sheetData>
  <sortState ref="B2:I33">
    <sortCondition descending="1" ref="D2:D33"/>
    <sortCondition descending="1" ref="C2:C33"/>
  </sortState>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7">
        <x14:dataValidation type="list" allowBlank="1" showErrorMessage="1" xr:uid="{00000000-0002-0000-0D00-000000000000}">
          <x14:formula1>
            <xm:f>'I:\BR_OCPO\11. SCM Governance, Monitoring and Compliance\ADMINISTRATION\REPORTS\2020-21\Q3\[GMC Q3 - 2020_2021_Version 13 Revised 05Jan.xlsx]Dat2'!#REF!</xm:f>
          </x14:formula1>
          <xm:sqref>B67:B71</xm:sqref>
        </x14:dataValidation>
        <x14:dataValidation type="list" allowBlank="1" showErrorMessage="1" xr:uid="{00000000-0002-0000-0D00-000001000000}">
          <x14:formula1>
            <xm:f>'C:\Users\5692\AppData\Local\Microsoft\Windows\INetCache\Content.Outlook\QKEWG3EY\[Final Consolidated Q3 - 2020_2021_Version 13 2021-01-18.xlsx]Dat2'!#REF!</xm:f>
          </x14:formula1>
          <xm:sqref>B66</xm:sqref>
        </x14:dataValidation>
        <x14:dataValidation type="list" allowBlank="1" showInputMessage="1" showErrorMessage="1" xr:uid="{00000000-0002-0000-0D00-000002000000}">
          <x14:formula1>
            <xm:f>'C:\Users\5972\AppData\Local\Microsoft\Windows\INetCache\Content.Outlook\0KY2PPVL\[Copy of Consolidated Q3 - 2020_2021_Version 13.xlsx]Dat2'!#REF!</xm:f>
          </x14:formula1>
          <xm:sqref>B60:B64 B73:B74</xm:sqref>
        </x14:dataValidation>
        <x14:dataValidation type="list" allowBlank="1" showInputMessage="1" showErrorMessage="1" xr:uid="{00000000-0002-0000-0D00-000003000000}">
          <x14:formula1>
            <xm:f>'I:\BR_OCPO\11. SCM Governance, Monitoring and Compliance\ADMINISTRATION\REPORTS\2020-21\Q3\Teams\[Sakhile Team A- Consolidated Q3 - 2020_2021_Version 13 Revised.xlsx]Dat2'!#REF!</xm:f>
          </x14:formula1>
          <xm:sqref>B51:B55 B57:B59 B65 B72 B75</xm:sqref>
        </x14:dataValidation>
        <x14:dataValidation type="list" allowBlank="1" showErrorMessage="1" xr:uid="{00000000-0002-0000-0D00-000004000000}">
          <x14:formula1>
            <xm:f>'I:\BR_OCPO\11. SCM Governance, Monitoring and Compliance\ADMINISTRATION\REPORTS\2020-21\Q3\Teams\[Sizi Final Consolidated Q3 - 2020_2021_Version 13 Revised.xlsx]Dat2'!#REF!</xm:f>
          </x14:formula1>
          <xm:sqref>B42 B44:B50 B56</xm:sqref>
        </x14:dataValidation>
        <x14:dataValidation type="list" allowBlank="1" showInputMessage="1" showErrorMessage="1" xr:uid="{00000000-0002-0000-0D00-000005000000}">
          <x14:formula1>
            <xm:f>'I:\BR_OCPO\11. SCM Governance, Monitoring and Compliance\ADMINISTRATION\REPORTS\2020-21\Q3\Teams\[Egendri Q3 report - EN Revised.xlsx]Dat2'!#REF!</xm:f>
          </x14:formula1>
          <xm:sqref>B29:B38</xm:sqref>
        </x14:dataValidation>
        <x14:dataValidation type="list" allowBlank="1" showErrorMessage="1" xr:uid="{00000000-0002-0000-0D00-000006000000}">
          <x14:formula1>
            <xm:f>'Dat2'!$A$2:$A$777</xm:f>
          </x14:formula1>
          <xm:sqref>B23:B28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279"/>
  <sheetViews>
    <sheetView workbookViewId="0">
      <selection activeCell="B18" sqref="B18"/>
    </sheetView>
  </sheetViews>
  <sheetFormatPr defaultRowHeight="13.8" x14ac:dyDescent="0.25"/>
  <cols>
    <col min="1" max="1" width="9" style="298"/>
    <col min="3" max="3" width="56" customWidth="1"/>
    <col min="4" max="4" width="20.59765625" style="241" customWidth="1"/>
    <col min="5" max="5" width="13.19921875" style="241" customWidth="1"/>
    <col min="6" max="10" width="9" style="241"/>
    <col min="15" max="15" width="15" customWidth="1"/>
  </cols>
  <sheetData>
    <row r="1" spans="1:19" ht="28.8" x14ac:dyDescent="0.25">
      <c r="B1" s="297"/>
      <c r="C1" s="303" t="s">
        <v>2125</v>
      </c>
      <c r="D1" s="303" t="s">
        <v>2119</v>
      </c>
      <c r="E1" s="303" t="s">
        <v>2102</v>
      </c>
      <c r="F1" s="303" t="s">
        <v>790</v>
      </c>
      <c r="G1" s="303" t="s">
        <v>791</v>
      </c>
      <c r="H1" s="303" t="s">
        <v>833</v>
      </c>
      <c r="I1" s="303" t="s">
        <v>2103</v>
      </c>
      <c r="J1" s="303" t="s">
        <v>792</v>
      </c>
    </row>
    <row r="2" spans="1:19" x14ac:dyDescent="0.25">
      <c r="A2" s="298">
        <v>1</v>
      </c>
      <c r="B2" s="297"/>
      <c r="C2" s="299" t="s">
        <v>8</v>
      </c>
      <c r="D2" s="302" t="str">
        <f>'3. EXPANSIONS REPORT'!M3</f>
        <v>Not Stated</v>
      </c>
      <c r="E2" s="301">
        <v>1</v>
      </c>
      <c r="F2" s="301"/>
      <c r="G2" s="301"/>
      <c r="H2" s="309">
        <v>1</v>
      </c>
      <c r="I2" s="301"/>
      <c r="J2" s="301"/>
    </row>
    <row r="3" spans="1:19" x14ac:dyDescent="0.25">
      <c r="A3" s="298">
        <f>A2+1</f>
        <v>2</v>
      </c>
      <c r="B3" s="297"/>
      <c r="C3" s="264" t="s">
        <v>120</v>
      </c>
      <c r="D3" s="302" t="str">
        <f>'3. EXPANSIONS REPORT'!M45</f>
        <v>Not Stated</v>
      </c>
      <c r="E3" s="301">
        <v>1</v>
      </c>
      <c r="F3" s="301"/>
      <c r="G3" s="301">
        <v>1</v>
      </c>
      <c r="H3" s="301"/>
      <c r="I3" s="301"/>
      <c r="J3" s="301"/>
    </row>
    <row r="4" spans="1:19" x14ac:dyDescent="0.25">
      <c r="A4" s="298">
        <f t="shared" ref="A4:A67" si="0">A3+1</f>
        <v>3</v>
      </c>
      <c r="B4" s="297"/>
      <c r="C4" s="264" t="s">
        <v>125</v>
      </c>
      <c r="D4" s="302" t="str">
        <f>'3. EXPANSIONS REPORT'!M46</f>
        <v>Not Stated</v>
      </c>
      <c r="E4" s="301">
        <v>1</v>
      </c>
      <c r="F4" s="301"/>
      <c r="G4" s="301">
        <v>1</v>
      </c>
      <c r="H4" s="301"/>
      <c r="I4" s="301"/>
      <c r="J4" s="301"/>
    </row>
    <row r="5" spans="1:19" x14ac:dyDescent="0.25">
      <c r="A5" s="298">
        <f t="shared" si="0"/>
        <v>4</v>
      </c>
      <c r="B5" s="297"/>
      <c r="C5" s="264" t="s">
        <v>1697</v>
      </c>
      <c r="D5" s="310" t="str">
        <f>'3. EXPANSIONS REPORT'!M98</f>
        <v>Not stated</v>
      </c>
      <c r="E5" s="301">
        <v>1</v>
      </c>
      <c r="F5" s="301"/>
      <c r="G5" s="301"/>
      <c r="H5" s="301"/>
      <c r="I5" s="301">
        <v>1</v>
      </c>
      <c r="J5" s="301"/>
    </row>
    <row r="6" spans="1:19" x14ac:dyDescent="0.25">
      <c r="A6" s="298">
        <f t="shared" si="0"/>
        <v>5</v>
      </c>
      <c r="B6" s="297"/>
      <c r="C6" s="264" t="s">
        <v>99</v>
      </c>
      <c r="D6" s="310" t="str">
        <f>'3. EXPANSIONS REPORT'!M23</f>
        <v>Not Stated</v>
      </c>
      <c r="E6" s="301">
        <v>1</v>
      </c>
      <c r="F6" s="301"/>
      <c r="G6" s="301">
        <v>1</v>
      </c>
      <c r="H6" s="301"/>
      <c r="I6" s="301"/>
      <c r="J6" s="301"/>
    </row>
    <row r="7" spans="1:19" x14ac:dyDescent="0.25">
      <c r="A7" s="298">
        <f t="shared" si="0"/>
        <v>6</v>
      </c>
      <c r="B7" s="297">
        <v>1</v>
      </c>
      <c r="C7" s="264" t="s">
        <v>181</v>
      </c>
      <c r="D7" s="311">
        <f>'3. EXPANSIONS REPORT'!M55+'3. EXPANSIONS REPORT'!M56+'3. EXPANSIONS REPORT'!M57+'3. EXPANSIONS REPORT'!M58+'3. EXPANSIONS REPORT'!M60+'3. EXPANSIONS REPORT'!M59+'3. EXPANSIONS REPORT'!M61+'3. EXPANSIONS REPORT'!M62++'3. EXPANSIONS REPORT'!M63+'3. EXPANSIONS REPORT'!M64+'3. EXPANSIONS REPORT'!M65+'3. EXPANSIONS REPORT'!M66+'3. EXPANSIONS REPORT'!M67+'3. EXPANSIONS REPORT'!M68+'3. EXPANSIONS REPORT'!M69+'3. EXPANSIONS REPORT'!M70+'3. EXPANSIONS REPORT'!M71+'3. EXPANSIONS REPORT'!M72+'3. EXPANSIONS REPORT'!M73+'3. EXPANSIONS REPORT'!M74+'3. EXPANSIONS REPORT'!M75</f>
        <v>1985539236.1100001</v>
      </c>
      <c r="E7" s="301">
        <v>21</v>
      </c>
      <c r="F7" s="301">
        <v>1</v>
      </c>
      <c r="G7" s="301">
        <v>2</v>
      </c>
      <c r="H7" s="301">
        <v>17</v>
      </c>
      <c r="I7" s="301"/>
      <c r="J7" s="301">
        <v>1</v>
      </c>
    </row>
    <row r="8" spans="1:19" x14ac:dyDescent="0.25">
      <c r="A8" s="298">
        <f t="shared" si="0"/>
        <v>7</v>
      </c>
      <c r="B8" s="297">
        <v>2</v>
      </c>
      <c r="C8" s="264" t="s">
        <v>105</v>
      </c>
      <c r="D8" s="310">
        <f>'3. EXPANSIONS REPORT'!M29</f>
        <v>562493514.24000001</v>
      </c>
      <c r="E8" s="301">
        <v>2</v>
      </c>
      <c r="F8" s="301">
        <v>2</v>
      </c>
      <c r="G8" s="301"/>
      <c r="H8" s="301"/>
      <c r="I8" s="301"/>
      <c r="J8" s="301"/>
    </row>
    <row r="9" spans="1:19" x14ac:dyDescent="0.25">
      <c r="A9" s="298">
        <f t="shared" si="0"/>
        <v>8</v>
      </c>
      <c r="B9" s="297">
        <v>3</v>
      </c>
      <c r="C9" s="269" t="s">
        <v>649</v>
      </c>
      <c r="D9" s="310">
        <f>'3. EXPANSIONS REPORT'!M165+'3. EXPANSIONS REPORT'!M166+'3. EXPANSIONS REPORT'!M167+'3. EXPANSIONS REPORT'!M168+'3. EXPANSIONS REPORT'!M169+'3. EXPANSIONS REPORT'!M170+'3. EXPANSIONS REPORT'!M171+'3. EXPANSIONS REPORT'!M172</f>
        <v>514540013.95000005</v>
      </c>
      <c r="E9" s="301">
        <v>8</v>
      </c>
      <c r="F9" s="301">
        <v>1</v>
      </c>
      <c r="G9" s="301">
        <v>1</v>
      </c>
      <c r="H9" s="301">
        <v>6</v>
      </c>
      <c r="I9" s="301"/>
      <c r="J9" s="301"/>
    </row>
    <row r="10" spans="1:19" x14ac:dyDescent="0.25">
      <c r="A10" s="298">
        <f t="shared" si="0"/>
        <v>9</v>
      </c>
      <c r="B10" s="297">
        <v>4</v>
      </c>
      <c r="C10" s="269" t="s">
        <v>110</v>
      </c>
      <c r="D10" s="310">
        <f>'3. EXPANSIONS REPORT'!M33+'3. EXPANSIONS REPORT'!M34+'3. EXPANSIONS REPORT'!M35+'3. EXPANSIONS REPORT'!M36</f>
        <v>197370293.75999999</v>
      </c>
      <c r="E10" s="301">
        <v>5</v>
      </c>
      <c r="F10" s="301"/>
      <c r="G10" s="301"/>
      <c r="H10" s="301">
        <v>5</v>
      </c>
      <c r="I10" s="301"/>
      <c r="J10" s="301"/>
    </row>
    <row r="11" spans="1:19" x14ac:dyDescent="0.25">
      <c r="A11" s="298">
        <f t="shared" si="0"/>
        <v>10</v>
      </c>
      <c r="B11" s="297">
        <v>5</v>
      </c>
      <c r="C11" s="269" t="s">
        <v>554</v>
      </c>
      <c r="D11" s="310">
        <f>'3. EXPANSIONS REPORT'!M126+'3. EXPANSIONS REPORT'!M127+'3. EXPANSIONS REPORT'!M128</f>
        <v>166209587.25</v>
      </c>
      <c r="E11" s="301">
        <v>3</v>
      </c>
      <c r="F11" s="301">
        <v>3</v>
      </c>
      <c r="G11" s="301"/>
      <c r="H11" s="301"/>
      <c r="I11" s="301"/>
      <c r="J11" s="301"/>
    </row>
    <row r="12" spans="1:19" ht="27.6" x14ac:dyDescent="0.25">
      <c r="A12" s="298">
        <f t="shared" si="0"/>
        <v>11</v>
      </c>
      <c r="B12" s="297">
        <v>6</v>
      </c>
      <c r="C12" s="269" t="s">
        <v>2121</v>
      </c>
      <c r="D12" s="311">
        <f>'3. EXPANSIONS REPORT'!M138</f>
        <v>159435887.81999999</v>
      </c>
      <c r="E12" s="301">
        <v>1</v>
      </c>
      <c r="F12" s="301">
        <v>1</v>
      </c>
      <c r="G12" s="301"/>
      <c r="H12" s="301"/>
      <c r="I12" s="301"/>
      <c r="J12" s="301"/>
    </row>
    <row r="13" spans="1:19" x14ac:dyDescent="0.25">
      <c r="A13" s="298">
        <f t="shared" si="0"/>
        <v>12</v>
      </c>
      <c r="B13" s="297">
        <v>7</v>
      </c>
      <c r="C13" s="269" t="s">
        <v>22</v>
      </c>
      <c r="D13" s="310">
        <f>'3. EXPANSIONS REPORT'!M7</f>
        <v>90092303.739999995</v>
      </c>
      <c r="E13" s="301">
        <v>1</v>
      </c>
      <c r="F13" s="301"/>
      <c r="G13" s="301">
        <v>1</v>
      </c>
      <c r="H13" s="301"/>
      <c r="I13" s="301"/>
      <c r="J13" s="301"/>
    </row>
    <row r="14" spans="1:19" x14ac:dyDescent="0.25">
      <c r="A14" s="298">
        <f t="shared" si="0"/>
        <v>13</v>
      </c>
      <c r="B14" s="297">
        <v>8</v>
      </c>
      <c r="C14" s="269" t="s">
        <v>684</v>
      </c>
      <c r="D14" s="310">
        <f>'3. EXPANSIONS REPORT'!M181+'3. EXPANSIONS REPORT'!M182</f>
        <v>67730396.510000005</v>
      </c>
      <c r="E14" s="301">
        <v>2</v>
      </c>
      <c r="F14" s="301"/>
      <c r="G14" s="301"/>
      <c r="H14" s="301">
        <v>1</v>
      </c>
      <c r="I14" s="301">
        <v>1</v>
      </c>
      <c r="J14" s="301"/>
    </row>
    <row r="15" spans="1:19" x14ac:dyDescent="0.25">
      <c r="A15" s="298">
        <f t="shared" si="0"/>
        <v>14</v>
      </c>
      <c r="B15" s="297">
        <v>9</v>
      </c>
      <c r="C15" s="269" t="s">
        <v>676</v>
      </c>
      <c r="D15" s="310">
        <f>'3. EXPANSIONS REPORT'!M177+'3. EXPANSIONS REPORT'!M178+'3. EXPANSIONS REPORT'!M179+'3. EXPANSIONS REPORT'!M180</f>
        <v>67518772.079999998</v>
      </c>
      <c r="E15" s="301">
        <v>4</v>
      </c>
      <c r="F15" s="301">
        <v>2</v>
      </c>
      <c r="G15" s="301">
        <v>1</v>
      </c>
      <c r="H15" s="301">
        <v>1</v>
      </c>
      <c r="I15" s="301"/>
      <c r="J15" s="301"/>
      <c r="N15" s="298"/>
      <c r="O15" s="298"/>
      <c r="P15" s="298"/>
      <c r="Q15" s="298"/>
      <c r="R15" s="298"/>
      <c r="S15" s="298"/>
    </row>
    <row r="16" spans="1:19" x14ac:dyDescent="0.25">
      <c r="A16" s="298">
        <f t="shared" si="0"/>
        <v>15</v>
      </c>
      <c r="B16" s="297">
        <v>10</v>
      </c>
      <c r="C16" s="269" t="s">
        <v>577</v>
      </c>
      <c r="D16" s="311">
        <f>'3. EXPANSIONS REPORT'!M131</f>
        <v>54240563</v>
      </c>
      <c r="E16" s="301">
        <v>1</v>
      </c>
      <c r="F16" s="301"/>
      <c r="G16" s="301">
        <v>1</v>
      </c>
      <c r="H16" s="301"/>
      <c r="I16" s="301"/>
      <c r="J16" s="301"/>
      <c r="N16" s="298"/>
      <c r="O16" s="298"/>
      <c r="P16" s="298"/>
      <c r="Q16" s="298"/>
      <c r="R16" s="298"/>
      <c r="S16" s="298"/>
    </row>
    <row r="17" spans="1:19" x14ac:dyDescent="0.25">
      <c r="A17" s="298">
        <f t="shared" si="0"/>
        <v>16</v>
      </c>
      <c r="B17" s="297">
        <v>11</v>
      </c>
      <c r="C17" s="269" t="s">
        <v>478</v>
      </c>
      <c r="D17" s="311">
        <f>'3. EXPANSIONS REPORT'!M119</f>
        <v>54000000</v>
      </c>
      <c r="E17" s="301">
        <v>1</v>
      </c>
      <c r="F17" s="301"/>
      <c r="G17" s="301"/>
      <c r="H17" s="301">
        <v>1</v>
      </c>
      <c r="I17" s="301"/>
      <c r="J17" s="301"/>
      <c r="N17" s="298"/>
      <c r="O17" s="298"/>
      <c r="P17" s="298"/>
      <c r="Q17" s="298"/>
      <c r="R17" s="298"/>
      <c r="S17" s="298"/>
    </row>
    <row r="18" spans="1:19" x14ac:dyDescent="0.25">
      <c r="A18" s="298">
        <f t="shared" si="0"/>
        <v>17</v>
      </c>
      <c r="B18" s="297">
        <v>12</v>
      </c>
      <c r="C18" s="269" t="s">
        <v>619</v>
      </c>
      <c r="D18" s="310">
        <f>'3. EXPANSIONS REPORT'!M144+'3. EXPANSIONS REPORT'!M145+'3. EXPANSIONS REPORT'!M146</f>
        <v>48935527.309999995</v>
      </c>
      <c r="E18" s="301">
        <v>3</v>
      </c>
      <c r="F18" s="301">
        <v>1</v>
      </c>
      <c r="G18" s="301"/>
      <c r="H18" s="301">
        <v>2</v>
      </c>
      <c r="I18" s="301"/>
      <c r="J18" s="301"/>
      <c r="N18" s="298"/>
      <c r="O18" s="298"/>
      <c r="P18" s="298"/>
      <c r="Q18" s="298"/>
      <c r="R18" s="298"/>
      <c r="S18" s="298"/>
    </row>
    <row r="19" spans="1:19" x14ac:dyDescent="0.25">
      <c r="A19" s="298">
        <f t="shared" si="0"/>
        <v>18</v>
      </c>
      <c r="B19" s="297">
        <v>13</v>
      </c>
      <c r="C19" s="269" t="s">
        <v>702</v>
      </c>
      <c r="D19" s="310">
        <f>'3. EXPANSIONS REPORT'!M184+'3. EXPANSIONS REPORT'!M185</f>
        <v>36516084.859999999</v>
      </c>
      <c r="E19" s="301">
        <v>2</v>
      </c>
      <c r="F19" s="301"/>
      <c r="G19" s="301">
        <v>2</v>
      </c>
      <c r="H19" s="301"/>
      <c r="I19" s="301"/>
      <c r="J19" s="301"/>
      <c r="N19" s="298"/>
      <c r="O19" s="298"/>
      <c r="P19" s="298"/>
      <c r="Q19" s="298"/>
      <c r="R19" s="298"/>
      <c r="S19" s="298"/>
    </row>
    <row r="20" spans="1:19" x14ac:dyDescent="0.25">
      <c r="A20" s="298">
        <f t="shared" si="0"/>
        <v>19</v>
      </c>
      <c r="B20" s="297">
        <v>14</v>
      </c>
      <c r="C20" s="269" t="s">
        <v>611</v>
      </c>
      <c r="D20" s="310">
        <f>'3. EXPANSIONS REPORT'!M140+'3. EXPANSIONS REPORT'!M141+'3. EXPANSIONS REPORT'!M142+'3. EXPANSIONS REPORT'!M143</f>
        <v>36245315.689999998</v>
      </c>
      <c r="E20" s="301">
        <v>4</v>
      </c>
      <c r="F20" s="301"/>
      <c r="G20" s="301"/>
      <c r="H20" s="301">
        <v>4</v>
      </c>
      <c r="I20" s="301"/>
      <c r="J20" s="301"/>
      <c r="N20" s="298"/>
      <c r="O20" s="298"/>
      <c r="P20" s="298"/>
      <c r="Q20" s="298"/>
      <c r="R20" s="298"/>
      <c r="S20" s="298"/>
    </row>
    <row r="21" spans="1:19" x14ac:dyDescent="0.25">
      <c r="A21" s="298">
        <f t="shared" si="0"/>
        <v>20</v>
      </c>
      <c r="B21" s="297">
        <v>15</v>
      </c>
      <c r="C21" s="269" t="s">
        <v>586</v>
      </c>
      <c r="D21" s="310">
        <f>'3. EXPANSIONS REPORT'!M132+'3. EXPANSIONS REPORT'!M133+'3. EXPANSIONS REPORT'!M134+'3. EXPANSIONS REPORT'!M135+'3. EXPANSIONS REPORT'!M136</f>
        <v>35504017.280000001</v>
      </c>
      <c r="E21" s="301">
        <v>5</v>
      </c>
      <c r="F21" s="301">
        <v>3</v>
      </c>
      <c r="G21" s="301">
        <v>2</v>
      </c>
      <c r="H21" s="301"/>
      <c r="I21" s="301"/>
      <c r="J21" s="301"/>
    </row>
    <row r="22" spans="1:19" x14ac:dyDescent="0.25">
      <c r="A22" s="298">
        <f t="shared" si="0"/>
        <v>21</v>
      </c>
      <c r="B22" s="297">
        <v>16</v>
      </c>
      <c r="C22" s="269" t="s">
        <v>86</v>
      </c>
      <c r="D22" s="310">
        <f>'3. EXPANSIONS REPORT'!M20</f>
        <v>34957247.240000002</v>
      </c>
      <c r="E22" s="301">
        <v>1</v>
      </c>
      <c r="F22" s="301">
        <v>1</v>
      </c>
      <c r="G22" s="301"/>
      <c r="H22" s="301"/>
      <c r="I22" s="301"/>
      <c r="J22" s="301"/>
    </row>
    <row r="23" spans="1:19" x14ac:dyDescent="0.25">
      <c r="A23" s="298">
        <f t="shared" si="0"/>
        <v>22</v>
      </c>
      <c r="B23" s="297">
        <v>17</v>
      </c>
      <c r="C23" s="269" t="s">
        <v>621</v>
      </c>
      <c r="D23" s="310">
        <f>'3. EXPANSIONS REPORT'!M147+'3. EXPANSIONS REPORT'!M148+'3. EXPANSIONS REPORT'!M149+'3. EXPANSIONS REPORT'!M150</f>
        <v>31214175.109999999</v>
      </c>
      <c r="E23" s="301">
        <v>4</v>
      </c>
      <c r="F23" s="301">
        <v>3</v>
      </c>
      <c r="G23" s="301">
        <v>1</v>
      </c>
      <c r="H23" s="301"/>
      <c r="I23" s="301"/>
      <c r="J23" s="301"/>
    </row>
    <row r="24" spans="1:19" x14ac:dyDescent="0.25">
      <c r="A24" s="298">
        <f t="shared" si="0"/>
        <v>23</v>
      </c>
      <c r="B24" s="297">
        <v>18</v>
      </c>
      <c r="C24" s="264" t="s">
        <v>865</v>
      </c>
      <c r="D24" s="310">
        <f>'3. EXPANSIONS REPORT'!M77+'3. EXPANSIONS REPORT'!M78</f>
        <v>27384535.549999997</v>
      </c>
      <c r="E24" s="301">
        <v>2</v>
      </c>
      <c r="F24" s="301">
        <v>2</v>
      </c>
      <c r="G24" s="301"/>
      <c r="H24" s="301"/>
      <c r="I24" s="301"/>
      <c r="J24" s="301"/>
    </row>
    <row r="25" spans="1:19" x14ac:dyDescent="0.25">
      <c r="A25" s="298">
        <f t="shared" si="0"/>
        <v>24</v>
      </c>
      <c r="B25" s="297">
        <v>19</v>
      </c>
      <c r="C25" s="269" t="s">
        <v>660</v>
      </c>
      <c r="D25" s="311">
        <f>'3. EXPANSIONS REPORT'!M176</f>
        <v>27079563.260000002</v>
      </c>
      <c r="E25" s="301">
        <v>1</v>
      </c>
      <c r="F25" s="301"/>
      <c r="G25" s="301"/>
      <c r="H25" s="301">
        <v>1</v>
      </c>
      <c r="I25" s="301"/>
      <c r="J25" s="301"/>
    </row>
    <row r="26" spans="1:19" ht="30" customHeight="1" x14ac:dyDescent="0.25">
      <c r="A26" s="298">
        <f t="shared" si="0"/>
        <v>25</v>
      </c>
      <c r="B26" s="297">
        <v>20</v>
      </c>
      <c r="C26" s="260" t="s">
        <v>160</v>
      </c>
      <c r="D26" s="310">
        <f>'3. EXPANSIONS REPORT'!M47+'3. EXPANSIONS REPORT'!M48+'3. EXPANSIONS REPORT'!M49+'3. EXPANSIONS REPORT'!M50+'3. EXPANSIONS REPORT'!M51+'3. EXPANSIONS REPORT'!M52+'3. EXPANSIONS REPORT'!M53+'3. EXPANSIONS REPORT'!M54</f>
        <v>20373377.870000001</v>
      </c>
      <c r="E26" s="301">
        <v>8</v>
      </c>
      <c r="F26" s="301">
        <v>8</v>
      </c>
      <c r="G26" s="301"/>
      <c r="H26" s="301"/>
      <c r="I26" s="301"/>
      <c r="J26" s="301"/>
    </row>
    <row r="27" spans="1:19" ht="31.5" customHeight="1" x14ac:dyDescent="0.25">
      <c r="A27" s="298">
        <f t="shared" si="0"/>
        <v>26</v>
      </c>
      <c r="B27" s="297">
        <v>21</v>
      </c>
      <c r="C27" s="261" t="s">
        <v>116</v>
      </c>
      <c r="D27" s="310">
        <f>'3. EXPANSIONS REPORT'!M39+'3. EXPANSIONS REPORT'!M40+'3. EXPANSIONS REPORT'!M41+'3. EXPANSIONS REPORT'!M42</f>
        <v>16273194.539999999</v>
      </c>
      <c r="E27" s="301">
        <v>4</v>
      </c>
      <c r="F27" s="301">
        <v>1</v>
      </c>
      <c r="G27" s="301">
        <v>3</v>
      </c>
      <c r="H27" s="301"/>
      <c r="I27" s="301"/>
      <c r="J27" s="301"/>
    </row>
    <row r="28" spans="1:19" x14ac:dyDescent="0.25">
      <c r="A28" s="298">
        <f t="shared" si="0"/>
        <v>27</v>
      </c>
      <c r="B28" s="297">
        <v>22</v>
      </c>
      <c r="C28" s="261" t="s">
        <v>41</v>
      </c>
      <c r="D28" s="310">
        <f>'3. EXPANSIONS REPORT'!M9</f>
        <v>15861000</v>
      </c>
      <c r="E28" s="301">
        <v>1</v>
      </c>
      <c r="F28" s="301">
        <v>1</v>
      </c>
      <c r="G28" s="301"/>
      <c r="H28" s="301"/>
      <c r="I28" s="301"/>
      <c r="J28" s="301"/>
    </row>
    <row r="29" spans="1:19" ht="26.25" customHeight="1" x14ac:dyDescent="0.25">
      <c r="A29" s="298">
        <f t="shared" si="0"/>
        <v>28</v>
      </c>
      <c r="B29" s="297">
        <v>23</v>
      </c>
      <c r="C29" s="261" t="s">
        <v>71</v>
      </c>
      <c r="D29" s="310">
        <f>'3. EXPANSIONS REPORT'!M11+'3. EXPANSIONS REPORT'!M12+'3. EXPANSIONS REPORT'!M13+'3. EXPANSIONS REPORT'!M14+'3. EXPANSIONS REPORT'!M15+'3. EXPANSIONS REPORT'!M16+'3. EXPANSIONS REPORT'!M17</f>
        <v>15445030.67</v>
      </c>
      <c r="E29" s="301">
        <v>7</v>
      </c>
      <c r="F29" s="301"/>
      <c r="G29" s="301"/>
      <c r="H29" s="301">
        <v>7</v>
      </c>
      <c r="I29" s="301"/>
      <c r="J29" s="301"/>
    </row>
    <row r="30" spans="1:19" x14ac:dyDescent="0.25">
      <c r="A30" s="298">
        <f t="shared" si="0"/>
        <v>29</v>
      </c>
      <c r="B30" s="297">
        <v>24</v>
      </c>
      <c r="C30" s="261" t="s">
        <v>639</v>
      </c>
      <c r="D30" s="310">
        <f>'3. EXPANSIONS REPORT'!M155+'3. EXPANSIONS REPORT'!M156+'3. EXPANSIONS REPORT'!M157+'3. EXPANSIONS REPORT'!M158+'3. EXPANSIONS REPORT'!M159</f>
        <v>11918010.34</v>
      </c>
      <c r="E30" s="301">
        <v>5</v>
      </c>
      <c r="F30" s="301"/>
      <c r="G30" s="301">
        <v>5</v>
      </c>
      <c r="H30" s="301"/>
      <c r="I30" s="301"/>
      <c r="J30" s="301"/>
    </row>
    <row r="31" spans="1:19" x14ac:dyDescent="0.25">
      <c r="A31" s="298">
        <f t="shared" si="0"/>
        <v>30</v>
      </c>
      <c r="B31" s="297">
        <v>25</v>
      </c>
      <c r="C31" s="261" t="s">
        <v>106</v>
      </c>
      <c r="D31" s="310">
        <f>'3. EXPANSIONS REPORT'!M30</f>
        <v>9562213.4199999999</v>
      </c>
      <c r="E31" s="301">
        <v>1</v>
      </c>
      <c r="F31" s="301">
        <v>1</v>
      </c>
      <c r="G31" s="301"/>
      <c r="H31" s="301"/>
      <c r="I31" s="301"/>
      <c r="J31" s="301"/>
    </row>
    <row r="32" spans="1:19" ht="14.4" x14ac:dyDescent="0.25">
      <c r="A32" s="298">
        <f t="shared" si="0"/>
        <v>31</v>
      </c>
      <c r="B32" s="297">
        <v>26</v>
      </c>
      <c r="C32" s="101" t="s">
        <v>13</v>
      </c>
      <c r="D32" s="314">
        <f>'3. EXPANSIONS REPORT'!M4+'3. EXPANSIONS REPORT'!M5</f>
        <v>8658220.5599999987</v>
      </c>
      <c r="E32" s="301">
        <v>2</v>
      </c>
      <c r="F32" s="301">
        <v>2</v>
      </c>
      <c r="G32" s="301"/>
      <c r="H32" s="301"/>
      <c r="I32" s="301"/>
      <c r="J32" s="301"/>
    </row>
    <row r="33" spans="1:10" ht="27.6" x14ac:dyDescent="0.25">
      <c r="A33" s="298">
        <f t="shared" si="0"/>
        <v>32</v>
      </c>
      <c r="B33" s="297">
        <v>27</v>
      </c>
      <c r="C33" s="261" t="s">
        <v>771</v>
      </c>
      <c r="D33" s="310">
        <f>'3. EXPANSIONS REPORT'!M186</f>
        <v>8556675.9700000007</v>
      </c>
      <c r="E33" s="301">
        <v>1</v>
      </c>
      <c r="F33" s="301">
        <v>1</v>
      </c>
      <c r="G33" s="301"/>
      <c r="H33" s="301"/>
      <c r="I33" s="301"/>
      <c r="J33" s="301"/>
    </row>
    <row r="34" spans="1:10" ht="27.6" x14ac:dyDescent="0.25">
      <c r="A34" s="298">
        <f t="shared" si="0"/>
        <v>33</v>
      </c>
      <c r="B34" s="297">
        <v>28</v>
      </c>
      <c r="C34" s="261" t="s">
        <v>381</v>
      </c>
      <c r="D34" s="311">
        <f>'3. EXPANSIONS REPORT'!M104+'3. EXPANSIONS REPORT'!M105+'3. EXPANSIONS REPORT'!M106+'3. EXPANSIONS REPORT'!M107+'3. EXPANSIONS REPORT'!M108+'3. EXPANSIONS REPORT'!M109+'3. EXPANSIONS REPORT'!M110+'3. EXPANSIONS REPORT'!M111+'3. EXPANSIONS REPORT'!M112</f>
        <v>7519362.96</v>
      </c>
      <c r="E34" s="309">
        <v>9</v>
      </c>
      <c r="F34" s="309">
        <v>9</v>
      </c>
      <c r="G34" s="301"/>
      <c r="H34" s="301"/>
      <c r="I34" s="301"/>
      <c r="J34" s="301"/>
    </row>
    <row r="35" spans="1:10" x14ac:dyDescent="0.25">
      <c r="A35" s="298">
        <f t="shared" si="0"/>
        <v>34</v>
      </c>
      <c r="B35" s="297"/>
      <c r="C35" s="261" t="s">
        <v>479</v>
      </c>
      <c r="D35" s="310">
        <f>'3. EXPANSIONS REPORT'!M120</f>
        <v>6679825</v>
      </c>
      <c r="E35" s="301">
        <v>1</v>
      </c>
      <c r="F35" s="301"/>
      <c r="G35" s="301"/>
      <c r="H35" s="301">
        <v>1</v>
      </c>
      <c r="I35" s="301"/>
      <c r="J35" s="301"/>
    </row>
    <row r="36" spans="1:10" x14ac:dyDescent="0.25">
      <c r="A36" s="298">
        <f t="shared" si="0"/>
        <v>35</v>
      </c>
      <c r="B36" s="297"/>
      <c r="C36" s="261" t="s">
        <v>552</v>
      </c>
      <c r="D36" s="311">
        <f>'3. EXPANSIONS REPORT'!M125</f>
        <v>6536638.54</v>
      </c>
      <c r="E36" s="301">
        <v>1</v>
      </c>
      <c r="F36" s="301"/>
      <c r="G36" s="301"/>
      <c r="H36" s="301">
        <v>1</v>
      </c>
      <c r="I36" s="301"/>
      <c r="J36" s="301"/>
    </row>
    <row r="37" spans="1:10" ht="27.6" x14ac:dyDescent="0.25">
      <c r="A37" s="298">
        <f t="shared" si="0"/>
        <v>36</v>
      </c>
      <c r="B37" s="297"/>
      <c r="C37" s="261" t="s">
        <v>257</v>
      </c>
      <c r="D37" s="311">
        <f>'3. EXPANSIONS REPORT'!M79+'3. EXPANSIONS REPORT'!M80+'3. EXPANSIONS REPORT'!M81+'3. EXPANSIONS REPORT'!M82+'3. EXPANSIONS REPORT'!M83+'3. EXPANSIONS REPORT'!M84+'3. EXPANSIONS REPORT'!M85</f>
        <v>6304595</v>
      </c>
      <c r="E37" s="301">
        <v>7</v>
      </c>
      <c r="F37" s="301">
        <v>7</v>
      </c>
      <c r="G37" s="301"/>
      <c r="H37" s="301"/>
      <c r="I37" s="301"/>
      <c r="J37" s="301"/>
    </row>
    <row r="38" spans="1:10" x14ac:dyDescent="0.25">
      <c r="A38" s="298">
        <f t="shared" si="0"/>
        <v>37</v>
      </c>
      <c r="B38" s="297"/>
      <c r="C38" s="261" t="s">
        <v>112</v>
      </c>
      <c r="D38" s="310">
        <f>'3. EXPANSIONS REPORT'!M37</f>
        <v>6300116.7000000002</v>
      </c>
      <c r="E38" s="301">
        <v>1</v>
      </c>
      <c r="F38" s="301"/>
      <c r="G38" s="301">
        <v>1</v>
      </c>
      <c r="H38" s="301"/>
      <c r="I38" s="301"/>
      <c r="J38" s="301"/>
    </row>
    <row r="39" spans="1:10" x14ac:dyDescent="0.25">
      <c r="A39" s="298">
        <f t="shared" si="0"/>
        <v>38</v>
      </c>
      <c r="B39" s="297"/>
      <c r="C39" s="261" t="s">
        <v>76</v>
      </c>
      <c r="D39" s="310">
        <f>'3. EXPANSIONS REPORT'!M18</f>
        <v>3950359</v>
      </c>
      <c r="E39" s="301">
        <v>1</v>
      </c>
      <c r="F39" s="301"/>
      <c r="G39" s="301"/>
      <c r="H39" s="301">
        <v>1</v>
      </c>
      <c r="I39" s="301"/>
      <c r="J39" s="301"/>
    </row>
    <row r="40" spans="1:10" x14ac:dyDescent="0.25">
      <c r="A40" s="298">
        <f t="shared" si="0"/>
        <v>39</v>
      </c>
      <c r="B40" s="297"/>
      <c r="C40" s="261" t="s">
        <v>477</v>
      </c>
      <c r="D40" s="310">
        <f>'3. EXPANSIONS REPORT'!M118</f>
        <v>3302229.24</v>
      </c>
      <c r="E40" s="301">
        <v>1</v>
      </c>
      <c r="F40" s="301"/>
      <c r="G40" s="301"/>
      <c r="H40" s="301">
        <v>1</v>
      </c>
      <c r="I40" s="301"/>
      <c r="J40" s="301"/>
    </row>
    <row r="41" spans="1:10" ht="14.4" x14ac:dyDescent="0.25">
      <c r="A41" s="298">
        <f t="shared" si="0"/>
        <v>40</v>
      </c>
      <c r="B41" s="297"/>
      <c r="C41" s="101" t="s">
        <v>14</v>
      </c>
      <c r="D41" s="313">
        <f>'3. EXPANSIONS REPORT'!M6</f>
        <v>2703293</v>
      </c>
      <c r="E41" s="301">
        <v>1</v>
      </c>
      <c r="F41" s="301"/>
      <c r="G41" s="301"/>
      <c r="H41" s="301">
        <v>1</v>
      </c>
      <c r="I41" s="301"/>
      <c r="J41" s="301"/>
    </row>
    <row r="42" spans="1:10" x14ac:dyDescent="0.25">
      <c r="A42" s="298">
        <f t="shared" si="0"/>
        <v>41</v>
      </c>
      <c r="B42" s="297"/>
      <c r="C42" s="261" t="s">
        <v>645</v>
      </c>
      <c r="D42" s="311">
        <f>'3. EXPANSIONS REPORT'!M160+'3. EXPANSIONS REPORT'!M161+'3. EXPANSIONS REPORT'!M162+'3. EXPANSIONS REPORT'!M163+'3. EXPANSIONS REPORT'!M164</f>
        <v>2667789.2800000003</v>
      </c>
      <c r="E42" s="301">
        <v>5</v>
      </c>
      <c r="F42" s="301">
        <v>5</v>
      </c>
      <c r="G42" s="301"/>
      <c r="H42" s="301"/>
      <c r="I42" s="301"/>
      <c r="J42" s="301"/>
    </row>
    <row r="43" spans="1:10" x14ac:dyDescent="0.25">
      <c r="A43" s="298">
        <f t="shared" si="0"/>
        <v>42</v>
      </c>
      <c r="B43" s="297"/>
      <c r="C43" s="261" t="s">
        <v>483</v>
      </c>
      <c r="D43" s="315">
        <f>'3. EXPANSIONS REPORT'!M121+'3. EXPANSIONS REPORT'!M122</f>
        <v>2657200</v>
      </c>
      <c r="E43" s="301">
        <v>2</v>
      </c>
      <c r="F43" s="301">
        <v>1</v>
      </c>
      <c r="G43" s="301"/>
      <c r="H43" s="301">
        <v>1</v>
      </c>
      <c r="I43" s="301"/>
      <c r="J43" s="301"/>
    </row>
    <row r="44" spans="1:10" x14ac:dyDescent="0.25">
      <c r="A44" s="298">
        <f t="shared" si="0"/>
        <v>43</v>
      </c>
      <c r="B44" s="297"/>
      <c r="C44" s="261" t="s">
        <v>337</v>
      </c>
      <c r="D44" s="311">
        <f>'3. EXPANSIONS REPORT'!M101+'3. EXPANSIONS REPORT'!M102+'3. EXPANSIONS REPORT'!M103</f>
        <v>2431244.7400000002</v>
      </c>
      <c r="E44" s="301">
        <v>3</v>
      </c>
      <c r="F44" s="301"/>
      <c r="G44" s="301"/>
      <c r="H44" s="301">
        <v>2</v>
      </c>
      <c r="I44" s="301">
        <v>1</v>
      </c>
      <c r="J44" s="301"/>
    </row>
    <row r="45" spans="1:10" x14ac:dyDescent="0.25">
      <c r="A45" s="298">
        <f t="shared" si="0"/>
        <v>44</v>
      </c>
      <c r="B45" s="297"/>
      <c r="C45" s="261" t="s">
        <v>275</v>
      </c>
      <c r="D45" s="310">
        <f>'3. EXPANSIONS REPORT'!M99+'3. EXPANSIONS REPORT'!M100</f>
        <v>2417480.33</v>
      </c>
      <c r="E45" s="301">
        <v>2</v>
      </c>
      <c r="F45" s="301">
        <v>2</v>
      </c>
      <c r="G45" s="301"/>
      <c r="H45" s="301"/>
      <c r="I45" s="301"/>
      <c r="J45" s="301"/>
    </row>
    <row r="46" spans="1:10" x14ac:dyDescent="0.25">
      <c r="A46" s="298">
        <f t="shared" si="0"/>
        <v>45</v>
      </c>
      <c r="B46" s="297"/>
      <c r="C46" s="261" t="s">
        <v>100</v>
      </c>
      <c r="D46" s="310">
        <f ca="1">SUM(D46:D47)</f>
        <v>1973596.85</v>
      </c>
      <c r="E46" s="301">
        <v>2</v>
      </c>
      <c r="F46" s="301">
        <v>1</v>
      </c>
      <c r="G46" s="301"/>
      <c r="H46" s="301">
        <v>1</v>
      </c>
      <c r="I46" s="301"/>
      <c r="J46" s="301"/>
    </row>
    <row r="47" spans="1:10" x14ac:dyDescent="0.25">
      <c r="A47" s="298">
        <f t="shared" si="0"/>
        <v>46</v>
      </c>
      <c r="B47" s="297"/>
      <c r="C47" s="261" t="s">
        <v>266</v>
      </c>
      <c r="D47" s="311">
        <f>'3. EXPANSIONS REPORT'!M88+'3. EXPANSIONS REPORT'!M89+'3. EXPANSIONS REPORT'!M90+'3. EXPANSIONS REPORT'!M91+'3. EXPANSIONS REPORT'!M92+'3. EXPANSIONS REPORT'!M93+'3. EXPANSIONS REPORT'!M94+'3. EXPANSIONS REPORT'!M95+'3. EXPANSIONS REPORT'!M96+'3. EXPANSIONS REPORT'!M97</f>
        <v>1931487.56</v>
      </c>
      <c r="E47" s="301">
        <v>10</v>
      </c>
      <c r="F47" s="301">
        <v>10</v>
      </c>
      <c r="G47" s="301"/>
      <c r="H47" s="301"/>
      <c r="I47" s="301"/>
      <c r="J47" s="301"/>
    </row>
    <row r="48" spans="1:10" x14ac:dyDescent="0.25">
      <c r="A48" s="298">
        <f t="shared" si="0"/>
        <v>47</v>
      </c>
      <c r="B48" s="297"/>
      <c r="C48" s="261" t="s">
        <v>685</v>
      </c>
      <c r="D48" s="310">
        <f>'3. EXPANSIONS REPORT'!M183</f>
        <v>1900000</v>
      </c>
      <c r="E48" s="301">
        <v>1</v>
      </c>
      <c r="F48" s="301"/>
      <c r="G48" s="301">
        <v>1</v>
      </c>
      <c r="H48" s="301"/>
      <c r="I48" s="301"/>
      <c r="J48" s="301"/>
    </row>
    <row r="49" spans="1:21" x14ac:dyDescent="0.25">
      <c r="A49" s="298">
        <f t="shared" si="0"/>
        <v>48</v>
      </c>
      <c r="B49" s="297"/>
      <c r="C49" s="261" t="s">
        <v>652</v>
      </c>
      <c r="D49" s="316">
        <f>'3. EXPANSIONS REPORT'!M174</f>
        <v>1691100</v>
      </c>
      <c r="E49" s="301">
        <v>1</v>
      </c>
      <c r="F49" s="309">
        <v>1</v>
      </c>
      <c r="G49" s="301"/>
      <c r="H49" s="301"/>
      <c r="I49" s="301"/>
      <c r="J49" s="301"/>
    </row>
    <row r="50" spans="1:21" x14ac:dyDescent="0.25">
      <c r="A50" s="298">
        <f t="shared" si="0"/>
        <v>49</v>
      </c>
      <c r="B50" s="297"/>
      <c r="C50" s="261" t="s">
        <v>107</v>
      </c>
      <c r="D50" s="311">
        <f>'3. EXPANSIONS REPORT'!M31+'3. EXPANSIONS REPORT'!M32</f>
        <v>1612722</v>
      </c>
      <c r="E50" s="301">
        <v>2</v>
      </c>
      <c r="F50" s="301"/>
      <c r="G50" s="301">
        <v>1</v>
      </c>
      <c r="H50" s="301">
        <v>1</v>
      </c>
      <c r="I50" s="301"/>
      <c r="J50" s="301"/>
    </row>
    <row r="51" spans="1:21" x14ac:dyDescent="0.25">
      <c r="A51" s="298">
        <f t="shared" si="0"/>
        <v>50</v>
      </c>
      <c r="B51" s="297"/>
      <c r="C51" s="261" t="s">
        <v>265</v>
      </c>
      <c r="D51" s="311">
        <f>'3. EXPANSIONS REPORT'!M86+'3. EXPANSIONS REPORT'!M87</f>
        <v>1237615.74</v>
      </c>
      <c r="E51" s="301">
        <v>2</v>
      </c>
      <c r="F51" s="301">
        <v>1</v>
      </c>
      <c r="G51" s="301">
        <v>1</v>
      </c>
      <c r="H51" s="301"/>
      <c r="I51" s="301"/>
      <c r="J51" s="301"/>
      <c r="N51" s="298"/>
      <c r="O51" s="298"/>
      <c r="P51" s="298"/>
      <c r="Q51" s="298"/>
      <c r="R51" s="298"/>
      <c r="S51" s="298"/>
      <c r="T51" s="298"/>
      <c r="U51" s="298"/>
    </row>
    <row r="52" spans="1:21" x14ac:dyDescent="0.25">
      <c r="A52" s="312">
        <f t="shared" si="0"/>
        <v>51</v>
      </c>
      <c r="B52" s="297"/>
      <c r="C52" s="261" t="s">
        <v>451</v>
      </c>
      <c r="D52" s="311">
        <f>'3. EXPANSIONS REPORT'!M115</f>
        <v>1227407.5</v>
      </c>
      <c r="E52" s="301">
        <v>1</v>
      </c>
      <c r="F52" s="301">
        <v>1</v>
      </c>
      <c r="G52" s="301"/>
      <c r="H52" s="301"/>
      <c r="I52" s="301"/>
      <c r="J52" s="301"/>
      <c r="N52" s="298"/>
      <c r="O52" s="298"/>
      <c r="P52" s="298"/>
      <c r="Q52" s="298"/>
      <c r="R52" s="298"/>
      <c r="S52" s="298"/>
      <c r="T52" s="298"/>
      <c r="U52" s="298"/>
    </row>
    <row r="53" spans="1:21" x14ac:dyDescent="0.25">
      <c r="A53" s="312">
        <f t="shared" si="0"/>
        <v>52</v>
      </c>
      <c r="B53" s="297"/>
      <c r="C53" s="261" t="s">
        <v>570</v>
      </c>
      <c r="D53" s="317">
        <f>'3. EXPANSIONS REPORT'!M129</f>
        <v>952964.58</v>
      </c>
      <c r="E53" s="301">
        <v>1</v>
      </c>
      <c r="F53" s="301"/>
      <c r="G53" s="301"/>
      <c r="H53" s="301">
        <v>1</v>
      </c>
      <c r="I53" s="301"/>
      <c r="J53" s="301"/>
      <c r="N53" s="298"/>
      <c r="O53" s="298"/>
      <c r="P53" s="298"/>
      <c r="Q53" s="298"/>
      <c r="R53" s="298"/>
      <c r="S53" s="298"/>
      <c r="T53" s="298"/>
      <c r="U53" s="298"/>
    </row>
    <row r="54" spans="1:21" x14ac:dyDescent="0.25">
      <c r="A54" s="312">
        <f t="shared" si="0"/>
        <v>53</v>
      </c>
      <c r="B54" s="297"/>
      <c r="C54" s="261" t="s">
        <v>1121</v>
      </c>
      <c r="D54" s="311">
        <f>'3. EXPANSIONS REPORT'!M124</f>
        <v>893760</v>
      </c>
      <c r="E54" s="301">
        <v>1</v>
      </c>
      <c r="F54" s="301"/>
      <c r="G54" s="301"/>
      <c r="H54" s="301">
        <v>1</v>
      </c>
      <c r="I54" s="301"/>
      <c r="J54" s="301"/>
      <c r="N54" s="298"/>
      <c r="O54" s="298"/>
      <c r="P54" s="298"/>
      <c r="Q54" s="298"/>
      <c r="R54" s="298"/>
      <c r="S54" s="298"/>
      <c r="T54" s="298"/>
      <c r="U54" s="298"/>
    </row>
    <row r="55" spans="1:21" x14ac:dyDescent="0.25">
      <c r="A55" s="312">
        <f t="shared" si="0"/>
        <v>54</v>
      </c>
      <c r="B55" s="297"/>
      <c r="C55" s="261" t="s">
        <v>182</v>
      </c>
      <c r="D55" s="311">
        <f>'3. EXPANSIONS REPORT'!M76</f>
        <v>863406</v>
      </c>
      <c r="E55" s="301">
        <v>1</v>
      </c>
      <c r="F55" s="301"/>
      <c r="G55" s="301"/>
      <c r="H55" s="301"/>
      <c r="I55" s="301">
        <v>1</v>
      </c>
      <c r="J55" s="301"/>
      <c r="N55" s="298"/>
      <c r="O55" s="298"/>
      <c r="P55" s="298"/>
      <c r="Q55" s="298"/>
      <c r="R55" s="298"/>
      <c r="S55" s="298"/>
      <c r="T55" s="298"/>
      <c r="U55" s="298"/>
    </row>
    <row r="56" spans="1:21" x14ac:dyDescent="0.25">
      <c r="A56" s="312">
        <f t="shared" si="0"/>
        <v>55</v>
      </c>
      <c r="B56" s="297"/>
      <c r="C56" s="261" t="s">
        <v>88</v>
      </c>
      <c r="D56" s="310">
        <f>'3. EXPANSIONS REPORT'!M22</f>
        <v>736435</v>
      </c>
      <c r="E56" s="301">
        <v>1</v>
      </c>
      <c r="F56" s="301"/>
      <c r="G56" s="301">
        <v>1</v>
      </c>
      <c r="H56" s="301"/>
      <c r="I56" s="301"/>
      <c r="J56" s="301"/>
      <c r="N56" s="298"/>
      <c r="O56" s="298"/>
      <c r="P56" s="298"/>
      <c r="Q56" s="298"/>
      <c r="R56" s="298"/>
      <c r="S56" s="298"/>
      <c r="T56" s="298"/>
      <c r="U56" s="298"/>
    </row>
    <row r="57" spans="1:21" x14ac:dyDescent="0.25">
      <c r="A57" s="312">
        <f t="shared" si="0"/>
        <v>56</v>
      </c>
      <c r="B57" s="297"/>
      <c r="C57" s="261" t="s">
        <v>385</v>
      </c>
      <c r="D57" s="311">
        <f>'3. EXPANSIONS REPORT'!M113</f>
        <v>631345.6</v>
      </c>
      <c r="E57" s="301">
        <v>1</v>
      </c>
      <c r="F57" s="301">
        <v>1</v>
      </c>
      <c r="G57" s="301"/>
      <c r="H57" s="301"/>
      <c r="I57" s="301"/>
      <c r="J57" s="301"/>
      <c r="N57" s="298"/>
      <c r="O57" s="298"/>
      <c r="P57" s="298"/>
      <c r="Q57" s="298"/>
      <c r="R57" s="298"/>
      <c r="S57" s="298"/>
      <c r="T57" s="298"/>
      <c r="U57" s="298"/>
    </row>
    <row r="58" spans="1:21" x14ac:dyDescent="0.25">
      <c r="A58" s="312">
        <f t="shared" si="0"/>
        <v>57</v>
      </c>
      <c r="B58" s="297"/>
      <c r="C58" s="260" t="s">
        <v>117</v>
      </c>
      <c r="D58" s="310">
        <f>'3. EXPANSIONS REPORT'!M43+'3. EXPANSIONS REPORT'!M44</f>
        <v>603005.56000000006</v>
      </c>
      <c r="E58" s="301">
        <v>2</v>
      </c>
      <c r="F58" s="301">
        <v>2</v>
      </c>
      <c r="G58" s="301"/>
      <c r="H58" s="301"/>
      <c r="I58" s="301"/>
      <c r="J58" s="301"/>
      <c r="N58" s="298"/>
      <c r="O58" s="298"/>
      <c r="P58" s="298"/>
      <c r="Q58" s="298"/>
      <c r="R58" s="298"/>
      <c r="S58" s="298"/>
      <c r="T58" s="298"/>
      <c r="U58" s="298"/>
    </row>
    <row r="59" spans="1:21" x14ac:dyDescent="0.25">
      <c r="A59" s="312">
        <f t="shared" si="0"/>
        <v>58</v>
      </c>
      <c r="B59" s="297"/>
      <c r="C59" s="261" t="s">
        <v>589</v>
      </c>
      <c r="D59" s="311">
        <f>'3. EXPANSIONS REPORT'!M137</f>
        <v>562181</v>
      </c>
      <c r="E59" s="301">
        <v>1</v>
      </c>
      <c r="F59" s="301">
        <v>1</v>
      </c>
      <c r="G59" s="301"/>
      <c r="H59" s="301"/>
      <c r="I59" s="301"/>
      <c r="J59" s="301"/>
      <c r="N59" s="298"/>
      <c r="O59" s="298"/>
      <c r="P59" s="298"/>
      <c r="Q59" s="298"/>
      <c r="R59" s="298"/>
      <c r="S59" s="298"/>
      <c r="T59" s="298"/>
      <c r="U59" s="298"/>
    </row>
    <row r="60" spans="1:21" x14ac:dyDescent="0.25">
      <c r="A60" s="312">
        <f t="shared" si="0"/>
        <v>59</v>
      </c>
      <c r="B60" s="297"/>
      <c r="C60" s="261" t="s">
        <v>82</v>
      </c>
      <c r="D60" s="310">
        <f>'3. EXPANSIONS REPORT'!M19</f>
        <v>510837.64</v>
      </c>
      <c r="E60" s="301">
        <v>1</v>
      </c>
      <c r="F60" s="301"/>
      <c r="G60" s="301">
        <v>1</v>
      </c>
      <c r="H60" s="301"/>
      <c r="I60" s="301"/>
      <c r="J60" s="301"/>
      <c r="N60" s="298"/>
      <c r="O60" s="298"/>
      <c r="P60" s="298"/>
      <c r="Q60" s="298"/>
      <c r="R60" s="298"/>
      <c r="S60" s="298"/>
      <c r="T60" s="298"/>
      <c r="U60" s="298"/>
    </row>
    <row r="61" spans="1:21" ht="14.4" x14ac:dyDescent="0.25">
      <c r="A61" s="312">
        <f t="shared" si="0"/>
        <v>60</v>
      </c>
      <c r="B61" s="297"/>
      <c r="C61" s="101" t="s">
        <v>24</v>
      </c>
      <c r="D61" s="313">
        <f>'3. EXPANSIONS REPORT'!M8</f>
        <v>485599.98</v>
      </c>
      <c r="E61" s="301">
        <v>1</v>
      </c>
      <c r="F61" s="301"/>
      <c r="G61" s="301">
        <v>1</v>
      </c>
      <c r="H61" s="301"/>
      <c r="I61" s="301"/>
      <c r="J61" s="301"/>
      <c r="N61" s="298"/>
      <c r="O61" s="298"/>
      <c r="P61" s="298"/>
      <c r="Q61" s="298"/>
      <c r="R61" s="298"/>
      <c r="S61" s="298"/>
      <c r="T61" s="298"/>
      <c r="U61" s="298"/>
    </row>
    <row r="62" spans="1:21" x14ac:dyDescent="0.25">
      <c r="A62" s="312">
        <f t="shared" si="0"/>
        <v>61</v>
      </c>
      <c r="B62" s="297"/>
      <c r="C62" s="261" t="s">
        <v>484</v>
      </c>
      <c r="D62" s="311">
        <f>'3. EXPANSIONS REPORT'!M123</f>
        <v>445777.02</v>
      </c>
      <c r="E62" s="301">
        <v>1</v>
      </c>
      <c r="F62" s="301">
        <v>1</v>
      </c>
      <c r="G62" s="301"/>
      <c r="H62" s="301"/>
      <c r="I62" s="301"/>
      <c r="J62" s="301"/>
      <c r="N62" s="298"/>
      <c r="O62" s="298"/>
      <c r="P62" s="298"/>
      <c r="Q62" s="298"/>
      <c r="R62" s="298"/>
      <c r="S62" s="298"/>
      <c r="T62" s="298"/>
      <c r="U62" s="298"/>
    </row>
    <row r="63" spans="1:21" ht="27.6" x14ac:dyDescent="0.25">
      <c r="A63" s="312">
        <f t="shared" si="0"/>
        <v>62</v>
      </c>
      <c r="B63" s="297"/>
      <c r="C63" s="261" t="s">
        <v>573</v>
      </c>
      <c r="D63" s="311">
        <f>'3. EXPANSIONS REPORT'!M130</f>
        <v>427000</v>
      </c>
      <c r="E63" s="301">
        <v>1</v>
      </c>
      <c r="F63" s="301">
        <v>1</v>
      </c>
      <c r="G63" s="301"/>
      <c r="H63" s="301"/>
      <c r="I63" s="301"/>
      <c r="J63" s="301"/>
      <c r="N63" s="298"/>
      <c r="O63" s="298"/>
      <c r="P63" s="298"/>
      <c r="Q63" s="298"/>
      <c r="R63" s="298"/>
      <c r="S63" s="298"/>
      <c r="T63" s="298"/>
      <c r="U63" s="298"/>
    </row>
    <row r="64" spans="1:21" x14ac:dyDescent="0.25">
      <c r="A64" s="312">
        <f t="shared" si="0"/>
        <v>63</v>
      </c>
      <c r="B64" s="297"/>
      <c r="C64" s="261" t="s">
        <v>625</v>
      </c>
      <c r="D64" s="311">
        <f>'3. EXPANSIONS REPORT'!M151+'3. EXPANSIONS REPORT'!M152</f>
        <v>382362.88</v>
      </c>
      <c r="E64" s="301">
        <v>2</v>
      </c>
      <c r="F64" s="301">
        <v>2</v>
      </c>
      <c r="G64" s="301"/>
      <c r="H64" s="301"/>
      <c r="I64" s="301"/>
      <c r="J64" s="301"/>
      <c r="N64" s="298"/>
      <c r="O64" s="298"/>
      <c r="P64" s="298"/>
      <c r="Q64" s="298"/>
      <c r="R64" s="298"/>
      <c r="S64" s="298"/>
      <c r="T64" s="298"/>
      <c r="U64" s="298"/>
    </row>
    <row r="65" spans="1:21" x14ac:dyDescent="0.25">
      <c r="A65" s="312">
        <f t="shared" si="0"/>
        <v>64</v>
      </c>
      <c r="B65" s="297"/>
      <c r="C65" s="261" t="s">
        <v>651</v>
      </c>
      <c r="D65" s="311">
        <f>'3. EXPANSIONS REPORT'!M173</f>
        <v>357548</v>
      </c>
      <c r="E65" s="301">
        <v>1</v>
      </c>
      <c r="F65" s="301">
        <v>1</v>
      </c>
      <c r="G65" s="301"/>
      <c r="H65" s="301"/>
      <c r="I65" s="301"/>
      <c r="J65" s="301"/>
      <c r="N65" s="298"/>
      <c r="O65" s="298"/>
      <c r="P65" s="298"/>
      <c r="Q65" s="298"/>
      <c r="R65" s="298"/>
      <c r="S65" s="298"/>
      <c r="T65" s="298"/>
      <c r="U65" s="298"/>
    </row>
    <row r="66" spans="1:21" ht="14.4" x14ac:dyDescent="0.25">
      <c r="A66" s="312">
        <f t="shared" si="0"/>
        <v>65</v>
      </c>
      <c r="B66" s="297"/>
      <c r="C66" s="262" t="s">
        <v>54</v>
      </c>
      <c r="D66" s="313">
        <f>'3. EXPANSIONS REPORT'!M10</f>
        <v>334500</v>
      </c>
      <c r="E66" s="301">
        <v>1</v>
      </c>
      <c r="F66" s="301"/>
      <c r="G66" s="301">
        <v>1</v>
      </c>
      <c r="H66" s="301"/>
      <c r="I66" s="301"/>
      <c r="J66" s="301"/>
      <c r="N66" s="298"/>
      <c r="O66" s="298"/>
      <c r="P66" s="298"/>
      <c r="Q66" s="298"/>
      <c r="R66" s="298"/>
      <c r="S66" s="298"/>
      <c r="T66" s="298"/>
      <c r="U66" s="298"/>
    </row>
    <row r="67" spans="1:21" x14ac:dyDescent="0.25">
      <c r="A67" s="312">
        <f t="shared" si="0"/>
        <v>66</v>
      </c>
      <c r="B67" s="297"/>
      <c r="C67" s="261" t="s">
        <v>1948</v>
      </c>
      <c r="D67" s="310">
        <f>'3. EXPANSIONS REPORT'!M38</f>
        <v>308511.39</v>
      </c>
      <c r="E67" s="301">
        <v>1</v>
      </c>
      <c r="F67" s="301">
        <v>1</v>
      </c>
      <c r="G67" s="301"/>
      <c r="H67" s="301"/>
      <c r="I67" s="301"/>
      <c r="J67" s="301"/>
      <c r="N67" s="298"/>
      <c r="O67" s="298"/>
      <c r="P67" s="298"/>
      <c r="Q67" s="298"/>
      <c r="R67" s="298"/>
      <c r="S67" s="298"/>
      <c r="T67" s="298"/>
      <c r="U67" s="298"/>
    </row>
    <row r="68" spans="1:21" x14ac:dyDescent="0.25">
      <c r="A68" s="312">
        <f t="shared" ref="A68:A70" si="1">A67+1</f>
        <v>67</v>
      </c>
      <c r="B68" s="297"/>
      <c r="C68" s="261" t="s">
        <v>455</v>
      </c>
      <c r="D68" s="311">
        <f>'3. EXPANSIONS REPORT'!M116+'3. EXPANSIONS REPORT'!M117</f>
        <v>264074</v>
      </c>
      <c r="E68" s="301">
        <v>2</v>
      </c>
      <c r="F68" s="301"/>
      <c r="G68" s="301"/>
      <c r="H68" s="301">
        <v>2</v>
      </c>
      <c r="I68" s="301"/>
      <c r="J68" s="301"/>
      <c r="N68" s="298"/>
      <c r="O68" s="298"/>
      <c r="P68" s="298"/>
      <c r="Q68" s="298"/>
      <c r="R68" s="298"/>
      <c r="S68" s="298"/>
      <c r="T68" s="298"/>
      <c r="U68" s="298"/>
    </row>
    <row r="69" spans="1:21" x14ac:dyDescent="0.25">
      <c r="A69" s="312">
        <f t="shared" si="1"/>
        <v>68</v>
      </c>
      <c r="B69" s="297"/>
      <c r="C69" s="261" t="s">
        <v>628</v>
      </c>
      <c r="D69" s="311">
        <f>'3. EXPANSIONS REPORT'!M153</f>
        <v>250000</v>
      </c>
      <c r="E69" s="301">
        <v>1</v>
      </c>
      <c r="F69" s="301">
        <v>1</v>
      </c>
      <c r="G69" s="302"/>
      <c r="H69" s="301"/>
      <c r="I69" s="301"/>
      <c r="J69" s="301"/>
    </row>
    <row r="70" spans="1:21" x14ac:dyDescent="0.25">
      <c r="A70" s="312">
        <f t="shared" si="1"/>
        <v>69</v>
      </c>
      <c r="B70" s="297"/>
      <c r="C70" s="263" t="s">
        <v>659</v>
      </c>
      <c r="D70" s="311">
        <f>'3. EXPANSIONS REPORT'!M175</f>
        <v>196000</v>
      </c>
      <c r="E70" s="301">
        <v>1</v>
      </c>
      <c r="F70" s="301">
        <v>1</v>
      </c>
      <c r="G70" s="301"/>
      <c r="H70" s="301"/>
      <c r="I70" s="301"/>
      <c r="J70" s="301"/>
    </row>
    <row r="71" spans="1:21" x14ac:dyDescent="0.25">
      <c r="A71" s="298">
        <f t="shared" ref="A71:A75" si="2">A70+1</f>
        <v>70</v>
      </c>
      <c r="B71" s="297"/>
      <c r="C71" s="263" t="s">
        <v>638</v>
      </c>
      <c r="D71" s="311">
        <f>'3. EXPANSIONS REPORT'!M154</f>
        <v>172751.68</v>
      </c>
      <c r="E71" s="301">
        <v>1</v>
      </c>
      <c r="F71" s="301"/>
      <c r="G71" s="301"/>
      <c r="H71" s="301">
        <v>1</v>
      </c>
      <c r="I71" s="301"/>
      <c r="J71" s="301"/>
    </row>
    <row r="72" spans="1:21" x14ac:dyDescent="0.25">
      <c r="A72" s="298">
        <f t="shared" si="2"/>
        <v>71</v>
      </c>
      <c r="B72" s="297"/>
      <c r="C72" s="263" t="s">
        <v>444</v>
      </c>
      <c r="D72" s="311">
        <f>'3. EXPANSIONS REPORT'!M114</f>
        <v>135240</v>
      </c>
      <c r="E72" s="301">
        <v>1</v>
      </c>
      <c r="F72" s="301"/>
      <c r="G72" s="301">
        <v>1</v>
      </c>
      <c r="H72" s="301"/>
      <c r="I72" s="301"/>
      <c r="J72" s="301"/>
    </row>
    <row r="73" spans="1:21" x14ac:dyDescent="0.25">
      <c r="A73" s="298">
        <f t="shared" si="2"/>
        <v>72</v>
      </c>
      <c r="B73" s="297"/>
      <c r="C73" s="261" t="s">
        <v>87</v>
      </c>
      <c r="D73" s="310">
        <f>'3. EXPANSIONS REPORT'!M21</f>
        <v>50554</v>
      </c>
      <c r="E73" s="301">
        <v>1</v>
      </c>
      <c r="F73" s="301">
        <v>1</v>
      </c>
      <c r="G73" s="301"/>
      <c r="H73" s="301"/>
      <c r="I73" s="301"/>
      <c r="J73" s="301"/>
    </row>
    <row r="74" spans="1:21" x14ac:dyDescent="0.25">
      <c r="A74" s="298">
        <f t="shared" si="2"/>
        <v>73</v>
      </c>
      <c r="B74" s="297"/>
      <c r="C74" s="261" t="s">
        <v>104</v>
      </c>
      <c r="D74" s="310">
        <f ca="1">SUM(D74:D75)</f>
        <v>35850</v>
      </c>
      <c r="E74" s="301">
        <v>2</v>
      </c>
      <c r="F74" s="301">
        <v>2</v>
      </c>
      <c r="G74" s="301"/>
      <c r="H74" s="301"/>
      <c r="I74" s="302"/>
      <c r="J74" s="301"/>
    </row>
    <row r="75" spans="1:21" x14ac:dyDescent="0.25">
      <c r="A75" s="298">
        <f t="shared" si="2"/>
        <v>74</v>
      </c>
      <c r="B75" s="297"/>
      <c r="C75" s="261" t="s">
        <v>602</v>
      </c>
      <c r="D75" s="310">
        <f>'3. EXPANSIONS REPORT'!M139</f>
        <v>0</v>
      </c>
      <c r="E75" s="301">
        <v>1</v>
      </c>
      <c r="F75" s="301"/>
      <c r="G75" s="301">
        <v>1</v>
      </c>
      <c r="H75" s="301"/>
      <c r="I75" s="301"/>
      <c r="J75" s="301"/>
    </row>
    <row r="76" spans="1:21" x14ac:dyDescent="0.25">
      <c r="B76" s="297">
        <v>76</v>
      </c>
      <c r="C76" s="297"/>
      <c r="D76" s="302"/>
      <c r="E76" s="301"/>
      <c r="F76" s="301"/>
      <c r="G76" s="301"/>
      <c r="H76" s="301"/>
      <c r="I76" s="301"/>
      <c r="J76" s="301"/>
    </row>
    <row r="77" spans="1:21" x14ac:dyDescent="0.25">
      <c r="B77" s="297">
        <v>77</v>
      </c>
      <c r="C77" s="297"/>
      <c r="D77" s="301"/>
      <c r="E77" s="301"/>
      <c r="F77" s="301"/>
      <c r="G77" s="301"/>
      <c r="H77" s="301"/>
      <c r="I77" s="301"/>
      <c r="J77" s="301"/>
    </row>
    <row r="78" spans="1:21" x14ac:dyDescent="0.25">
      <c r="B78" s="297">
        <v>78</v>
      </c>
      <c r="C78" s="297"/>
      <c r="D78" s="301"/>
      <c r="E78" s="301"/>
      <c r="F78" s="301"/>
      <c r="G78" s="301"/>
      <c r="H78" s="301"/>
      <c r="I78" s="301"/>
      <c r="J78" s="301"/>
    </row>
    <row r="79" spans="1:21" x14ac:dyDescent="0.25">
      <c r="B79" s="297">
        <v>79</v>
      </c>
      <c r="C79" s="297"/>
      <c r="D79" s="301"/>
      <c r="E79" s="301"/>
      <c r="F79" s="301"/>
      <c r="G79" s="301"/>
      <c r="H79" s="301"/>
      <c r="I79" s="301"/>
      <c r="J79" s="301"/>
    </row>
    <row r="80" spans="1:21" x14ac:dyDescent="0.25">
      <c r="B80" s="297">
        <v>80</v>
      </c>
      <c r="C80" s="297"/>
      <c r="D80" s="301"/>
      <c r="E80" s="301"/>
      <c r="F80" s="301"/>
      <c r="G80" s="301"/>
      <c r="H80" s="301"/>
      <c r="I80" s="301"/>
      <c r="J80" s="301"/>
    </row>
    <row r="81" spans="2:10" x14ac:dyDescent="0.25">
      <c r="B81" s="297">
        <v>81</v>
      </c>
      <c r="C81" s="297"/>
      <c r="D81" s="301"/>
      <c r="E81" s="301"/>
      <c r="F81" s="301"/>
      <c r="G81" s="301"/>
      <c r="H81" s="301"/>
      <c r="I81" s="301"/>
      <c r="J81" s="301"/>
    </row>
    <row r="82" spans="2:10" x14ac:dyDescent="0.25">
      <c r="B82" s="297">
        <v>82</v>
      </c>
      <c r="C82" s="297"/>
      <c r="D82" s="301"/>
      <c r="E82" s="301"/>
      <c r="F82" s="301"/>
      <c r="G82" s="301"/>
      <c r="H82" s="301"/>
      <c r="I82" s="301"/>
      <c r="J82" s="301"/>
    </row>
    <row r="83" spans="2:10" x14ac:dyDescent="0.25">
      <c r="B83" s="297">
        <v>83</v>
      </c>
      <c r="C83" s="297"/>
      <c r="D83" s="301"/>
      <c r="E83" s="301"/>
      <c r="F83" s="301"/>
      <c r="G83" s="301"/>
      <c r="H83" s="301"/>
      <c r="I83" s="301"/>
      <c r="J83" s="301"/>
    </row>
    <row r="84" spans="2:10" x14ac:dyDescent="0.25">
      <c r="B84" s="297">
        <v>84</v>
      </c>
      <c r="C84" s="297"/>
      <c r="D84" s="301"/>
      <c r="E84" s="301"/>
      <c r="F84" s="301"/>
      <c r="G84" s="301"/>
      <c r="H84" s="301"/>
      <c r="I84" s="301"/>
      <c r="J84" s="301"/>
    </row>
    <row r="85" spans="2:10" x14ac:dyDescent="0.25">
      <c r="B85" s="297">
        <v>85</v>
      </c>
      <c r="C85" s="297"/>
      <c r="D85" s="301"/>
      <c r="E85" s="301"/>
      <c r="F85" s="301"/>
      <c r="G85" s="301"/>
      <c r="H85" s="301"/>
      <c r="I85" s="301"/>
      <c r="J85" s="301"/>
    </row>
    <row r="86" spans="2:10" x14ac:dyDescent="0.25">
      <c r="B86" s="297">
        <v>86</v>
      </c>
      <c r="C86" s="297"/>
      <c r="D86" s="301"/>
      <c r="E86" s="301"/>
      <c r="F86" s="301"/>
      <c r="G86" s="301"/>
      <c r="H86" s="301"/>
      <c r="I86" s="301"/>
      <c r="J86" s="301"/>
    </row>
    <row r="87" spans="2:10" x14ac:dyDescent="0.25">
      <c r="B87" s="297">
        <v>87</v>
      </c>
      <c r="C87" s="297"/>
      <c r="D87" s="301"/>
      <c r="E87" s="301"/>
      <c r="F87" s="301"/>
      <c r="G87" s="301"/>
      <c r="H87" s="301"/>
      <c r="I87" s="301"/>
      <c r="J87" s="301"/>
    </row>
    <row r="88" spans="2:10" x14ac:dyDescent="0.25">
      <c r="B88" s="297">
        <v>88</v>
      </c>
      <c r="C88" s="297"/>
      <c r="D88" s="301"/>
      <c r="E88" s="301"/>
      <c r="F88" s="301"/>
      <c r="G88" s="301"/>
      <c r="H88" s="301"/>
      <c r="I88" s="301"/>
      <c r="J88" s="301"/>
    </row>
    <row r="89" spans="2:10" x14ac:dyDescent="0.25">
      <c r="B89" s="297">
        <v>89</v>
      </c>
      <c r="C89" s="297"/>
      <c r="D89" s="301"/>
      <c r="E89" s="301"/>
      <c r="F89" s="301"/>
      <c r="G89" s="301"/>
      <c r="H89" s="301"/>
      <c r="I89" s="301"/>
      <c r="J89" s="301"/>
    </row>
    <row r="90" spans="2:10" x14ac:dyDescent="0.25">
      <c r="B90" s="297">
        <v>90</v>
      </c>
      <c r="C90" s="297"/>
      <c r="D90" s="301"/>
      <c r="E90" s="301"/>
      <c r="F90" s="301"/>
      <c r="G90" s="301"/>
      <c r="H90" s="301"/>
      <c r="I90" s="301"/>
      <c r="J90" s="301"/>
    </row>
    <row r="91" spans="2:10" x14ac:dyDescent="0.25">
      <c r="B91" s="297">
        <v>91</v>
      </c>
      <c r="C91" s="297"/>
      <c r="D91" s="301"/>
      <c r="E91" s="301"/>
      <c r="F91" s="301"/>
      <c r="G91" s="301"/>
      <c r="H91" s="301"/>
      <c r="I91" s="301"/>
      <c r="J91" s="301"/>
    </row>
    <row r="92" spans="2:10" x14ac:dyDescent="0.25">
      <c r="B92" s="297">
        <v>92</v>
      </c>
      <c r="C92" s="297"/>
      <c r="D92" s="301"/>
      <c r="E92" s="301"/>
      <c r="F92" s="301"/>
      <c r="G92" s="301"/>
      <c r="H92" s="301"/>
      <c r="I92" s="301"/>
      <c r="J92" s="301"/>
    </row>
    <row r="93" spans="2:10" x14ac:dyDescent="0.25">
      <c r="B93" s="297">
        <v>93</v>
      </c>
      <c r="C93" s="297"/>
      <c r="D93" s="301"/>
      <c r="E93" s="301"/>
      <c r="F93" s="301"/>
      <c r="G93" s="301"/>
      <c r="H93" s="301"/>
      <c r="I93" s="301"/>
      <c r="J93" s="301"/>
    </row>
    <row r="94" spans="2:10" x14ac:dyDescent="0.25">
      <c r="B94" s="297">
        <v>94</v>
      </c>
      <c r="C94" s="297"/>
      <c r="D94" s="301"/>
      <c r="E94" s="301"/>
      <c r="F94" s="301"/>
      <c r="G94" s="301"/>
      <c r="H94" s="301"/>
      <c r="I94" s="301"/>
      <c r="J94" s="301"/>
    </row>
    <row r="95" spans="2:10" x14ac:dyDescent="0.25">
      <c r="B95" s="297">
        <v>95</v>
      </c>
      <c r="C95" s="297"/>
      <c r="D95" s="301"/>
      <c r="E95" s="301"/>
      <c r="F95" s="301"/>
      <c r="G95" s="301"/>
      <c r="H95" s="301"/>
      <c r="I95" s="301"/>
      <c r="J95" s="301"/>
    </row>
    <row r="96" spans="2:10" x14ac:dyDescent="0.25">
      <c r="B96" s="297">
        <v>96</v>
      </c>
      <c r="C96" s="297"/>
      <c r="D96" s="301"/>
      <c r="E96" s="301"/>
      <c r="F96" s="301"/>
      <c r="G96" s="301"/>
      <c r="H96" s="301"/>
      <c r="I96" s="301"/>
      <c r="J96" s="301"/>
    </row>
    <row r="97" spans="2:10" x14ac:dyDescent="0.25">
      <c r="B97" s="297">
        <v>97</v>
      </c>
      <c r="C97" s="297"/>
      <c r="D97" s="301"/>
      <c r="E97" s="301"/>
      <c r="F97" s="301"/>
      <c r="G97" s="301"/>
      <c r="H97" s="301"/>
      <c r="I97" s="301"/>
      <c r="J97" s="301"/>
    </row>
    <row r="98" spans="2:10" x14ac:dyDescent="0.25">
      <c r="B98" s="297">
        <v>98</v>
      </c>
      <c r="C98" s="297"/>
      <c r="D98" s="301"/>
      <c r="E98" s="301"/>
      <c r="F98" s="301"/>
      <c r="G98" s="301"/>
      <c r="H98" s="301"/>
      <c r="I98" s="301"/>
      <c r="J98" s="301"/>
    </row>
    <row r="99" spans="2:10" x14ac:dyDescent="0.25">
      <c r="B99" s="297">
        <v>99</v>
      </c>
      <c r="C99" s="297"/>
      <c r="D99" s="301"/>
      <c r="E99" s="301"/>
      <c r="F99" s="301"/>
      <c r="G99" s="301"/>
      <c r="H99" s="301"/>
      <c r="I99" s="301"/>
      <c r="J99" s="301"/>
    </row>
    <row r="100" spans="2:10" x14ac:dyDescent="0.25">
      <c r="B100" s="297">
        <v>100</v>
      </c>
      <c r="C100" s="297"/>
      <c r="D100" s="301"/>
      <c r="E100" s="301"/>
      <c r="F100" s="301"/>
      <c r="G100" s="301"/>
      <c r="H100" s="301"/>
      <c r="I100" s="301"/>
      <c r="J100" s="301"/>
    </row>
    <row r="101" spans="2:10" x14ac:dyDescent="0.25">
      <c r="B101" s="297">
        <v>101</v>
      </c>
      <c r="C101" s="297"/>
      <c r="D101" s="301"/>
      <c r="E101" s="301"/>
      <c r="F101" s="301"/>
      <c r="G101" s="301"/>
      <c r="H101" s="301"/>
      <c r="I101" s="301"/>
      <c r="J101" s="301"/>
    </row>
    <row r="102" spans="2:10" x14ac:dyDescent="0.25">
      <c r="B102" s="297">
        <v>102</v>
      </c>
      <c r="C102" s="297"/>
      <c r="D102" s="301"/>
      <c r="E102" s="301"/>
      <c r="F102" s="301"/>
      <c r="G102" s="301"/>
      <c r="H102" s="301"/>
      <c r="I102" s="301"/>
      <c r="J102" s="301"/>
    </row>
    <row r="103" spans="2:10" x14ac:dyDescent="0.25">
      <c r="B103" s="297">
        <v>103</v>
      </c>
      <c r="C103" s="297"/>
      <c r="D103" s="301"/>
      <c r="E103" s="301"/>
      <c r="F103" s="301"/>
      <c r="G103" s="301"/>
      <c r="H103" s="301"/>
      <c r="I103" s="301"/>
      <c r="J103" s="301"/>
    </row>
    <row r="104" spans="2:10" x14ac:dyDescent="0.25">
      <c r="B104" s="297">
        <v>104</v>
      </c>
      <c r="C104" s="297"/>
      <c r="D104" s="301"/>
      <c r="E104" s="301"/>
      <c r="F104" s="301"/>
      <c r="G104" s="301"/>
      <c r="H104" s="301"/>
      <c r="I104" s="301"/>
      <c r="J104" s="301"/>
    </row>
    <row r="105" spans="2:10" x14ac:dyDescent="0.25">
      <c r="B105" s="297">
        <v>105</v>
      </c>
      <c r="C105" s="297"/>
      <c r="D105" s="301"/>
      <c r="E105" s="301"/>
      <c r="F105" s="301"/>
      <c r="G105" s="301"/>
      <c r="H105" s="301"/>
      <c r="I105" s="301"/>
      <c r="J105" s="301"/>
    </row>
    <row r="106" spans="2:10" x14ac:dyDescent="0.25">
      <c r="B106" s="297">
        <v>106</v>
      </c>
      <c r="C106" s="297"/>
      <c r="D106" s="301"/>
      <c r="E106" s="301"/>
      <c r="F106" s="301"/>
      <c r="G106" s="301"/>
      <c r="H106" s="301"/>
      <c r="I106" s="301"/>
      <c r="J106" s="301"/>
    </row>
    <row r="107" spans="2:10" x14ac:dyDescent="0.25">
      <c r="B107" s="297">
        <v>107</v>
      </c>
      <c r="C107" s="297"/>
      <c r="D107" s="301"/>
      <c r="E107" s="301"/>
      <c r="F107" s="301"/>
      <c r="G107" s="301"/>
      <c r="H107" s="301"/>
      <c r="I107" s="301"/>
      <c r="J107" s="301"/>
    </row>
    <row r="108" spans="2:10" x14ac:dyDescent="0.25">
      <c r="B108" s="297">
        <v>108</v>
      </c>
      <c r="C108" s="297"/>
      <c r="D108" s="301"/>
      <c r="E108" s="301"/>
      <c r="F108" s="301"/>
      <c r="G108" s="301"/>
      <c r="H108" s="301"/>
      <c r="I108" s="301"/>
      <c r="J108" s="301"/>
    </row>
    <row r="109" spans="2:10" x14ac:dyDescent="0.25">
      <c r="B109" s="297">
        <v>109</v>
      </c>
      <c r="C109" s="297"/>
      <c r="D109" s="301"/>
      <c r="E109" s="301"/>
      <c r="F109" s="301"/>
      <c r="G109" s="301"/>
      <c r="H109" s="301"/>
      <c r="I109" s="301"/>
      <c r="J109" s="301"/>
    </row>
    <row r="110" spans="2:10" x14ac:dyDescent="0.25">
      <c r="B110" s="297">
        <v>110</v>
      </c>
      <c r="C110" s="297"/>
      <c r="D110" s="301"/>
      <c r="E110" s="301"/>
      <c r="F110" s="301"/>
      <c r="G110" s="301"/>
      <c r="H110" s="301"/>
      <c r="I110" s="301"/>
      <c r="J110" s="301"/>
    </row>
    <row r="111" spans="2:10" x14ac:dyDescent="0.25">
      <c r="B111" s="297">
        <v>111</v>
      </c>
      <c r="C111" s="297"/>
      <c r="D111" s="301"/>
      <c r="E111" s="301"/>
      <c r="F111" s="301"/>
      <c r="G111" s="301"/>
      <c r="H111" s="301"/>
      <c r="I111" s="301"/>
      <c r="J111" s="301"/>
    </row>
    <row r="112" spans="2:10" x14ac:dyDescent="0.25">
      <c r="B112" s="297">
        <v>112</v>
      </c>
      <c r="C112" s="297"/>
      <c r="D112" s="301"/>
      <c r="E112" s="301"/>
      <c r="F112" s="301"/>
      <c r="G112" s="301"/>
      <c r="H112" s="301"/>
      <c r="I112" s="301"/>
      <c r="J112" s="301"/>
    </row>
    <row r="113" spans="2:10" x14ac:dyDescent="0.25">
      <c r="B113" s="297">
        <v>113</v>
      </c>
      <c r="C113" s="297"/>
      <c r="D113" s="301"/>
      <c r="E113" s="301"/>
      <c r="F113" s="301"/>
      <c r="G113" s="301"/>
      <c r="H113" s="301"/>
      <c r="I113" s="301"/>
      <c r="J113" s="301"/>
    </row>
    <row r="114" spans="2:10" x14ac:dyDescent="0.25">
      <c r="B114" s="297">
        <v>114</v>
      </c>
      <c r="C114" s="297"/>
      <c r="D114" s="301"/>
      <c r="E114" s="301"/>
      <c r="F114" s="301"/>
      <c r="G114" s="301"/>
      <c r="H114" s="301"/>
      <c r="I114" s="301"/>
      <c r="J114" s="301"/>
    </row>
    <row r="115" spans="2:10" x14ac:dyDescent="0.25">
      <c r="B115" s="297">
        <v>115</v>
      </c>
      <c r="C115" s="297"/>
      <c r="D115" s="301"/>
      <c r="E115" s="301"/>
      <c r="F115" s="301"/>
      <c r="G115" s="301"/>
      <c r="H115" s="301"/>
      <c r="I115" s="301"/>
      <c r="J115" s="301"/>
    </row>
    <row r="116" spans="2:10" x14ac:dyDescent="0.25">
      <c r="B116" s="297">
        <v>116</v>
      </c>
      <c r="C116" s="297"/>
      <c r="D116" s="301"/>
      <c r="E116" s="301"/>
      <c r="F116" s="301"/>
      <c r="G116" s="301"/>
      <c r="H116" s="301"/>
      <c r="I116" s="301"/>
      <c r="J116" s="301"/>
    </row>
    <row r="117" spans="2:10" x14ac:dyDescent="0.25">
      <c r="B117" s="297">
        <v>117</v>
      </c>
      <c r="C117" s="297"/>
      <c r="D117" s="301"/>
      <c r="E117" s="301"/>
      <c r="F117" s="301"/>
      <c r="G117" s="301"/>
      <c r="H117" s="301"/>
      <c r="I117" s="301"/>
      <c r="J117" s="301"/>
    </row>
    <row r="118" spans="2:10" x14ac:dyDescent="0.25">
      <c r="B118" s="297">
        <v>118</v>
      </c>
      <c r="C118" s="297"/>
      <c r="D118" s="301"/>
      <c r="E118" s="301"/>
      <c r="F118" s="301"/>
      <c r="G118" s="301"/>
      <c r="H118" s="301"/>
      <c r="I118" s="301"/>
      <c r="J118" s="301"/>
    </row>
    <row r="119" spans="2:10" x14ac:dyDescent="0.25">
      <c r="B119" s="297">
        <v>119</v>
      </c>
      <c r="C119" s="297"/>
      <c r="D119" s="301"/>
      <c r="E119" s="301"/>
      <c r="F119" s="301"/>
      <c r="G119" s="301"/>
      <c r="H119" s="301"/>
      <c r="I119" s="301"/>
      <c r="J119" s="301"/>
    </row>
    <row r="120" spans="2:10" x14ac:dyDescent="0.25">
      <c r="B120" s="297">
        <v>120</v>
      </c>
      <c r="C120" s="297"/>
      <c r="D120" s="301"/>
      <c r="E120" s="301"/>
      <c r="F120" s="301"/>
      <c r="G120" s="301"/>
      <c r="H120" s="301"/>
      <c r="I120" s="301"/>
      <c r="J120" s="301"/>
    </row>
    <row r="121" spans="2:10" x14ac:dyDescent="0.25">
      <c r="B121" s="297">
        <v>121</v>
      </c>
      <c r="C121" s="297"/>
      <c r="D121" s="301"/>
      <c r="E121" s="301"/>
      <c r="F121" s="301"/>
      <c r="G121" s="301"/>
      <c r="H121" s="301"/>
      <c r="I121" s="301"/>
      <c r="J121" s="301"/>
    </row>
    <row r="122" spans="2:10" x14ac:dyDescent="0.25">
      <c r="B122" s="297">
        <v>122</v>
      </c>
      <c r="C122" s="297"/>
      <c r="D122" s="301"/>
      <c r="E122" s="301"/>
      <c r="F122" s="301"/>
      <c r="G122" s="301"/>
      <c r="H122" s="301"/>
      <c r="I122" s="301"/>
      <c r="J122" s="301"/>
    </row>
    <row r="123" spans="2:10" x14ac:dyDescent="0.25">
      <c r="B123" s="297">
        <v>123</v>
      </c>
      <c r="C123" s="297"/>
      <c r="D123" s="301"/>
      <c r="E123" s="301"/>
      <c r="F123" s="301"/>
      <c r="G123" s="301"/>
      <c r="H123" s="301"/>
      <c r="I123" s="301"/>
      <c r="J123" s="301"/>
    </row>
    <row r="124" spans="2:10" x14ac:dyDescent="0.25">
      <c r="B124" s="297">
        <v>124</v>
      </c>
      <c r="C124" s="297"/>
      <c r="D124" s="301"/>
      <c r="E124" s="301"/>
      <c r="F124" s="301"/>
      <c r="G124" s="301"/>
      <c r="H124" s="301"/>
      <c r="I124" s="301"/>
      <c r="J124" s="301"/>
    </row>
    <row r="125" spans="2:10" x14ac:dyDescent="0.25">
      <c r="B125" s="297">
        <v>125</v>
      </c>
      <c r="C125" s="297"/>
      <c r="D125" s="301"/>
      <c r="E125" s="301"/>
      <c r="F125" s="301"/>
      <c r="G125" s="301"/>
      <c r="H125" s="301"/>
      <c r="I125" s="301"/>
      <c r="J125" s="301"/>
    </row>
    <row r="126" spans="2:10" x14ac:dyDescent="0.25">
      <c r="B126" s="297">
        <v>126</v>
      </c>
      <c r="C126" s="297"/>
      <c r="D126" s="301"/>
      <c r="E126" s="301"/>
      <c r="F126" s="301"/>
      <c r="G126" s="301"/>
      <c r="H126" s="301"/>
      <c r="I126" s="301"/>
      <c r="J126" s="301"/>
    </row>
    <row r="127" spans="2:10" x14ac:dyDescent="0.25">
      <c r="B127" s="297">
        <v>127</v>
      </c>
      <c r="C127" s="297"/>
      <c r="D127" s="301"/>
      <c r="E127" s="301"/>
      <c r="F127" s="301"/>
      <c r="G127" s="301"/>
      <c r="H127" s="301"/>
      <c r="I127" s="301"/>
      <c r="J127" s="301"/>
    </row>
    <row r="128" spans="2:10" x14ac:dyDescent="0.25">
      <c r="B128" s="297">
        <v>128</v>
      </c>
      <c r="C128" s="297"/>
      <c r="D128" s="301"/>
      <c r="E128" s="301"/>
      <c r="F128" s="301"/>
      <c r="G128" s="301"/>
      <c r="H128" s="301"/>
      <c r="I128" s="301"/>
      <c r="J128" s="301"/>
    </row>
    <row r="129" spans="2:10" x14ac:dyDescent="0.25">
      <c r="B129" s="297">
        <v>129</v>
      </c>
      <c r="C129" s="297"/>
      <c r="D129" s="301"/>
      <c r="E129" s="301"/>
      <c r="F129" s="301"/>
      <c r="G129" s="301"/>
      <c r="H129" s="301"/>
      <c r="I129" s="301"/>
      <c r="J129" s="301"/>
    </row>
    <row r="130" spans="2:10" x14ac:dyDescent="0.25">
      <c r="B130" s="297">
        <v>130</v>
      </c>
      <c r="C130" s="297"/>
      <c r="D130" s="301"/>
      <c r="E130" s="301"/>
      <c r="F130" s="301"/>
      <c r="G130" s="301"/>
      <c r="H130" s="301"/>
      <c r="I130" s="301"/>
      <c r="J130" s="301"/>
    </row>
    <row r="131" spans="2:10" x14ac:dyDescent="0.25">
      <c r="B131" s="297">
        <v>131</v>
      </c>
      <c r="C131" s="297"/>
      <c r="D131" s="301"/>
      <c r="E131" s="301"/>
      <c r="F131" s="301"/>
      <c r="G131" s="301"/>
      <c r="H131" s="301"/>
      <c r="I131" s="301"/>
      <c r="J131" s="301"/>
    </row>
    <row r="132" spans="2:10" x14ac:dyDescent="0.25">
      <c r="B132" s="297">
        <v>132</v>
      </c>
      <c r="C132" s="297"/>
      <c r="D132" s="301"/>
      <c r="E132" s="301"/>
      <c r="F132" s="301"/>
      <c r="G132" s="301"/>
      <c r="H132" s="301"/>
      <c r="I132" s="301"/>
      <c r="J132" s="301"/>
    </row>
    <row r="133" spans="2:10" x14ac:dyDescent="0.25">
      <c r="B133" s="297">
        <v>133</v>
      </c>
      <c r="C133" s="297"/>
      <c r="D133" s="301"/>
      <c r="E133" s="301"/>
      <c r="F133" s="301"/>
      <c r="G133" s="301"/>
      <c r="H133" s="301"/>
      <c r="I133" s="301"/>
      <c r="J133" s="301"/>
    </row>
    <row r="134" spans="2:10" x14ac:dyDescent="0.25">
      <c r="B134" s="297">
        <v>134</v>
      </c>
      <c r="C134" s="297"/>
      <c r="D134" s="301"/>
      <c r="E134" s="301"/>
      <c r="F134" s="301"/>
      <c r="G134" s="301"/>
      <c r="H134" s="301"/>
      <c r="I134" s="301"/>
      <c r="J134" s="301"/>
    </row>
    <row r="135" spans="2:10" x14ac:dyDescent="0.25">
      <c r="B135" s="297">
        <v>135</v>
      </c>
      <c r="C135" s="297"/>
      <c r="D135" s="301"/>
      <c r="E135" s="301"/>
      <c r="F135" s="301"/>
      <c r="G135" s="301"/>
      <c r="H135" s="301"/>
      <c r="I135" s="301"/>
      <c r="J135" s="301"/>
    </row>
    <row r="136" spans="2:10" x14ac:dyDescent="0.25">
      <c r="B136" s="297">
        <v>136</v>
      </c>
      <c r="C136" s="297"/>
      <c r="D136" s="301"/>
      <c r="E136" s="301"/>
      <c r="F136" s="301"/>
      <c r="G136" s="301"/>
      <c r="H136" s="301"/>
      <c r="I136" s="301"/>
      <c r="J136" s="301"/>
    </row>
    <row r="137" spans="2:10" x14ac:dyDescent="0.25">
      <c r="B137" s="297">
        <v>137</v>
      </c>
      <c r="C137" s="297"/>
      <c r="D137" s="301"/>
      <c r="E137" s="301"/>
      <c r="F137" s="301"/>
      <c r="G137" s="301"/>
      <c r="H137" s="301"/>
      <c r="I137" s="301"/>
      <c r="J137" s="301"/>
    </row>
    <row r="138" spans="2:10" x14ac:dyDescent="0.25">
      <c r="B138" s="297">
        <v>138</v>
      </c>
      <c r="C138" s="297"/>
      <c r="D138" s="301"/>
      <c r="E138" s="301"/>
      <c r="F138" s="301"/>
      <c r="G138" s="301"/>
      <c r="H138" s="301"/>
      <c r="I138" s="301"/>
      <c r="J138" s="301"/>
    </row>
    <row r="139" spans="2:10" x14ac:dyDescent="0.25">
      <c r="B139" s="297">
        <v>139</v>
      </c>
      <c r="C139" s="297"/>
      <c r="D139" s="301"/>
      <c r="E139" s="301"/>
      <c r="F139" s="301"/>
      <c r="G139" s="301"/>
      <c r="H139" s="301"/>
      <c r="I139" s="301"/>
      <c r="J139" s="301"/>
    </row>
    <row r="140" spans="2:10" x14ac:dyDescent="0.25">
      <c r="B140" s="297">
        <v>140</v>
      </c>
      <c r="C140" s="297"/>
      <c r="D140" s="301"/>
      <c r="E140" s="301"/>
      <c r="F140" s="301"/>
      <c r="G140" s="301"/>
      <c r="H140" s="301"/>
      <c r="I140" s="301"/>
      <c r="J140" s="301"/>
    </row>
    <row r="141" spans="2:10" x14ac:dyDescent="0.25">
      <c r="B141" s="297">
        <v>141</v>
      </c>
      <c r="C141" s="297"/>
      <c r="D141" s="301"/>
      <c r="E141" s="301"/>
      <c r="F141" s="301"/>
      <c r="G141" s="301"/>
      <c r="H141" s="301"/>
      <c r="I141" s="301"/>
      <c r="J141" s="301"/>
    </row>
    <row r="142" spans="2:10" x14ac:dyDescent="0.25">
      <c r="B142" s="297">
        <v>142</v>
      </c>
      <c r="C142" s="297"/>
      <c r="D142" s="301"/>
      <c r="E142" s="301"/>
      <c r="F142" s="301"/>
      <c r="G142" s="301"/>
      <c r="H142" s="301"/>
      <c r="I142" s="301"/>
      <c r="J142" s="301"/>
    </row>
    <row r="143" spans="2:10" x14ac:dyDescent="0.25">
      <c r="B143" s="297">
        <v>143</v>
      </c>
      <c r="C143" s="297"/>
      <c r="D143" s="301"/>
      <c r="E143" s="301"/>
      <c r="F143" s="301"/>
      <c r="G143" s="301"/>
      <c r="H143" s="301"/>
      <c r="I143" s="301"/>
      <c r="J143" s="301"/>
    </row>
    <row r="144" spans="2:10" x14ac:dyDescent="0.25">
      <c r="B144" s="297">
        <v>144</v>
      </c>
      <c r="C144" s="297"/>
      <c r="D144" s="301"/>
      <c r="E144" s="301"/>
      <c r="F144" s="301"/>
      <c r="G144" s="301"/>
      <c r="H144" s="301"/>
      <c r="I144" s="301"/>
      <c r="J144" s="301"/>
    </row>
    <row r="145" spans="2:10" x14ac:dyDescent="0.25">
      <c r="B145" s="297">
        <v>145</v>
      </c>
      <c r="C145" s="297"/>
      <c r="D145" s="301"/>
      <c r="E145" s="301"/>
      <c r="F145" s="301"/>
      <c r="G145" s="301"/>
      <c r="H145" s="301"/>
      <c r="I145" s="301"/>
      <c r="J145" s="301"/>
    </row>
    <row r="146" spans="2:10" x14ac:dyDescent="0.25">
      <c r="B146" s="297">
        <v>146</v>
      </c>
      <c r="C146" s="297"/>
      <c r="D146" s="301"/>
      <c r="E146" s="301"/>
      <c r="F146" s="301"/>
      <c r="G146" s="301"/>
      <c r="H146" s="301"/>
      <c r="I146" s="301"/>
      <c r="J146" s="301"/>
    </row>
    <row r="147" spans="2:10" x14ac:dyDescent="0.25">
      <c r="B147" s="297">
        <v>147</v>
      </c>
      <c r="C147" s="297"/>
      <c r="D147" s="301"/>
      <c r="E147" s="301"/>
      <c r="F147" s="301"/>
      <c r="G147" s="301"/>
      <c r="H147" s="301"/>
      <c r="I147" s="301"/>
      <c r="J147" s="301"/>
    </row>
    <row r="148" spans="2:10" x14ac:dyDescent="0.25">
      <c r="B148" s="297">
        <v>148</v>
      </c>
      <c r="C148" s="297"/>
      <c r="D148" s="301"/>
      <c r="E148" s="301"/>
      <c r="F148" s="301"/>
      <c r="G148" s="301"/>
      <c r="H148" s="301"/>
      <c r="I148" s="301"/>
      <c r="J148" s="301"/>
    </row>
    <row r="149" spans="2:10" x14ac:dyDescent="0.25">
      <c r="B149" s="297">
        <v>149</v>
      </c>
      <c r="C149" s="297"/>
      <c r="D149" s="301"/>
      <c r="E149" s="301"/>
      <c r="F149" s="301"/>
      <c r="G149" s="301"/>
      <c r="H149" s="301"/>
      <c r="I149" s="301"/>
      <c r="J149" s="301"/>
    </row>
    <row r="150" spans="2:10" x14ac:dyDescent="0.25">
      <c r="B150" s="297">
        <v>150</v>
      </c>
      <c r="C150" s="297"/>
      <c r="D150" s="301"/>
      <c r="E150" s="301"/>
      <c r="F150" s="301"/>
      <c r="G150" s="301"/>
      <c r="H150" s="301"/>
      <c r="I150" s="301"/>
      <c r="J150" s="301"/>
    </row>
    <row r="151" spans="2:10" x14ac:dyDescent="0.25">
      <c r="B151" s="298"/>
    </row>
    <row r="152" spans="2:10" x14ac:dyDescent="0.25">
      <c r="B152" s="298"/>
    </row>
    <row r="153" spans="2:10" x14ac:dyDescent="0.25">
      <c r="B153" s="298"/>
    </row>
    <row r="154" spans="2:10" x14ac:dyDescent="0.25">
      <c r="B154" s="298"/>
    </row>
    <row r="155" spans="2:10" x14ac:dyDescent="0.25">
      <c r="B155" s="298"/>
    </row>
    <row r="156" spans="2:10" x14ac:dyDescent="0.25">
      <c r="B156" s="298"/>
    </row>
    <row r="157" spans="2:10" x14ac:dyDescent="0.25">
      <c r="B157" s="298"/>
    </row>
    <row r="158" spans="2:10" x14ac:dyDescent="0.25">
      <c r="B158" s="298"/>
    </row>
    <row r="159" spans="2:10" x14ac:dyDescent="0.25">
      <c r="B159" s="298"/>
    </row>
    <row r="160" spans="2:10" x14ac:dyDescent="0.25">
      <c r="B160" s="298"/>
    </row>
    <row r="161" spans="2:2" x14ac:dyDescent="0.25">
      <c r="B161" s="298"/>
    </row>
    <row r="162" spans="2:2" x14ac:dyDescent="0.25">
      <c r="B162" s="298"/>
    </row>
    <row r="163" spans="2:2" x14ac:dyDescent="0.25">
      <c r="B163" s="298"/>
    </row>
    <row r="164" spans="2:2" x14ac:dyDescent="0.25">
      <c r="B164" s="298"/>
    </row>
    <row r="165" spans="2:2" x14ac:dyDescent="0.25">
      <c r="B165" s="298"/>
    </row>
    <row r="166" spans="2:2" x14ac:dyDescent="0.25">
      <c r="B166" s="298"/>
    </row>
    <row r="167" spans="2:2" x14ac:dyDescent="0.25">
      <c r="B167" s="298"/>
    </row>
    <row r="168" spans="2:2" x14ac:dyDescent="0.25">
      <c r="B168" s="298"/>
    </row>
    <row r="169" spans="2:2" x14ac:dyDescent="0.25">
      <c r="B169" s="298"/>
    </row>
    <row r="170" spans="2:2" x14ac:dyDescent="0.25">
      <c r="B170" s="298"/>
    </row>
    <row r="171" spans="2:2" x14ac:dyDescent="0.25">
      <c r="B171" s="298"/>
    </row>
    <row r="172" spans="2:2" x14ac:dyDescent="0.25">
      <c r="B172" s="298"/>
    </row>
    <row r="173" spans="2:2" x14ac:dyDescent="0.25">
      <c r="B173" s="298"/>
    </row>
    <row r="174" spans="2:2" x14ac:dyDescent="0.25">
      <c r="B174" s="298"/>
    </row>
    <row r="175" spans="2:2" x14ac:dyDescent="0.25">
      <c r="B175" s="298"/>
    </row>
    <row r="176" spans="2:2" x14ac:dyDescent="0.25">
      <c r="B176" s="298"/>
    </row>
    <row r="177" spans="2:2" x14ac:dyDescent="0.25">
      <c r="B177" s="298"/>
    </row>
    <row r="178" spans="2:2" x14ac:dyDescent="0.25">
      <c r="B178" s="298"/>
    </row>
    <row r="179" spans="2:2" x14ac:dyDescent="0.25">
      <c r="B179" s="298"/>
    </row>
    <row r="180" spans="2:2" x14ac:dyDescent="0.25">
      <c r="B180" s="298"/>
    </row>
    <row r="181" spans="2:2" x14ac:dyDescent="0.25">
      <c r="B181" s="298"/>
    </row>
    <row r="182" spans="2:2" x14ac:dyDescent="0.25">
      <c r="B182" s="298"/>
    </row>
    <row r="183" spans="2:2" x14ac:dyDescent="0.25">
      <c r="B183" s="298"/>
    </row>
    <row r="184" spans="2:2" x14ac:dyDescent="0.25">
      <c r="B184" s="298"/>
    </row>
    <row r="185" spans="2:2" x14ac:dyDescent="0.25">
      <c r="B185" s="298"/>
    </row>
    <row r="186" spans="2:2" x14ac:dyDescent="0.25">
      <c r="B186" s="298"/>
    </row>
    <row r="187" spans="2:2" x14ac:dyDescent="0.25">
      <c r="B187" s="298"/>
    </row>
    <row r="188" spans="2:2" x14ac:dyDescent="0.25">
      <c r="B188" s="298"/>
    </row>
    <row r="189" spans="2:2" x14ac:dyDescent="0.25">
      <c r="B189" s="298"/>
    </row>
    <row r="190" spans="2:2" x14ac:dyDescent="0.25">
      <c r="B190" s="298"/>
    </row>
    <row r="191" spans="2:2" x14ac:dyDescent="0.25">
      <c r="B191" s="298"/>
    </row>
    <row r="192" spans="2:2" x14ac:dyDescent="0.25">
      <c r="B192" s="298"/>
    </row>
    <row r="193" spans="2:2" x14ac:dyDescent="0.25">
      <c r="B193" s="298"/>
    </row>
    <row r="194" spans="2:2" x14ac:dyDescent="0.25">
      <c r="B194" s="298"/>
    </row>
    <row r="195" spans="2:2" x14ac:dyDescent="0.25">
      <c r="B195" s="298"/>
    </row>
    <row r="196" spans="2:2" x14ac:dyDescent="0.25">
      <c r="B196" s="298"/>
    </row>
    <row r="197" spans="2:2" x14ac:dyDescent="0.25">
      <c r="B197" s="298"/>
    </row>
    <row r="198" spans="2:2" x14ac:dyDescent="0.25">
      <c r="B198" s="298"/>
    </row>
    <row r="199" spans="2:2" x14ac:dyDescent="0.25">
      <c r="B199" s="298"/>
    </row>
    <row r="200" spans="2:2" x14ac:dyDescent="0.25">
      <c r="B200" s="298"/>
    </row>
    <row r="201" spans="2:2" x14ac:dyDescent="0.25">
      <c r="B201" s="298"/>
    </row>
    <row r="202" spans="2:2" x14ac:dyDescent="0.25">
      <c r="B202" s="298"/>
    </row>
    <row r="203" spans="2:2" x14ac:dyDescent="0.25">
      <c r="B203" s="298"/>
    </row>
    <row r="204" spans="2:2" x14ac:dyDescent="0.25">
      <c r="B204" s="298"/>
    </row>
    <row r="205" spans="2:2" x14ac:dyDescent="0.25">
      <c r="B205" s="298"/>
    </row>
    <row r="206" spans="2:2" x14ac:dyDescent="0.25">
      <c r="B206" s="298"/>
    </row>
    <row r="207" spans="2:2" x14ac:dyDescent="0.25">
      <c r="B207" s="298"/>
    </row>
    <row r="208" spans="2:2" x14ac:dyDescent="0.25">
      <c r="B208" s="298"/>
    </row>
    <row r="209" spans="2:2" x14ac:dyDescent="0.25">
      <c r="B209" s="298"/>
    </row>
    <row r="210" spans="2:2" x14ac:dyDescent="0.25">
      <c r="B210" s="298"/>
    </row>
    <row r="211" spans="2:2" x14ac:dyDescent="0.25">
      <c r="B211" s="298"/>
    </row>
    <row r="212" spans="2:2" x14ac:dyDescent="0.25">
      <c r="B212" s="298"/>
    </row>
    <row r="213" spans="2:2" x14ac:dyDescent="0.25">
      <c r="B213" s="298"/>
    </row>
    <row r="214" spans="2:2" x14ac:dyDescent="0.25">
      <c r="B214" s="298"/>
    </row>
    <row r="215" spans="2:2" x14ac:dyDescent="0.25">
      <c r="B215" s="298"/>
    </row>
    <row r="216" spans="2:2" x14ac:dyDescent="0.25">
      <c r="B216" s="298"/>
    </row>
    <row r="217" spans="2:2" x14ac:dyDescent="0.25">
      <c r="B217" s="298"/>
    </row>
    <row r="218" spans="2:2" x14ac:dyDescent="0.25">
      <c r="B218" s="298"/>
    </row>
    <row r="219" spans="2:2" x14ac:dyDescent="0.25">
      <c r="B219" s="298"/>
    </row>
    <row r="220" spans="2:2" x14ac:dyDescent="0.25">
      <c r="B220" s="298"/>
    </row>
    <row r="221" spans="2:2" x14ac:dyDescent="0.25">
      <c r="B221" s="298"/>
    </row>
    <row r="222" spans="2:2" x14ac:dyDescent="0.25">
      <c r="B222" s="298"/>
    </row>
    <row r="223" spans="2:2" x14ac:dyDescent="0.25">
      <c r="B223" s="298"/>
    </row>
    <row r="224" spans="2:2" x14ac:dyDescent="0.25">
      <c r="B224" s="298"/>
    </row>
    <row r="225" spans="2:2" x14ac:dyDescent="0.25">
      <c r="B225" s="298"/>
    </row>
    <row r="226" spans="2:2" x14ac:dyDescent="0.25">
      <c r="B226" s="298"/>
    </row>
    <row r="227" spans="2:2" x14ac:dyDescent="0.25">
      <c r="B227" s="298"/>
    </row>
    <row r="228" spans="2:2" x14ac:dyDescent="0.25">
      <c r="B228" s="298"/>
    </row>
    <row r="229" spans="2:2" x14ac:dyDescent="0.25">
      <c r="B229" s="298"/>
    </row>
    <row r="230" spans="2:2" x14ac:dyDescent="0.25">
      <c r="B230" s="298"/>
    </row>
    <row r="231" spans="2:2" x14ac:dyDescent="0.25">
      <c r="B231" s="298"/>
    </row>
    <row r="232" spans="2:2" x14ac:dyDescent="0.25">
      <c r="B232" s="298"/>
    </row>
    <row r="233" spans="2:2" x14ac:dyDescent="0.25">
      <c r="B233" s="298"/>
    </row>
    <row r="234" spans="2:2" x14ac:dyDescent="0.25">
      <c r="B234" s="298"/>
    </row>
    <row r="235" spans="2:2" x14ac:dyDescent="0.25">
      <c r="B235" s="298"/>
    </row>
    <row r="236" spans="2:2" x14ac:dyDescent="0.25">
      <c r="B236" s="298"/>
    </row>
    <row r="237" spans="2:2" x14ac:dyDescent="0.25">
      <c r="B237" s="298"/>
    </row>
    <row r="238" spans="2:2" x14ac:dyDescent="0.25">
      <c r="B238" s="298"/>
    </row>
    <row r="239" spans="2:2" x14ac:dyDescent="0.25">
      <c r="B239" s="298"/>
    </row>
    <row r="240" spans="2:2" x14ac:dyDescent="0.25">
      <c r="B240" s="298"/>
    </row>
    <row r="241" spans="2:2" x14ac:dyDescent="0.25">
      <c r="B241" s="298"/>
    </row>
    <row r="242" spans="2:2" x14ac:dyDescent="0.25">
      <c r="B242" s="298"/>
    </row>
    <row r="243" spans="2:2" x14ac:dyDescent="0.25">
      <c r="B243" s="298"/>
    </row>
    <row r="244" spans="2:2" x14ac:dyDescent="0.25">
      <c r="B244" s="298"/>
    </row>
    <row r="245" spans="2:2" x14ac:dyDescent="0.25">
      <c r="B245" s="298"/>
    </row>
    <row r="246" spans="2:2" x14ac:dyDescent="0.25">
      <c r="B246" s="298"/>
    </row>
    <row r="247" spans="2:2" x14ac:dyDescent="0.25">
      <c r="B247" s="298"/>
    </row>
    <row r="248" spans="2:2" x14ac:dyDescent="0.25">
      <c r="B248" s="298"/>
    </row>
    <row r="249" spans="2:2" x14ac:dyDescent="0.25">
      <c r="B249" s="298"/>
    </row>
    <row r="250" spans="2:2" x14ac:dyDescent="0.25">
      <c r="B250" s="298"/>
    </row>
    <row r="251" spans="2:2" x14ac:dyDescent="0.25">
      <c r="B251" s="298"/>
    </row>
    <row r="252" spans="2:2" x14ac:dyDescent="0.25">
      <c r="B252" s="298"/>
    </row>
    <row r="253" spans="2:2" x14ac:dyDescent="0.25">
      <c r="B253" s="298"/>
    </row>
    <row r="254" spans="2:2" x14ac:dyDescent="0.25">
      <c r="B254" s="298"/>
    </row>
    <row r="255" spans="2:2" x14ac:dyDescent="0.25">
      <c r="B255" s="298"/>
    </row>
    <row r="256" spans="2:2" x14ac:dyDescent="0.25">
      <c r="B256" s="298"/>
    </row>
    <row r="257" spans="2:2" x14ac:dyDescent="0.25">
      <c r="B257" s="298"/>
    </row>
    <row r="258" spans="2:2" x14ac:dyDescent="0.25">
      <c r="B258" s="298"/>
    </row>
    <row r="259" spans="2:2" x14ac:dyDescent="0.25">
      <c r="B259" s="298"/>
    </row>
    <row r="260" spans="2:2" x14ac:dyDescent="0.25">
      <c r="B260" s="298"/>
    </row>
    <row r="261" spans="2:2" x14ac:dyDescent="0.25">
      <c r="B261" s="298"/>
    </row>
    <row r="262" spans="2:2" x14ac:dyDescent="0.25">
      <c r="B262" s="298"/>
    </row>
    <row r="263" spans="2:2" x14ac:dyDescent="0.25">
      <c r="B263" s="298"/>
    </row>
    <row r="264" spans="2:2" x14ac:dyDescent="0.25">
      <c r="B264" s="298"/>
    </row>
    <row r="265" spans="2:2" x14ac:dyDescent="0.25">
      <c r="B265" s="298"/>
    </row>
    <row r="266" spans="2:2" x14ac:dyDescent="0.25">
      <c r="B266" s="298"/>
    </row>
    <row r="267" spans="2:2" x14ac:dyDescent="0.25">
      <c r="B267" s="298"/>
    </row>
    <row r="268" spans="2:2" x14ac:dyDescent="0.25">
      <c r="B268" s="298"/>
    </row>
    <row r="269" spans="2:2" x14ac:dyDescent="0.25">
      <c r="B269" s="298"/>
    </row>
    <row r="270" spans="2:2" x14ac:dyDescent="0.25">
      <c r="B270" s="298"/>
    </row>
    <row r="271" spans="2:2" x14ac:dyDescent="0.25">
      <c r="B271" s="298"/>
    </row>
    <row r="272" spans="2:2" x14ac:dyDescent="0.25">
      <c r="B272" s="298"/>
    </row>
    <row r="273" spans="2:2" x14ac:dyDescent="0.25">
      <c r="B273" s="298"/>
    </row>
    <row r="274" spans="2:2" x14ac:dyDescent="0.25">
      <c r="B274" s="298"/>
    </row>
    <row r="275" spans="2:2" x14ac:dyDescent="0.25">
      <c r="B275" s="298"/>
    </row>
    <row r="276" spans="2:2" x14ac:dyDescent="0.25">
      <c r="B276" s="298"/>
    </row>
    <row r="277" spans="2:2" x14ac:dyDescent="0.25">
      <c r="B277" s="298"/>
    </row>
    <row r="278" spans="2:2" x14ac:dyDescent="0.25">
      <c r="B278" s="298"/>
    </row>
    <row r="279" spans="2:2" x14ac:dyDescent="0.25">
      <c r="B279" s="298"/>
    </row>
  </sheetData>
  <sortState ref="B2:J75">
    <sortCondition descending="1" ref="D2:D75"/>
  </sortState>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allowBlank="1" showErrorMessage="1" xr:uid="{00000000-0002-0000-0E00-000000000000}">
          <x14:formula1>
            <xm:f>'Dat2'!$A$2:$A$777</xm:f>
          </x14:formula1>
          <xm:sqref>C2:C29</xm:sqref>
        </x14:dataValidation>
        <x14:dataValidation type="list" allowBlank="1" showInputMessage="1" showErrorMessage="1" xr:uid="{00000000-0002-0000-0E00-000001000000}">
          <x14:formula1>
            <xm:f>'I:\BR_OCPO\11. SCM Governance, Monitoring and Compliance\ADMINISTRATION\REPORTS\2020-21\Q3\Teams\[Egendri Q3 report - EN Revised.xlsx]Dat2'!#REF!</xm:f>
          </x14:formula1>
          <xm:sqref>C30:C39</xm:sqref>
        </x14:dataValidation>
        <x14:dataValidation type="list" allowBlank="1" showErrorMessage="1" xr:uid="{00000000-0002-0000-0E00-000002000000}">
          <x14:formula1>
            <xm:f>'I:\BR_OCPO\11. SCM Governance, Monitoring and Compliance\ADMINISTRATION\REPORTS\2020-21\Q3\Teams\[Sizi Final Consolidated Q3 - 2020_2021_Version 13 Revised.xlsx]Dat2'!#REF!</xm:f>
          </x14:formula1>
          <xm:sqref>C43 C45:C51 C56</xm:sqref>
        </x14:dataValidation>
        <x14:dataValidation type="list" allowBlank="1" showInputMessage="1" showErrorMessage="1" xr:uid="{00000000-0002-0000-0E00-000003000000}">
          <x14:formula1>
            <xm:f>'I:\BR_OCPO\11. SCM Governance, Monitoring and Compliance\ADMINISTRATION\REPORTS\2020-21\Q3\Teams\[Sakhile Team A- Consolidated Q3 - 2020_2021_Version 13 Revised.xlsx]Dat2'!#REF!</xm:f>
          </x14:formula1>
          <xm:sqref>C57:C59 C65 C72 C75 C52:C55</xm:sqref>
        </x14:dataValidation>
        <x14:dataValidation type="list" allowBlank="1" showInputMessage="1" showErrorMessage="1" xr:uid="{00000000-0002-0000-0E00-000004000000}">
          <x14:formula1>
            <xm:f>'C:\Users\5972\AppData\Local\Microsoft\Windows\INetCache\Content.Outlook\0KY2PPVL\[Copy of Consolidated Q3 - 2020_2021_Version 13.xlsx]Dat2'!#REF!</xm:f>
          </x14:formula1>
          <xm:sqref>C60:C64 C73:C74</xm:sqref>
        </x14:dataValidation>
        <x14:dataValidation type="list" allowBlank="1" showErrorMessage="1" xr:uid="{00000000-0002-0000-0E00-000005000000}">
          <x14:formula1>
            <xm:f>'C:\Users\5692\AppData\Local\Microsoft\Windows\INetCache\Content.Outlook\QKEWG3EY\[Final Consolidated Q3 - 2020_2021_Version 13 2021-01-18.xlsx]Dat2'!#REF!</xm:f>
          </x14:formula1>
          <xm:sqref>C66</xm:sqref>
        </x14:dataValidation>
        <x14:dataValidation type="list" allowBlank="1" showErrorMessage="1" xr:uid="{00000000-0002-0000-0E00-000006000000}">
          <x14:formula1>
            <xm:f>'I:\BR_OCPO\11. SCM Governance, Monitoring and Compliance\ADMINISTRATION\REPORTS\2020-21\Q3\[GMC Q3 - 2020_2021_Version 13 Revised 05Jan.xlsx]Dat2'!#REF!</xm:f>
          </x14:formula1>
          <xm:sqref>C67:C71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X57"/>
  <sheetViews>
    <sheetView topLeftCell="B49" zoomScaleNormal="100" workbookViewId="0">
      <selection activeCell="B18" sqref="B18"/>
    </sheetView>
  </sheetViews>
  <sheetFormatPr defaultColWidth="8.296875" defaultRowHeight="13.8" x14ac:dyDescent="0.25"/>
  <cols>
    <col min="1" max="1" width="22.796875" style="258" hidden="1" customWidth="1"/>
    <col min="2" max="2" width="9.59765625" style="258" customWidth="1"/>
    <col min="3" max="3" width="63.69921875" style="258" customWidth="1"/>
    <col min="4" max="4" width="22" style="294" customWidth="1"/>
    <col min="5" max="5" width="20.296875" style="258" customWidth="1"/>
    <col min="6" max="6" width="10.69921875" style="258" bestFit="1" customWidth="1"/>
    <col min="7" max="7" width="14.296875" style="258" bestFit="1" customWidth="1"/>
    <col min="8" max="8" width="19.59765625" style="258" bestFit="1" customWidth="1"/>
    <col min="9" max="9" width="16.5" style="258" bestFit="1" customWidth="1"/>
    <col min="10" max="10" width="9.59765625" style="258" customWidth="1"/>
    <col min="11" max="11" width="3.296875" style="258" customWidth="1"/>
    <col min="12" max="12" width="25.296875" style="258" customWidth="1"/>
    <col min="13" max="13" width="18.09765625" style="258" customWidth="1"/>
    <col min="14" max="15" width="18.796875" style="258" customWidth="1"/>
    <col min="16" max="16" width="21.19921875" style="258" customWidth="1"/>
    <col min="17" max="17" width="15.69921875" style="258" customWidth="1"/>
    <col min="18" max="16384" width="8.296875" style="258"/>
  </cols>
  <sheetData>
    <row r="1" spans="1:17" ht="97.5" customHeight="1" thickBot="1" x14ac:dyDescent="0.3">
      <c r="A1" s="655" t="s">
        <v>2109</v>
      </c>
      <c r="B1" s="656"/>
      <c r="C1" s="656"/>
      <c r="D1" s="656"/>
      <c r="E1" s="656"/>
      <c r="F1" s="656"/>
      <c r="G1" s="656"/>
      <c r="H1" s="656"/>
      <c r="I1" s="656"/>
      <c r="J1" s="656"/>
      <c r="K1" s="656"/>
      <c r="L1" s="656"/>
      <c r="M1" s="656"/>
      <c r="N1" s="656"/>
      <c r="O1" s="656"/>
      <c r="P1" s="656"/>
      <c r="Q1" s="657"/>
    </row>
    <row r="2" spans="1:17" s="273" customFormat="1" ht="42" thickBot="1" x14ac:dyDescent="0.3">
      <c r="A2" s="271" t="s">
        <v>1534</v>
      </c>
      <c r="B2" s="270" t="s">
        <v>2100</v>
      </c>
      <c r="C2" s="270" t="s">
        <v>2101</v>
      </c>
      <c r="D2" s="270" t="s">
        <v>916</v>
      </c>
      <c r="E2" s="270" t="s">
        <v>2102</v>
      </c>
      <c r="F2" s="270" t="s">
        <v>790</v>
      </c>
      <c r="G2" s="270" t="s">
        <v>791</v>
      </c>
      <c r="H2" s="270" t="s">
        <v>833</v>
      </c>
      <c r="I2" s="270" t="s">
        <v>2103</v>
      </c>
      <c r="J2" s="270" t="s">
        <v>792</v>
      </c>
      <c r="K2" s="265"/>
      <c r="L2" s="266" t="s">
        <v>2104</v>
      </c>
      <c r="M2" s="266" t="s">
        <v>2105</v>
      </c>
      <c r="N2" s="266" t="s">
        <v>2106</v>
      </c>
      <c r="O2" s="267" t="s">
        <v>919</v>
      </c>
      <c r="P2" s="268" t="s">
        <v>2107</v>
      </c>
      <c r="Q2" s="272" t="s">
        <v>2108</v>
      </c>
    </row>
    <row r="3" spans="1:17" s="282" customFormat="1" ht="14.4" thickBot="1" x14ac:dyDescent="0.3">
      <c r="A3" s="274"/>
      <c r="B3" s="275">
        <f>1</f>
        <v>1</v>
      </c>
      <c r="C3" s="308" t="str">
        <f>'CALCS E'!C7</f>
        <v xml:space="preserve">Eskom Holdings SOC Ltd </v>
      </c>
      <c r="D3" s="276">
        <f>'CALCS E'!D7</f>
        <v>1985539236.1100001</v>
      </c>
      <c r="E3" s="277">
        <f>'CALCS E'!E7</f>
        <v>21</v>
      </c>
      <c r="F3" s="277">
        <f>'CALCS E'!F7</f>
        <v>1</v>
      </c>
      <c r="G3" s="277">
        <f>'CALCS E'!G7</f>
        <v>2</v>
      </c>
      <c r="H3" s="277">
        <f>'CALCS E'!H7</f>
        <v>17</v>
      </c>
      <c r="I3" s="277">
        <f>'CALCS E'!I7</f>
        <v>0</v>
      </c>
      <c r="J3" s="277">
        <f>'CALCS E'!J7</f>
        <v>1</v>
      </c>
      <c r="K3" s="265"/>
      <c r="L3" s="278">
        <f>'3. EXPANSIONS REPORT'!M55</f>
        <v>72000000</v>
      </c>
      <c r="M3" s="278">
        <f>'3. EXPANSIONS REPORT'!M60+'3. EXPANSIONS REPORT'!M75</f>
        <v>2990575</v>
      </c>
      <c r="N3" s="278">
        <f>'3. EXPANSIONS REPORT'!M56+'3. EXPANSIONS REPORT'!M57+'3. EXPANSIONS REPORT'!M58+'3. EXPANSIONS REPORT'!M59+'3. EXPANSIONS REPORT'!M61+'3. EXPANSIONS REPORT'!M62+'3. EXPANSIONS REPORT'!M63+'3. EXPANSIONS REPORT'!M64+'3. EXPANSIONS REPORT'!M65+'3. EXPANSIONS REPORT'!M66+'3. EXPANSIONS REPORT'!M67+'3. EXPANSIONS REPORT'!M68+'3. EXPANSIONS REPORT'!M70+'3. EXPANSIONS REPORT'!M71+'3. EXPANSIONS REPORT'!M72+'3. EXPANSIONS REPORT'!M73+'3. EXPANSIONS REPORT'!M74</f>
        <v>1642297154.8700001</v>
      </c>
      <c r="O3" s="279">
        <f>'3. EXPANSIONS REPORT'!M69</f>
        <v>268251506.24000001</v>
      </c>
      <c r="P3" s="280">
        <f>O3+N3+M3+L3</f>
        <v>1985539236.1100001</v>
      </c>
      <c r="Q3" s="281">
        <v>1</v>
      </c>
    </row>
    <row r="4" spans="1:17" s="285" customFormat="1" ht="14.4" thickBot="1" x14ac:dyDescent="0.3">
      <c r="A4" s="283"/>
      <c r="B4" s="284">
        <f t="shared" ref="B4:B22" si="0">B3+1</f>
        <v>2</v>
      </c>
      <c r="C4" s="308" t="str">
        <f>'CALCS E'!C8</f>
        <v>Department of Health (DoH)</v>
      </c>
      <c r="D4" s="276">
        <f>'CALCS E'!D8</f>
        <v>562493514.24000001</v>
      </c>
      <c r="E4" s="277">
        <f>'CALCS E'!E8</f>
        <v>2</v>
      </c>
      <c r="F4" s="277">
        <f>'CALCS E'!F8</f>
        <v>2</v>
      </c>
      <c r="G4" s="277">
        <f>'CALCS E'!G8</f>
        <v>0</v>
      </c>
      <c r="H4" s="277">
        <f>'CALCS E'!H8</f>
        <v>0</v>
      </c>
      <c r="I4" s="277">
        <f>'CALCS E'!I8</f>
        <v>0</v>
      </c>
      <c r="J4" s="277">
        <f>'CALCS E'!J8</f>
        <v>0</v>
      </c>
      <c r="K4" s="265"/>
      <c r="L4" s="278">
        <f>'3. EXPANSIONS REPORT'!M28+'3. EXPANSIONS REPORT'!M29</f>
        <v>562493514.24000001</v>
      </c>
      <c r="M4" s="278">
        <v>0</v>
      </c>
      <c r="N4" s="278">
        <v>0</v>
      </c>
      <c r="O4" s="279">
        <v>0</v>
      </c>
      <c r="P4" s="280">
        <f>L4+M4+N4+O4</f>
        <v>562493514.24000001</v>
      </c>
      <c r="Q4" s="281">
        <v>1</v>
      </c>
    </row>
    <row r="5" spans="1:17" s="285" customFormat="1" ht="14.4" thickBot="1" x14ac:dyDescent="0.3">
      <c r="A5" s="286"/>
      <c r="B5" s="284">
        <f t="shared" si="0"/>
        <v>3</v>
      </c>
      <c r="C5" s="308" t="str">
        <f>'CALCS E'!C9</f>
        <v>South African Revenue Service (SARS)</v>
      </c>
      <c r="D5" s="276">
        <f>'CALCS E'!D9</f>
        <v>514540013.95000005</v>
      </c>
      <c r="E5" s="277">
        <f>'CALCS E'!E9</f>
        <v>8</v>
      </c>
      <c r="F5" s="277">
        <f>'CALCS E'!F9</f>
        <v>1</v>
      </c>
      <c r="G5" s="277">
        <f>'CALCS E'!G9</f>
        <v>1</v>
      </c>
      <c r="H5" s="277">
        <f>'CALCS E'!H9</f>
        <v>6</v>
      </c>
      <c r="I5" s="277">
        <f>'CALCS E'!I9</f>
        <v>0</v>
      </c>
      <c r="J5" s="277">
        <f>'CALCS E'!J9</f>
        <v>0</v>
      </c>
      <c r="K5" s="265"/>
      <c r="L5" s="278">
        <f>'3. EXPANSIONS REPORT'!M165</f>
        <v>17729984.710000001</v>
      </c>
      <c r="M5" s="278">
        <f>'3. EXPANSIONS REPORT'!M168</f>
        <v>0</v>
      </c>
      <c r="N5" s="278">
        <f>'3. EXPANSIONS REPORT'!M166+'3. EXPANSIONS REPORT'!M167+'3. EXPANSIONS REPORT'!M169+'3. EXPANSIONS REPORT'!M170+'3. EXPANSIONS REPORT'!M171+'3. EXPANSIONS REPORT'!M172</f>
        <v>496810029.24000001</v>
      </c>
      <c r="O5" s="279"/>
      <c r="P5" s="280">
        <f>L5+M5+N5+O5</f>
        <v>514540013.94999999</v>
      </c>
      <c r="Q5" s="281">
        <v>0</v>
      </c>
    </row>
    <row r="6" spans="1:17" s="285" customFormat="1" ht="14.4" thickBot="1" x14ac:dyDescent="0.3">
      <c r="A6" s="286"/>
      <c r="B6" s="284">
        <f t="shared" si="0"/>
        <v>4</v>
      </c>
      <c r="C6" s="308" t="str">
        <f>'CALCS E'!C10</f>
        <v>Department of Justice and Constitutional Development (DoJ&amp;CD)</v>
      </c>
      <c r="D6" s="276">
        <f>'CALCS E'!D10</f>
        <v>197370293.75999999</v>
      </c>
      <c r="E6" s="277">
        <f>'CALCS E'!E10</f>
        <v>5</v>
      </c>
      <c r="F6" s="277">
        <f>'CALCS E'!F10</f>
        <v>0</v>
      </c>
      <c r="G6" s="277">
        <f>'CALCS E'!G10</f>
        <v>0</v>
      </c>
      <c r="H6" s="277">
        <f>'CALCS E'!H10</f>
        <v>5</v>
      </c>
      <c r="I6" s="277">
        <f>'CALCS E'!I10</f>
        <v>0</v>
      </c>
      <c r="J6" s="277">
        <f>'CALCS E'!J10</f>
        <v>0</v>
      </c>
      <c r="K6" s="265"/>
      <c r="L6" s="278">
        <v>0</v>
      </c>
      <c r="M6" s="278">
        <v>0</v>
      </c>
      <c r="N6" s="278">
        <f>'3. EXPANSIONS REPORT'!M33+'3. EXPANSIONS REPORT'!M34+'3. EXPANSIONS REPORT'!M35+'3. EXPANSIONS REPORT'!M36</f>
        <v>197370293.75999999</v>
      </c>
      <c r="O6" s="279">
        <v>0</v>
      </c>
      <c r="P6" s="280">
        <f t="shared" ref="P6:P21" si="1">L6+M6+N6+O6</f>
        <v>197370293.75999999</v>
      </c>
      <c r="Q6" s="281">
        <v>0</v>
      </c>
    </row>
    <row r="7" spans="1:17" s="285" customFormat="1" ht="14.4" thickBot="1" x14ac:dyDescent="0.3">
      <c r="A7" s="286"/>
      <c r="B7" s="284">
        <f t="shared" si="0"/>
        <v>5</v>
      </c>
      <c r="C7" s="308" t="str">
        <f>'CALCS E'!C11</f>
        <v>Petroleum, Oil and Gas Corporation of South Africa (PetroSA)</v>
      </c>
      <c r="D7" s="276">
        <f>'CALCS E'!D11</f>
        <v>166209587.25</v>
      </c>
      <c r="E7" s="277">
        <f>'CALCS E'!E11</f>
        <v>3</v>
      </c>
      <c r="F7" s="277">
        <f>'CALCS E'!F11</f>
        <v>3</v>
      </c>
      <c r="G7" s="277">
        <f>'CALCS E'!G11</f>
        <v>0</v>
      </c>
      <c r="H7" s="277">
        <f>'CALCS E'!H11</f>
        <v>0</v>
      </c>
      <c r="I7" s="277">
        <f>'CALCS E'!I11</f>
        <v>0</v>
      </c>
      <c r="J7" s="277">
        <f>'CALCS E'!J11</f>
        <v>0</v>
      </c>
      <c r="K7" s="265"/>
      <c r="L7" s="278">
        <f>'3. EXPANSIONS REPORT'!M126+'3. EXPANSIONS REPORT'!M127+'3. EXPANSIONS REPORT'!M128</f>
        <v>166209587.25</v>
      </c>
      <c r="M7" s="278">
        <v>0</v>
      </c>
      <c r="N7" s="278">
        <v>0</v>
      </c>
      <c r="O7" s="279">
        <v>0</v>
      </c>
      <c r="P7" s="280">
        <f t="shared" si="1"/>
        <v>166209587.25</v>
      </c>
      <c r="Q7" s="281">
        <v>0</v>
      </c>
    </row>
    <row r="8" spans="1:17" s="285" customFormat="1" ht="14.4" thickBot="1" x14ac:dyDescent="0.3">
      <c r="A8" s="287"/>
      <c r="B8" s="284">
        <f t="shared" si="0"/>
        <v>6</v>
      </c>
      <c r="C8" s="308" t="str">
        <f>'CALCS E'!C12</f>
        <v>Safety and Security Sector Education and Training Authority (SASSETA)</v>
      </c>
      <c r="D8" s="276">
        <f>'CALCS E'!D12</f>
        <v>159435887.81999999</v>
      </c>
      <c r="E8" s="277">
        <f>'CALCS E'!E12</f>
        <v>1</v>
      </c>
      <c r="F8" s="277">
        <f>'CALCS E'!F12</f>
        <v>1</v>
      </c>
      <c r="G8" s="277">
        <f>'CALCS E'!G12</f>
        <v>0</v>
      </c>
      <c r="H8" s="277">
        <f>'CALCS E'!H12</f>
        <v>0</v>
      </c>
      <c r="I8" s="277">
        <f>'CALCS E'!I12</f>
        <v>0</v>
      </c>
      <c r="J8" s="277">
        <f>'CALCS E'!J12</f>
        <v>0</v>
      </c>
      <c r="K8" s="265"/>
      <c r="L8" s="278">
        <v>0</v>
      </c>
      <c r="M8" s="278">
        <f>'3. EXPANSIONS REPORT'!M138</f>
        <v>159435887.81999999</v>
      </c>
      <c r="N8" s="278">
        <f>'3. EXPANSIONS REPORT'!M181</f>
        <v>0</v>
      </c>
      <c r="O8" s="279">
        <v>0</v>
      </c>
      <c r="P8" s="280">
        <f t="shared" si="1"/>
        <v>159435887.81999999</v>
      </c>
      <c r="Q8" s="281">
        <v>0</v>
      </c>
    </row>
    <row r="9" spans="1:17" s="285" customFormat="1" ht="14.4" thickBot="1" x14ac:dyDescent="0.3">
      <c r="A9" s="288"/>
      <c r="B9" s="284">
        <f t="shared" si="0"/>
        <v>7</v>
      </c>
      <c r="C9" s="308" t="str">
        <f>'CALCS E'!C13</f>
        <v>Amatola Water</v>
      </c>
      <c r="D9" s="276">
        <f>'CALCS E'!D13</f>
        <v>90092303.739999995</v>
      </c>
      <c r="E9" s="277">
        <f>'CALCS E'!E13</f>
        <v>1</v>
      </c>
      <c r="F9" s="277">
        <f>'CALCS E'!F13</f>
        <v>0</v>
      </c>
      <c r="G9" s="277">
        <f>'CALCS E'!G13</f>
        <v>1</v>
      </c>
      <c r="H9" s="277">
        <f>'CALCS E'!H13</f>
        <v>0</v>
      </c>
      <c r="I9" s="277">
        <f>'CALCS E'!I13</f>
        <v>0</v>
      </c>
      <c r="J9" s="277">
        <f>'CALCS E'!J13</f>
        <v>0</v>
      </c>
      <c r="K9" s="277"/>
      <c r="L9" s="278">
        <f>'[8]2. Expansions'!I77</f>
        <v>0</v>
      </c>
      <c r="M9" s="278">
        <f>'3. EXPANSIONS REPORT'!M7</f>
        <v>90092303.739999995</v>
      </c>
      <c r="N9" s="278">
        <f>'3. EXPANSIONS REPORT'!M181</f>
        <v>0</v>
      </c>
      <c r="O9" s="279">
        <f>'[8]2. Expansions'!L77</f>
        <v>0</v>
      </c>
      <c r="P9" s="280">
        <f t="shared" si="1"/>
        <v>90092303.739999995</v>
      </c>
      <c r="Q9" s="281">
        <v>1</v>
      </c>
    </row>
    <row r="10" spans="1:17" s="285" customFormat="1" ht="14.4" thickBot="1" x14ac:dyDescent="0.3">
      <c r="A10" s="288"/>
      <c r="B10" s="284">
        <f t="shared" si="0"/>
        <v>8</v>
      </c>
      <c r="C10" s="308" t="str">
        <f>'CALCS E'!C14</f>
        <v>Transnet SOC Ltd</v>
      </c>
      <c r="D10" s="276">
        <f>'CALCS E'!D14</f>
        <v>67730396.510000005</v>
      </c>
      <c r="E10" s="277">
        <f>'CALCS E'!E14</f>
        <v>2</v>
      </c>
      <c r="F10" s="277">
        <f>'CALCS E'!F14</f>
        <v>0</v>
      </c>
      <c r="G10" s="277">
        <f>'CALCS E'!G14</f>
        <v>0</v>
      </c>
      <c r="H10" s="277">
        <f>'CALCS E'!H14</f>
        <v>1</v>
      </c>
      <c r="I10" s="277">
        <f>'CALCS E'!I14</f>
        <v>1</v>
      </c>
      <c r="J10" s="277">
        <f>'CALCS E'!J14</f>
        <v>0</v>
      </c>
      <c r="K10" s="265"/>
      <c r="L10" s="278">
        <v>0</v>
      </c>
      <c r="M10" s="278">
        <f>'3. EXPANSIONS REPORT'!M182</f>
        <v>67730396.510000005</v>
      </c>
      <c r="N10" s="278">
        <f>'3. EXPANSIONS REPORT'!M181</f>
        <v>0</v>
      </c>
      <c r="O10" s="279">
        <v>0</v>
      </c>
      <c r="P10" s="280">
        <f t="shared" si="1"/>
        <v>67730396.510000005</v>
      </c>
      <c r="Q10" s="281">
        <v>0</v>
      </c>
    </row>
    <row r="11" spans="1:17" s="285" customFormat="1" ht="14.4" thickBot="1" x14ac:dyDescent="0.3">
      <c r="A11" s="287"/>
      <c r="B11" s="284">
        <f t="shared" si="0"/>
        <v>9</v>
      </c>
      <c r="C11" s="308" t="str">
        <f>'CALCS E'!C15</f>
        <v>The South African National Roads Agency SOC Ltd (SANRAL)</v>
      </c>
      <c r="D11" s="276">
        <f>'CALCS E'!D15</f>
        <v>67518772.079999998</v>
      </c>
      <c r="E11" s="277">
        <f>'CALCS E'!E15</f>
        <v>4</v>
      </c>
      <c r="F11" s="277">
        <f>'CALCS E'!F15</f>
        <v>2</v>
      </c>
      <c r="G11" s="277">
        <f>'CALCS E'!G15</f>
        <v>1</v>
      </c>
      <c r="H11" s="277">
        <f>'CALCS E'!H15</f>
        <v>1</v>
      </c>
      <c r="I11" s="277">
        <f>'CALCS E'!I15</f>
        <v>0</v>
      </c>
      <c r="J11" s="277">
        <f>'CALCS E'!J15</f>
        <v>0</v>
      </c>
      <c r="K11" s="265"/>
      <c r="L11" s="278">
        <f>'3. EXPANSIONS REPORT'!M177+'3. EXPANSIONS REPORT'!M178</f>
        <v>35763019.759999998</v>
      </c>
      <c r="M11" s="278">
        <f>'3. EXPANSIONS REPORT'!M179</f>
        <v>2315752.3199999998</v>
      </c>
      <c r="N11" s="278">
        <f>'3. EXPANSIONS REPORT'!M180</f>
        <v>29440000</v>
      </c>
      <c r="O11" s="279">
        <f>'[8]2. Expansions'!L90</f>
        <v>0</v>
      </c>
      <c r="P11" s="280">
        <f t="shared" si="1"/>
        <v>67518772.079999998</v>
      </c>
      <c r="Q11" s="281">
        <v>0</v>
      </c>
    </row>
    <row r="12" spans="1:17" s="285" customFormat="1" ht="14.4" thickBot="1" x14ac:dyDescent="0.3">
      <c r="A12" s="287"/>
      <c r="B12" s="284">
        <f t="shared" si="0"/>
        <v>10</v>
      </c>
      <c r="C12" s="308" t="str">
        <f>'CALCS E'!C16</f>
        <v>Rand Water</v>
      </c>
      <c r="D12" s="276">
        <f>'CALCS E'!D16</f>
        <v>54240563</v>
      </c>
      <c r="E12" s="277">
        <f>'CALCS E'!E16</f>
        <v>1</v>
      </c>
      <c r="F12" s="277">
        <f>'CALCS E'!F16</f>
        <v>0</v>
      </c>
      <c r="G12" s="277">
        <f>'CALCS E'!G16</f>
        <v>1</v>
      </c>
      <c r="H12" s="277">
        <f>'CALCS E'!H16</f>
        <v>0</v>
      </c>
      <c r="I12" s="277">
        <f>'CALCS E'!I16</f>
        <v>0</v>
      </c>
      <c r="J12" s="277">
        <f>'CALCS E'!J16</f>
        <v>0</v>
      </c>
      <c r="K12" s="277">
        <f>'CALCS E'!K16</f>
        <v>0</v>
      </c>
      <c r="L12" s="278">
        <v>0</v>
      </c>
      <c r="M12" s="278">
        <f>'3. EXPANSIONS REPORT'!M131</f>
        <v>54240563</v>
      </c>
      <c r="N12" s="278">
        <v>0</v>
      </c>
      <c r="O12" s="279">
        <v>0</v>
      </c>
      <c r="P12" s="280">
        <f t="shared" si="1"/>
        <v>54240563</v>
      </c>
      <c r="Q12" s="281">
        <v>0</v>
      </c>
    </row>
    <row r="13" spans="1:17" s="285" customFormat="1" ht="14.4" thickBot="1" x14ac:dyDescent="0.3">
      <c r="A13" s="287"/>
      <c r="B13" s="284">
        <f t="shared" si="0"/>
        <v>11</v>
      </c>
      <c r="C13" s="308" t="str">
        <f>'CALCS E'!C17</f>
        <v>National Regulator for Compulsory Specifications (NRCS)</v>
      </c>
      <c r="D13" s="276">
        <f>'CALCS E'!D17</f>
        <v>54000000</v>
      </c>
      <c r="E13" s="277">
        <f>'CALCS E'!E17</f>
        <v>1</v>
      </c>
      <c r="F13" s="277">
        <f>'CALCS E'!F17</f>
        <v>0</v>
      </c>
      <c r="G13" s="277">
        <f>'CALCS E'!G17</f>
        <v>0</v>
      </c>
      <c r="H13" s="277">
        <f>'CALCS E'!H17</f>
        <v>1</v>
      </c>
      <c r="I13" s="277">
        <f>'CALCS E'!I17</f>
        <v>0</v>
      </c>
      <c r="J13" s="277">
        <f>'CALCS E'!J17</f>
        <v>0</v>
      </c>
      <c r="K13" s="265"/>
      <c r="L13" s="278">
        <v>0</v>
      </c>
      <c r="M13" s="278">
        <v>0</v>
      </c>
      <c r="N13" s="278">
        <f>'3. EXPANSIONS REPORT'!M119</f>
        <v>54000000</v>
      </c>
      <c r="O13" s="279">
        <f>'[8]2. Expansions'!L97</f>
        <v>0</v>
      </c>
      <c r="P13" s="280">
        <f t="shared" si="1"/>
        <v>54000000</v>
      </c>
      <c r="Q13" s="281">
        <v>0</v>
      </c>
    </row>
    <row r="14" spans="1:17" s="285" customFormat="1" ht="14.4" thickBot="1" x14ac:dyDescent="0.3">
      <c r="A14" s="283"/>
      <c r="B14" s="284">
        <f t="shared" si="0"/>
        <v>12</v>
      </c>
      <c r="C14" s="308" t="str">
        <f>'CALCS E'!C18</f>
        <v>South African Broadcasting Corporation SOC Limited (SABC)</v>
      </c>
      <c r="D14" s="276">
        <f>'CALCS E'!D18</f>
        <v>48935527.309999995</v>
      </c>
      <c r="E14" s="277">
        <f>'CALCS E'!E18</f>
        <v>3</v>
      </c>
      <c r="F14" s="277">
        <f>'CALCS E'!F18</f>
        <v>1</v>
      </c>
      <c r="G14" s="277">
        <f>'CALCS E'!G18</f>
        <v>0</v>
      </c>
      <c r="H14" s="277">
        <f>'CALCS E'!H18</f>
        <v>2</v>
      </c>
      <c r="I14" s="277">
        <f>'CALCS E'!I18</f>
        <v>0</v>
      </c>
      <c r="J14" s="277">
        <f>'CALCS E'!J18</f>
        <v>0</v>
      </c>
      <c r="K14" s="265"/>
      <c r="L14" s="278">
        <f>'3. EXPANSIONS REPORT'!M144+'3. EXPANSIONS REPORT'!M146</f>
        <v>12412544.08</v>
      </c>
      <c r="M14" s="278">
        <v>0</v>
      </c>
      <c r="N14" s="278">
        <f>'3. EXPANSIONS REPORT'!M145</f>
        <v>36522983.229999997</v>
      </c>
      <c r="O14" s="279">
        <f>'[8]2. Expansions'!K36</f>
        <v>0</v>
      </c>
      <c r="P14" s="280">
        <f t="shared" si="1"/>
        <v>48935527.309999995</v>
      </c>
      <c r="Q14" s="281">
        <v>1</v>
      </c>
    </row>
    <row r="15" spans="1:17" s="285" customFormat="1" ht="14.4" thickBot="1" x14ac:dyDescent="0.3">
      <c r="A15" s="289"/>
      <c r="B15" s="284">
        <f t="shared" si="0"/>
        <v>13</v>
      </c>
      <c r="C15" s="308" t="str">
        <f>'CALCS E'!C19</f>
        <v>Umgeni Water</v>
      </c>
      <c r="D15" s="276">
        <f>'CALCS E'!D19</f>
        <v>36516084.859999999</v>
      </c>
      <c r="E15" s="277">
        <f>'CALCS E'!E19</f>
        <v>2</v>
      </c>
      <c r="F15" s="277">
        <f>'CALCS E'!F19</f>
        <v>0</v>
      </c>
      <c r="G15" s="277">
        <f>'CALCS E'!G19</f>
        <v>2</v>
      </c>
      <c r="H15" s="277">
        <f>'CALCS E'!H19</f>
        <v>0</v>
      </c>
      <c r="I15" s="277">
        <f>'CALCS E'!I19</f>
        <v>0</v>
      </c>
      <c r="J15" s="277">
        <f>'CALCS E'!J19</f>
        <v>0</v>
      </c>
      <c r="K15" s="265"/>
      <c r="L15" s="278">
        <v>0</v>
      </c>
      <c r="M15" s="278">
        <f>'3. EXPANSIONS REPORT'!M184+'3. EXPANSIONS REPORT'!M185</f>
        <v>36516084.859999999</v>
      </c>
      <c r="N15" s="278">
        <v>0</v>
      </c>
      <c r="O15" s="279">
        <v>0</v>
      </c>
      <c r="P15" s="280">
        <f t="shared" si="1"/>
        <v>36516084.859999999</v>
      </c>
      <c r="Q15" s="281">
        <v>0</v>
      </c>
    </row>
    <row r="16" spans="1:17" s="285" customFormat="1" ht="14.4" thickBot="1" x14ac:dyDescent="0.3">
      <c r="A16" s="289"/>
      <c r="B16" s="284">
        <f t="shared" si="0"/>
        <v>14</v>
      </c>
      <c r="C16" s="308" t="str">
        <f>'CALCS E'!C20</f>
        <v>Small Enterprise Development Agency (SEDA)</v>
      </c>
      <c r="D16" s="276">
        <f>'CALCS E'!D20</f>
        <v>36245315.689999998</v>
      </c>
      <c r="E16" s="277">
        <f>'CALCS E'!E20</f>
        <v>4</v>
      </c>
      <c r="F16" s="277">
        <f>'CALCS E'!F20</f>
        <v>0</v>
      </c>
      <c r="G16" s="277">
        <f>'CALCS E'!G20</f>
        <v>0</v>
      </c>
      <c r="H16" s="277">
        <f>'CALCS E'!H20</f>
        <v>4</v>
      </c>
      <c r="I16" s="277">
        <f>'CALCS E'!I20</f>
        <v>0</v>
      </c>
      <c r="J16" s="277">
        <f>'CALCS E'!J20</f>
        <v>0</v>
      </c>
      <c r="K16" s="265"/>
      <c r="L16" s="278">
        <v>0</v>
      </c>
      <c r="M16" s="278">
        <v>0</v>
      </c>
      <c r="N16" s="278">
        <f>'3. EXPANSIONS REPORT'!M140+'3. EXPANSIONS REPORT'!M141+'3. EXPANSIONS REPORT'!M142+'3. EXPANSIONS REPORT'!M143</f>
        <v>36245315.689999998</v>
      </c>
      <c r="O16" s="279">
        <v>0</v>
      </c>
      <c r="P16" s="280">
        <f t="shared" si="1"/>
        <v>36245315.689999998</v>
      </c>
      <c r="Q16" s="281">
        <v>0</v>
      </c>
    </row>
    <row r="17" spans="1:206" s="285" customFormat="1" ht="14.4" thickBot="1" x14ac:dyDescent="0.3">
      <c r="A17" s="290"/>
      <c r="B17" s="284">
        <f t="shared" si="0"/>
        <v>15</v>
      </c>
      <c r="C17" s="308" t="str">
        <f>'CALCS E'!C21</f>
        <v>Road Accident Fund (RAF)</v>
      </c>
      <c r="D17" s="276">
        <f>'CALCS E'!D21</f>
        <v>35504017.280000001</v>
      </c>
      <c r="E17" s="277">
        <f>'CALCS E'!E21</f>
        <v>5</v>
      </c>
      <c r="F17" s="277">
        <f>'CALCS E'!F21</f>
        <v>3</v>
      </c>
      <c r="G17" s="277">
        <f>'CALCS E'!G21</f>
        <v>2</v>
      </c>
      <c r="H17" s="277">
        <f>'CALCS E'!H21</f>
        <v>0</v>
      </c>
      <c r="I17" s="277">
        <f>'CALCS E'!I21</f>
        <v>0</v>
      </c>
      <c r="J17" s="277">
        <f>'CALCS E'!J21</f>
        <v>0</v>
      </c>
      <c r="K17" s="265"/>
      <c r="L17" s="278">
        <f>'3. EXPANSIONS REPORT'!M134+'3. EXPANSIONS REPORT'!M135+'3. EXPANSIONS REPORT'!M136</f>
        <v>2174552.04</v>
      </c>
      <c r="M17" s="278">
        <f>'3. EXPANSIONS REPORT'!M132+'3. EXPANSIONS REPORT'!M133</f>
        <v>33329465.240000002</v>
      </c>
      <c r="N17" s="278">
        <v>0</v>
      </c>
      <c r="O17" s="278">
        <v>0</v>
      </c>
      <c r="P17" s="280">
        <f t="shared" si="1"/>
        <v>35504017.280000001</v>
      </c>
      <c r="Q17" s="281">
        <v>0</v>
      </c>
    </row>
    <row r="18" spans="1:206" s="285" customFormat="1" ht="14.4" thickBot="1" x14ac:dyDescent="0.3">
      <c r="A18" s="291"/>
      <c r="B18" s="284">
        <f t="shared" si="0"/>
        <v>16</v>
      </c>
      <c r="C18" s="308" t="str">
        <f>'CALCS E'!C22</f>
        <v>Council for Geoscience (CGS)</v>
      </c>
      <c r="D18" s="276">
        <f>'CALCS E'!D22</f>
        <v>34957247.240000002</v>
      </c>
      <c r="E18" s="277">
        <f>'CALCS E'!E22</f>
        <v>1</v>
      </c>
      <c r="F18" s="277">
        <f>'CALCS E'!F22</f>
        <v>1</v>
      </c>
      <c r="G18" s="277">
        <f>'CALCS E'!G22</f>
        <v>0</v>
      </c>
      <c r="H18" s="277">
        <f>'CALCS E'!H22</f>
        <v>0</v>
      </c>
      <c r="I18" s="277">
        <f>'CALCS E'!I22</f>
        <v>0</v>
      </c>
      <c r="J18" s="277">
        <f>'CALCS E'!J22</f>
        <v>0</v>
      </c>
      <c r="K18" s="265"/>
      <c r="L18" s="278">
        <f>'3. EXPANSIONS REPORT'!M20</f>
        <v>34957247.240000002</v>
      </c>
      <c r="M18" s="278">
        <v>0</v>
      </c>
      <c r="N18" s="278">
        <v>0</v>
      </c>
      <c r="O18" s="278">
        <v>0</v>
      </c>
      <c r="P18" s="280">
        <f t="shared" si="1"/>
        <v>34957247.240000002</v>
      </c>
      <c r="Q18" s="292">
        <v>0</v>
      </c>
    </row>
    <row r="19" spans="1:206" s="285" customFormat="1" ht="14.4" thickBot="1" x14ac:dyDescent="0.3">
      <c r="A19" s="293"/>
      <c r="B19" s="284">
        <f t="shared" si="0"/>
        <v>17</v>
      </c>
      <c r="C19" s="308" t="str">
        <f>'CALCS E'!C23</f>
        <v>South African Civil Aviation Authority (SACAA)</v>
      </c>
      <c r="D19" s="276">
        <f>'CALCS E'!D23</f>
        <v>31214175.109999999</v>
      </c>
      <c r="E19" s="277">
        <f>'CALCS E'!E23</f>
        <v>4</v>
      </c>
      <c r="F19" s="277">
        <f>'CALCS E'!F23</f>
        <v>3</v>
      </c>
      <c r="G19" s="277">
        <f>'CALCS E'!G23</f>
        <v>1</v>
      </c>
      <c r="H19" s="277">
        <f>'CALCS E'!H23</f>
        <v>0</v>
      </c>
      <c r="I19" s="277">
        <f>'CALCS E'!I23</f>
        <v>0</v>
      </c>
      <c r="J19" s="277">
        <f>'CALCS E'!J23</f>
        <v>0</v>
      </c>
      <c r="K19" s="265"/>
      <c r="L19" s="278">
        <f>'3. EXPANSIONS REPORT'!M148+'3. EXPANSIONS REPORT'!M149+'3. EXPANSIONS REPORT'!M150</f>
        <v>31139175.109999999</v>
      </c>
      <c r="M19" s="278">
        <f>'3. EXPANSIONS REPORT'!M147</f>
        <v>75000</v>
      </c>
      <c r="N19" s="278">
        <v>0</v>
      </c>
      <c r="O19" s="279">
        <v>0</v>
      </c>
      <c r="P19" s="280">
        <f t="shared" si="1"/>
        <v>31214175.109999999</v>
      </c>
      <c r="Q19" s="281">
        <v>0</v>
      </c>
    </row>
    <row r="20" spans="1:206" s="285" customFormat="1" ht="14.4" thickBot="1" x14ac:dyDescent="0.3">
      <c r="A20" s="290"/>
      <c r="B20" s="284">
        <f t="shared" si="0"/>
        <v>18</v>
      </c>
      <c r="C20" s="308" t="str">
        <f>'CALCS E'!C24</f>
        <v>Government Pensions Administration Agency</v>
      </c>
      <c r="D20" s="276">
        <f>'CALCS E'!D24</f>
        <v>27384535.549999997</v>
      </c>
      <c r="E20" s="277">
        <f>'CALCS E'!E24</f>
        <v>2</v>
      </c>
      <c r="F20" s="277">
        <f>'CALCS E'!F24</f>
        <v>2</v>
      </c>
      <c r="G20" s="277">
        <f>'CALCS E'!G24</f>
        <v>0</v>
      </c>
      <c r="H20" s="277">
        <f>'CALCS E'!H24</f>
        <v>0</v>
      </c>
      <c r="I20" s="277">
        <f>'CALCS E'!I24</f>
        <v>0</v>
      </c>
      <c r="J20" s="277">
        <f>'CALCS E'!J24</f>
        <v>0</v>
      </c>
      <c r="K20" s="265"/>
      <c r="L20" s="278">
        <f>'3. EXPANSIONS REPORT'!M77+'3. EXPANSIONS REPORT'!M78</f>
        <v>27384535.549999997</v>
      </c>
      <c r="M20" s="278">
        <v>0</v>
      </c>
      <c r="N20" s="278">
        <v>0</v>
      </c>
      <c r="O20" s="279">
        <f>'[8]2. Expansions'!L124</f>
        <v>0</v>
      </c>
      <c r="P20" s="280">
        <f t="shared" si="1"/>
        <v>27384535.549999997</v>
      </c>
      <c r="Q20" s="281">
        <v>0</v>
      </c>
    </row>
    <row r="21" spans="1:206" s="285" customFormat="1" ht="14.4" thickBot="1" x14ac:dyDescent="0.3">
      <c r="A21" s="274"/>
      <c r="B21" s="284">
        <f t="shared" si="0"/>
        <v>19</v>
      </c>
      <c r="C21" s="308" t="str">
        <f>'CALCS E'!C25</f>
        <v>State Information Technology Agency (SITA)</v>
      </c>
      <c r="D21" s="276">
        <f>'CALCS E'!D25</f>
        <v>27079563.260000002</v>
      </c>
      <c r="E21" s="277">
        <f>'CALCS E'!E25</f>
        <v>1</v>
      </c>
      <c r="F21" s="277">
        <f>'CALCS E'!F25</f>
        <v>0</v>
      </c>
      <c r="G21" s="277">
        <f>'CALCS E'!G25</f>
        <v>0</v>
      </c>
      <c r="H21" s="277">
        <f>'CALCS E'!H25</f>
        <v>1</v>
      </c>
      <c r="I21" s="277">
        <f>'CALCS E'!I25</f>
        <v>0</v>
      </c>
      <c r="J21" s="277">
        <f>'CALCS E'!J25</f>
        <v>0</v>
      </c>
      <c r="K21" s="265"/>
      <c r="L21" s="278">
        <v>0</v>
      </c>
      <c r="M21" s="278">
        <v>0</v>
      </c>
      <c r="N21" s="278">
        <f>'3. EXPANSIONS REPORT'!M176</f>
        <v>27079563.260000002</v>
      </c>
      <c r="O21" s="279">
        <v>0</v>
      </c>
      <c r="P21" s="280">
        <f t="shared" si="1"/>
        <v>27079563.260000002</v>
      </c>
      <c r="Q21" s="281">
        <v>0</v>
      </c>
    </row>
    <row r="22" spans="1:206" s="285" customFormat="1" x14ac:dyDescent="0.25">
      <c r="A22" s="274"/>
      <c r="B22" s="284">
        <f t="shared" si="0"/>
        <v>20</v>
      </c>
      <c r="C22" s="308" t="str">
        <f>'CALCS E'!C26</f>
        <v>Education, Training and Development Practices Sector Education and Training Authority (ETDP SETA)SETA</v>
      </c>
      <c r="D22" s="276">
        <f>'CALCS E'!D26</f>
        <v>20373377.870000001</v>
      </c>
      <c r="E22" s="277">
        <f>'CALCS E'!E26</f>
        <v>8</v>
      </c>
      <c r="F22" s="277">
        <f>'CALCS E'!F26</f>
        <v>8</v>
      </c>
      <c r="G22" s="277">
        <f>'CALCS E'!G26</f>
        <v>0</v>
      </c>
      <c r="H22" s="277">
        <f>'CALCS E'!H26</f>
        <v>0</v>
      </c>
      <c r="I22" s="277">
        <f>'CALCS E'!I26</f>
        <v>0</v>
      </c>
      <c r="J22" s="277">
        <f>'CALCS E'!J26</f>
        <v>0</v>
      </c>
      <c r="K22" s="265"/>
      <c r="L22" s="278">
        <f>'3. EXPANSIONS REPORT'!M47+'3. EXPANSIONS REPORT'!M48+'3. EXPANSIONS REPORT'!M49+'3. EXPANSIONS REPORT'!M50+'3. EXPANSIONS REPORT'!M51+'3. EXPANSIONS REPORT'!M52+'3. EXPANSIONS REPORT'!M53+'3. EXPANSIONS REPORT'!M54</f>
        <v>20373377.870000001</v>
      </c>
      <c r="M22" s="278">
        <v>0</v>
      </c>
      <c r="N22" s="278">
        <v>0</v>
      </c>
      <c r="O22" s="279">
        <v>0</v>
      </c>
      <c r="P22" s="280">
        <f>L22+M22+N22+O22</f>
        <v>20373377.870000001</v>
      </c>
      <c r="Q22" s="281">
        <v>0</v>
      </c>
    </row>
    <row r="23" spans="1:206" x14ac:dyDescent="0.25">
      <c r="D23" s="294">
        <f>SUM(D3:D22)</f>
        <v>4217380412.6300011</v>
      </c>
      <c r="L23" s="295">
        <f>SUM(L3:L22)</f>
        <v>982637537.85000002</v>
      </c>
      <c r="M23" s="295">
        <f>SUM(M3:M22)</f>
        <v>446726028.49000001</v>
      </c>
      <c r="N23" s="295">
        <f>SUM(N3:N22)</f>
        <v>2519765340.0500002</v>
      </c>
      <c r="O23" s="295">
        <f>SUM(O3:O22)</f>
        <v>268251506.24000001</v>
      </c>
      <c r="P23" s="296">
        <f>SUM(P3:P22)</f>
        <v>4217380412.6300011</v>
      </c>
      <c r="AY23" s="282"/>
      <c r="AZ23" s="282"/>
      <c r="BA23" s="282"/>
      <c r="BB23" s="282"/>
      <c r="BC23" s="282"/>
      <c r="BD23" s="282"/>
      <c r="BE23" s="282"/>
      <c r="BF23" s="282"/>
      <c r="BG23" s="282"/>
      <c r="BH23" s="282"/>
      <c r="BI23" s="282"/>
      <c r="BJ23" s="282"/>
      <c r="BK23" s="282"/>
      <c r="BL23" s="282"/>
      <c r="BM23" s="282"/>
      <c r="BN23" s="282"/>
      <c r="BO23" s="282"/>
      <c r="BP23" s="282"/>
      <c r="BQ23" s="282"/>
      <c r="BR23" s="282"/>
      <c r="BS23" s="282"/>
      <c r="BT23" s="282"/>
      <c r="BU23" s="282"/>
      <c r="BV23" s="282"/>
      <c r="BW23" s="282"/>
      <c r="BX23" s="282"/>
      <c r="BY23" s="282"/>
      <c r="BZ23" s="282"/>
      <c r="CA23" s="282"/>
      <c r="CB23" s="282"/>
      <c r="CC23" s="282"/>
      <c r="CD23" s="282"/>
      <c r="CE23" s="282"/>
      <c r="CF23" s="282"/>
      <c r="CG23" s="282"/>
      <c r="CH23" s="282"/>
      <c r="CI23" s="282"/>
      <c r="CJ23" s="282"/>
      <c r="CK23" s="282"/>
      <c r="CL23" s="282"/>
      <c r="CM23" s="282"/>
      <c r="CN23" s="282"/>
      <c r="CO23" s="282"/>
      <c r="CP23" s="282"/>
      <c r="CQ23" s="282"/>
      <c r="CR23" s="282"/>
      <c r="CS23" s="282"/>
      <c r="CT23" s="282"/>
      <c r="CU23" s="282"/>
      <c r="CV23" s="282"/>
      <c r="CW23" s="282"/>
      <c r="CX23" s="282"/>
      <c r="CY23" s="282"/>
      <c r="CZ23" s="282"/>
      <c r="DA23" s="282"/>
      <c r="DB23" s="282"/>
      <c r="DC23" s="282"/>
      <c r="DD23" s="282"/>
      <c r="DE23" s="282"/>
      <c r="DF23" s="282"/>
      <c r="DG23" s="282"/>
      <c r="DH23" s="282"/>
      <c r="DI23" s="282"/>
      <c r="DJ23" s="282"/>
      <c r="DK23" s="282"/>
      <c r="DL23" s="282"/>
      <c r="DM23" s="282"/>
      <c r="DN23" s="282"/>
      <c r="DO23" s="282"/>
      <c r="DP23" s="282"/>
      <c r="DQ23" s="282"/>
      <c r="DR23" s="282"/>
      <c r="DS23" s="282"/>
      <c r="DT23" s="282"/>
      <c r="DU23" s="282"/>
      <c r="DV23" s="282"/>
      <c r="DW23" s="282"/>
      <c r="DX23" s="282"/>
      <c r="DY23" s="282"/>
      <c r="DZ23" s="282"/>
      <c r="EA23" s="282"/>
      <c r="EB23" s="282"/>
      <c r="EC23" s="282"/>
      <c r="ED23" s="282"/>
      <c r="EE23" s="282"/>
      <c r="EF23" s="282"/>
      <c r="EG23" s="282"/>
      <c r="EH23" s="282"/>
      <c r="EI23" s="282"/>
      <c r="EJ23" s="282"/>
      <c r="EK23" s="282"/>
      <c r="EL23" s="282"/>
      <c r="EM23" s="282"/>
      <c r="EN23" s="282"/>
      <c r="EO23" s="282"/>
      <c r="EP23" s="282"/>
      <c r="EQ23" s="282"/>
      <c r="ER23" s="282"/>
      <c r="ES23" s="282"/>
      <c r="ET23" s="282"/>
      <c r="EU23" s="282"/>
      <c r="EV23" s="282"/>
      <c r="EW23" s="282"/>
      <c r="EX23" s="282"/>
      <c r="EY23" s="282"/>
      <c r="EZ23" s="282"/>
      <c r="FA23" s="282"/>
      <c r="FB23" s="282"/>
      <c r="FC23" s="282"/>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row>
    <row r="24" spans="1:206" x14ac:dyDescent="0.25">
      <c r="AY24" s="282"/>
      <c r="AZ24" s="282"/>
      <c r="BA24" s="282"/>
      <c r="BB24" s="282"/>
      <c r="BC24" s="282"/>
      <c r="BD24" s="282"/>
      <c r="BE24" s="282"/>
      <c r="BF24" s="282"/>
      <c r="BG24" s="282"/>
      <c r="BH24" s="282"/>
      <c r="BI24" s="282"/>
      <c r="BJ24" s="282"/>
      <c r="BK24" s="282"/>
      <c r="BL24" s="282"/>
      <c r="BM24" s="282"/>
      <c r="BN24" s="282"/>
      <c r="BO24" s="282"/>
      <c r="BP24" s="282"/>
      <c r="BQ24" s="282"/>
      <c r="BR24" s="282"/>
      <c r="BS24" s="282"/>
      <c r="BT24" s="282"/>
      <c r="BU24" s="282"/>
      <c r="BV24" s="282"/>
      <c r="BW24" s="282"/>
      <c r="BX24" s="282"/>
      <c r="BY24" s="282"/>
      <c r="BZ24" s="282"/>
      <c r="CA24" s="282"/>
      <c r="CB24" s="282"/>
      <c r="CC24" s="282"/>
      <c r="CD24" s="282"/>
      <c r="CE24" s="282"/>
      <c r="CF24" s="282"/>
      <c r="CG24" s="282"/>
      <c r="CH24" s="282"/>
      <c r="CI24" s="282"/>
      <c r="CJ24" s="282"/>
      <c r="CK24" s="282"/>
      <c r="CL24" s="282"/>
      <c r="CM24" s="282"/>
      <c r="CN24" s="282"/>
      <c r="CO24" s="282"/>
      <c r="CP24" s="282"/>
      <c r="CQ24" s="282"/>
      <c r="CR24" s="282"/>
      <c r="CS24" s="282"/>
      <c r="CT24" s="282"/>
      <c r="CU24" s="282"/>
      <c r="CV24" s="282"/>
      <c r="CW24" s="282"/>
      <c r="CX24" s="282"/>
      <c r="CY24" s="282"/>
      <c r="CZ24" s="282"/>
      <c r="DA24" s="282"/>
      <c r="DB24" s="282"/>
      <c r="DC24" s="282"/>
      <c r="DD24" s="282"/>
      <c r="DE24" s="282"/>
      <c r="DF24" s="282"/>
      <c r="DG24" s="282"/>
      <c r="DH24" s="282"/>
      <c r="DI24" s="282"/>
      <c r="DJ24" s="282"/>
      <c r="DK24" s="282"/>
      <c r="DL24" s="282"/>
      <c r="DM24" s="282"/>
      <c r="DN24" s="282"/>
      <c r="DO24" s="282"/>
      <c r="DP24" s="282"/>
      <c r="DQ24" s="282"/>
      <c r="DR24" s="282"/>
      <c r="DS24" s="282"/>
      <c r="DT24" s="282"/>
      <c r="DU24" s="282"/>
      <c r="DV24" s="282"/>
      <c r="DW24" s="282"/>
      <c r="DX24" s="282"/>
      <c r="DY24" s="282"/>
      <c r="DZ24" s="282"/>
      <c r="EA24" s="282"/>
      <c r="EB24" s="282"/>
      <c r="EC24" s="282"/>
      <c r="ED24" s="282"/>
      <c r="EE24" s="282"/>
      <c r="EF24" s="282"/>
      <c r="EG24" s="282"/>
      <c r="EH24" s="282"/>
      <c r="EI24" s="282"/>
      <c r="EJ24" s="282"/>
      <c r="EK24" s="282"/>
      <c r="EL24" s="282"/>
      <c r="EM24" s="282"/>
      <c r="EN24" s="282"/>
      <c r="EO24" s="282"/>
      <c r="EP24" s="282"/>
      <c r="EQ24" s="282"/>
      <c r="ER24" s="282"/>
      <c r="ES24" s="282"/>
      <c r="ET24" s="282"/>
      <c r="EU24" s="282"/>
      <c r="EV24" s="282"/>
      <c r="EW24" s="282"/>
      <c r="EX24" s="282"/>
      <c r="EY24" s="282"/>
      <c r="EZ24" s="282"/>
      <c r="FA24" s="282"/>
      <c r="FB24" s="282"/>
      <c r="FC24" s="282"/>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row>
    <row r="25" spans="1:206" x14ac:dyDescent="0.25">
      <c r="AY25" s="282"/>
      <c r="AZ25" s="282"/>
      <c r="BA25" s="282"/>
      <c r="BB25" s="282"/>
      <c r="BC25" s="282"/>
      <c r="BD25" s="282"/>
      <c r="BE25" s="282"/>
      <c r="BF25" s="282"/>
      <c r="BG25" s="282"/>
      <c r="BH25" s="282"/>
      <c r="BI25" s="282"/>
      <c r="BJ25" s="282"/>
      <c r="BK25" s="282"/>
      <c r="BL25" s="282"/>
      <c r="BM25" s="282"/>
      <c r="BN25" s="282"/>
      <c r="BO25" s="282"/>
      <c r="BP25" s="282"/>
      <c r="BQ25" s="282"/>
      <c r="BR25" s="282"/>
      <c r="BS25" s="282"/>
      <c r="BT25" s="282"/>
      <c r="BU25" s="282"/>
      <c r="BV25" s="282"/>
      <c r="BW25" s="282"/>
      <c r="BX25" s="282"/>
      <c r="BY25" s="282"/>
      <c r="BZ25" s="282"/>
      <c r="CA25" s="282"/>
      <c r="CB25" s="282"/>
      <c r="CC25" s="282"/>
      <c r="CD25" s="282"/>
      <c r="CE25" s="282"/>
      <c r="CF25" s="282"/>
      <c r="CG25" s="282"/>
      <c r="CH25" s="282"/>
      <c r="CI25" s="282"/>
      <c r="CJ25" s="282"/>
      <c r="CK25" s="282"/>
      <c r="CL25" s="282"/>
      <c r="CM25" s="282"/>
      <c r="CN25" s="282"/>
      <c r="CO25" s="282"/>
      <c r="CP25" s="282"/>
      <c r="CQ25" s="282"/>
      <c r="CR25" s="282"/>
      <c r="CS25" s="282"/>
      <c r="CT25" s="282"/>
      <c r="CU25" s="282"/>
      <c r="CV25" s="282"/>
      <c r="CW25" s="282"/>
      <c r="CX25" s="282"/>
      <c r="CY25" s="282"/>
      <c r="CZ25" s="282"/>
      <c r="DA25" s="282"/>
      <c r="DB25" s="282"/>
      <c r="DC25" s="282"/>
      <c r="DD25" s="282"/>
      <c r="DE25" s="282"/>
      <c r="DF25" s="282"/>
      <c r="DG25" s="282"/>
      <c r="DH25" s="282"/>
      <c r="DI25" s="282"/>
      <c r="DJ25" s="282"/>
      <c r="DK25" s="282"/>
      <c r="DL25" s="282"/>
      <c r="DM25" s="282"/>
      <c r="DN25" s="282"/>
      <c r="DO25" s="282"/>
      <c r="DP25" s="282"/>
      <c r="DQ25" s="282"/>
      <c r="DR25" s="282"/>
      <c r="DS25" s="282"/>
      <c r="DT25" s="282"/>
      <c r="DU25" s="282"/>
      <c r="DV25" s="282"/>
      <c r="DW25" s="282"/>
      <c r="DX25" s="282"/>
      <c r="DY25" s="282"/>
      <c r="DZ25" s="282"/>
      <c r="EA25" s="282"/>
      <c r="EB25" s="282"/>
      <c r="EC25" s="282"/>
      <c r="ED25" s="282"/>
      <c r="EE25" s="282"/>
      <c r="EF25" s="282"/>
      <c r="EG25" s="282"/>
      <c r="EH25" s="282"/>
      <c r="EI25" s="282"/>
      <c r="EJ25" s="282"/>
      <c r="EK25" s="282"/>
      <c r="EL25" s="282"/>
      <c r="EM25" s="282"/>
      <c r="EN25" s="282"/>
      <c r="EO25" s="282"/>
      <c r="EP25" s="282"/>
      <c r="EQ25" s="282"/>
      <c r="ER25" s="282"/>
      <c r="ES25" s="282"/>
      <c r="ET25" s="282"/>
      <c r="EU25" s="282"/>
      <c r="EV25" s="282"/>
      <c r="EW25" s="282"/>
      <c r="EX25" s="282"/>
      <c r="EY25" s="282"/>
      <c r="EZ25" s="282"/>
      <c r="FA25" s="282"/>
      <c r="FB25" s="282"/>
      <c r="FC25" s="282"/>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row>
    <row r="57" spans="6:6" ht="17.399999999999999" x14ac:dyDescent="0.25">
      <c r="F57" s="319"/>
    </row>
  </sheetData>
  <mergeCells count="1">
    <mergeCell ref="A1:Q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F00-000000000000}">
          <x14:formula1>
            <xm:f>'C:\Users\5972\AppData\Local\Microsoft\Windows\INetCache\Content.Outlook\ADZJ98WV\[Quarter 2 Report Fikile.xlsx]Sheet1'!#REF!</xm:f>
          </x14:formula1>
          <xm:sqref>E2</xm:sqref>
        </x14:dataValidation>
        <x14:dataValidation type="list" allowBlank="1" showInputMessage="1" showErrorMessage="1" xr:uid="{00000000-0002-0000-0F00-000001000000}">
          <x14:formula1>
            <xm:f>'C:\Users\6235\AppData\Local\Microsoft\Windows\INetCache\Content.Outlook\VAPJ1FO1\[REPORT- DEVIATIONS EXPANSIONS  CONDONATIONS ETC 2018 FEB MAR APR.xlsx]Sheet1'!#REF!</xm:f>
          </x14:formula1>
          <xm:sqref>A22</xm:sqref>
        </x14:dataValidation>
        <x14:dataValidation type="list" allowBlank="1" showInputMessage="1" showErrorMessage="1" xr:uid="{00000000-0002-0000-0F00-000002000000}">
          <x14:formula1>
            <xm:f>'C:\Users\6235\AppData\Local\Microsoft\Windows\INetCache\Content.Outlook\VAPJ1FO1\[REPORT- DEVIATIONS EXPANSIONS  CONDONATIONS ETC 2018 FEB MAR APR.xlsx]Data'!#REF!</xm:f>
          </x14:formula1>
          <xm:sqref>A21</xm:sqref>
        </x14:dataValidation>
        <x14:dataValidation type="list" allowBlank="1" showInputMessage="1" showErrorMessage="1" xr:uid="{00000000-0002-0000-0F00-000003000000}">
          <x14:formula1>
            <xm:f>'C:\Users\6235\Desktop\[Zanele Report.xlsx]Dat2'!#REF!</xm:f>
          </x14:formula1>
          <xm:sqref>A19:A20</xm:sqref>
        </x14:dataValidation>
        <x14:dataValidation type="list" allowBlank="1" showInputMessage="1" showErrorMessage="1" xr:uid="{00000000-0002-0000-0F00-000004000000}">
          <x14:formula1>
            <xm:f>'I:\BR_OCPO\11. SCM Governance, Monitoring and Compliance\ADMINISTRATION\REPORTS\2018 2019 Quarterly reports\Team Egendri\Q2\[Egendri Report Q2-2018K v1xlsx.xlsx]Dat2'!#REF!</xm:f>
          </x14:formula1>
          <xm:sqref>A6 A8 A10:A15</xm:sqref>
        </x14:dataValidation>
        <x14:dataValidation type="list" allowBlank="1" showInputMessage="1" showErrorMessage="1" xr:uid="{00000000-0002-0000-0F00-000005000000}">
          <x14:formula1>
            <xm:f>'C:\Users\4727\Desktop\[Phaladi REPORT- DEVIATIONS EXPANSIONS  CONDONATIONS ETC 2018 Jul- Sep.xlsx]Data'!#REF!</xm:f>
          </x14:formula1>
          <xm:sqref>A18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D2:H4"/>
  <sheetViews>
    <sheetView workbookViewId="0">
      <selection activeCell="B18" sqref="B18"/>
    </sheetView>
  </sheetViews>
  <sheetFormatPr defaultRowHeight="13.8" x14ac:dyDescent="0.25"/>
  <cols>
    <col min="4" max="4" width="13.69921875" customWidth="1"/>
    <col min="5" max="5" width="13" bestFit="1" customWidth="1"/>
    <col min="6" max="6" width="17.59765625" bestFit="1" customWidth="1"/>
    <col min="7" max="7" width="14.69921875" bestFit="1" customWidth="1"/>
  </cols>
  <sheetData>
    <row r="2" spans="4:8" x14ac:dyDescent="0.25">
      <c r="D2" s="270" t="s">
        <v>790</v>
      </c>
      <c r="E2" s="270" t="s">
        <v>791</v>
      </c>
      <c r="F2" s="270" t="s">
        <v>833</v>
      </c>
      <c r="G2" s="270" t="s">
        <v>2103</v>
      </c>
      <c r="H2" s="270" t="s">
        <v>792</v>
      </c>
    </row>
    <row r="3" spans="4:8" x14ac:dyDescent="0.25">
      <c r="D3" s="270"/>
      <c r="E3" s="270"/>
      <c r="F3" s="270"/>
      <c r="G3" s="270"/>
      <c r="H3" s="270"/>
    </row>
    <row r="4" spans="4:8" x14ac:dyDescent="0.25">
      <c r="D4">
        <v>87</v>
      </c>
      <c r="E4">
        <v>33</v>
      </c>
      <c r="F4">
        <v>62</v>
      </c>
      <c r="G4">
        <v>3</v>
      </c>
      <c r="H4">
        <v>1</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0000"/>
  </sheetPr>
  <dimension ref="A1:Z1000"/>
  <sheetViews>
    <sheetView workbookViewId="0"/>
  </sheetViews>
  <sheetFormatPr defaultColWidth="12.59765625" defaultRowHeight="15" customHeight="1" x14ac:dyDescent="0.25"/>
  <cols>
    <col min="1" max="1" width="75.796875" customWidth="1"/>
    <col min="2" max="2" width="32.296875" customWidth="1"/>
    <col min="3" max="3" width="31.19921875" customWidth="1"/>
    <col min="4" max="4" width="6.69921875" customWidth="1"/>
    <col min="5" max="5" width="50.5" customWidth="1"/>
    <col min="6" max="6" width="43.59765625" customWidth="1"/>
    <col min="7" max="26" width="8" customWidth="1"/>
  </cols>
  <sheetData>
    <row r="1" spans="1:26" ht="60" customHeight="1" x14ac:dyDescent="0.3">
      <c r="A1" s="614" t="s">
        <v>777</v>
      </c>
      <c r="B1" s="615"/>
      <c r="C1" s="616"/>
      <c r="D1" s="617" t="s">
        <v>778</v>
      </c>
      <c r="E1" s="618"/>
      <c r="F1" s="619"/>
      <c r="G1" s="1"/>
      <c r="H1" s="1"/>
      <c r="I1" s="1"/>
      <c r="J1" s="1"/>
      <c r="K1" s="1"/>
      <c r="L1" s="1"/>
      <c r="M1" s="1"/>
      <c r="N1" s="1"/>
      <c r="O1" s="1"/>
      <c r="P1" s="1"/>
      <c r="Q1" s="1"/>
      <c r="R1" s="1"/>
      <c r="S1" s="1"/>
      <c r="T1" s="1"/>
      <c r="U1" s="1"/>
      <c r="V1" s="1"/>
      <c r="W1" s="1"/>
      <c r="X1" s="1"/>
      <c r="Y1" s="1"/>
      <c r="Z1" s="1"/>
    </row>
    <row r="2" spans="1:26" ht="27.6" x14ac:dyDescent="0.3">
      <c r="A2" s="9" t="s">
        <v>779</v>
      </c>
      <c r="B2" s="10" t="s">
        <v>780</v>
      </c>
      <c r="C2" s="10" t="s">
        <v>781</v>
      </c>
      <c r="D2" s="11" t="s">
        <v>782</v>
      </c>
      <c r="E2" s="12" t="s">
        <v>779</v>
      </c>
      <c r="F2" s="11" t="s">
        <v>783</v>
      </c>
      <c r="G2" s="1"/>
      <c r="H2" s="1"/>
      <c r="I2" s="1"/>
      <c r="J2" s="1"/>
      <c r="K2" s="1"/>
      <c r="L2" s="1"/>
      <c r="M2" s="1"/>
      <c r="N2" s="1"/>
      <c r="O2" s="1"/>
      <c r="P2" s="1"/>
      <c r="Q2" s="1"/>
      <c r="R2" s="1"/>
      <c r="S2" s="1"/>
      <c r="T2" s="1"/>
      <c r="U2" s="1"/>
      <c r="V2" s="1"/>
      <c r="W2" s="1"/>
      <c r="X2" s="1"/>
      <c r="Y2" s="1"/>
      <c r="Z2" s="1"/>
    </row>
    <row r="3" spans="1:26" ht="14.4" x14ac:dyDescent="0.3">
      <c r="A3" s="13" t="s">
        <v>3</v>
      </c>
      <c r="B3" s="14" t="e">
        <f>COUNTIF(#REF!,A3)</f>
        <v>#REF!</v>
      </c>
      <c r="C3" s="15" t="e">
        <f>SUMIF(#REF!,'STATSDEV SUMMARY IN R-VALUE'!A3,#REF!)</f>
        <v>#REF!</v>
      </c>
      <c r="D3" s="16">
        <v>1</v>
      </c>
      <c r="E3" s="17" t="e">
        <f t="array" aca="1" ref="E3" ca="1">INDEX($A$3:$C$776,_xludf.AGGREGATE(15,6,(ROW($C$3:$C$776)-ROW($C$2))/($C$3:$C$776=F3),COUNTIFS(F$3:F3,F3)),1)</f>
        <v>#NAME?</v>
      </c>
      <c r="F3" s="18" t="e">
        <f t="array" ref="F3:F22">LARGE(C3:C776,{1;2;3;4;5;6;7;8;9;10;11;12;13;14;15;16;17;18;19;20})</f>
        <v>#REF!</v>
      </c>
      <c r="G3" s="1"/>
      <c r="H3" s="1"/>
      <c r="I3" s="1"/>
      <c r="J3" s="1"/>
      <c r="K3" s="1"/>
      <c r="L3" s="1"/>
      <c r="M3" s="1"/>
      <c r="N3" s="1"/>
      <c r="O3" s="1"/>
      <c r="P3" s="1"/>
      <c r="Q3" s="1"/>
      <c r="R3" s="1"/>
      <c r="S3" s="1"/>
      <c r="T3" s="1"/>
      <c r="U3" s="1"/>
      <c r="V3" s="1"/>
      <c r="W3" s="1"/>
      <c r="X3" s="1"/>
      <c r="Y3" s="1"/>
      <c r="Z3" s="1"/>
    </row>
    <row r="4" spans="1:26" ht="14.4" x14ac:dyDescent="0.3">
      <c r="A4" s="13" t="s">
        <v>4</v>
      </c>
      <c r="B4" s="14" t="e">
        <f>COUNTIF(#REF!,A4)</f>
        <v>#REF!</v>
      </c>
      <c r="C4" s="15" t="e">
        <f>SUMIF(#REF!,'STATSDEV SUMMARY IN R-VALUE'!A4,#REF!)</f>
        <v>#REF!</v>
      </c>
      <c r="D4" s="1">
        <v>2</v>
      </c>
      <c r="E4" s="19" t="e">
        <f t="array" aca="1" ref="E4" ca="1">INDEX($A$3:$C$776,_xludf.AGGREGATE(15,6,(ROW($C$3:$C$776)-ROW($C$2))/($C$3:$C$776=F4),COUNTIFS(F$3:F4,F4)),1)</f>
        <v>#NAME?</v>
      </c>
      <c r="F4" s="18" t="e">
        <v>#REF!</v>
      </c>
      <c r="G4" s="1"/>
      <c r="H4" s="1"/>
      <c r="I4" s="1"/>
      <c r="J4" s="1"/>
      <c r="K4" s="1"/>
      <c r="L4" s="1"/>
      <c r="M4" s="1"/>
      <c r="N4" s="1"/>
      <c r="O4" s="1"/>
      <c r="P4" s="1"/>
      <c r="Q4" s="1"/>
      <c r="R4" s="1"/>
      <c r="S4" s="1"/>
      <c r="T4" s="1"/>
      <c r="U4" s="1"/>
      <c r="V4" s="1"/>
      <c r="W4" s="1"/>
      <c r="X4" s="1"/>
      <c r="Y4" s="1"/>
      <c r="Z4" s="1"/>
    </row>
    <row r="5" spans="1:26" ht="14.4" x14ac:dyDescent="0.3">
      <c r="A5" s="13" t="s">
        <v>5</v>
      </c>
      <c r="B5" s="14" t="e">
        <f>COUNTIF(#REF!,A5)</f>
        <v>#REF!</v>
      </c>
      <c r="C5" s="15" t="e">
        <f>SUMIF(#REF!,'STATSDEV SUMMARY IN R-VALUE'!A5,#REF!)</f>
        <v>#REF!</v>
      </c>
      <c r="D5" s="1">
        <v>3</v>
      </c>
      <c r="E5" s="19" t="e">
        <f t="array" aca="1" ref="E5" ca="1">INDEX($A$3:$C$776,_xludf.AGGREGATE(15,6,(ROW($C$3:$C$776)-ROW($C$2))/($C$3:$C$776=F5),COUNTIFS(F$3:F5,F5)),1)</f>
        <v>#NAME?</v>
      </c>
      <c r="F5" s="18" t="e">
        <v>#REF!</v>
      </c>
      <c r="G5" s="1"/>
      <c r="H5" s="1"/>
      <c r="I5" s="1"/>
      <c r="J5" s="1"/>
      <c r="K5" s="1"/>
      <c r="L5" s="1"/>
      <c r="M5" s="1"/>
      <c r="N5" s="1"/>
      <c r="O5" s="1"/>
      <c r="P5" s="1"/>
      <c r="Q5" s="1"/>
      <c r="R5" s="1"/>
      <c r="S5" s="1"/>
      <c r="T5" s="1"/>
      <c r="U5" s="1"/>
      <c r="V5" s="1"/>
      <c r="W5" s="1"/>
      <c r="X5" s="1"/>
      <c r="Y5" s="1"/>
      <c r="Z5" s="1"/>
    </row>
    <row r="6" spans="1:26" ht="14.4" x14ac:dyDescent="0.3">
      <c r="A6" s="13" t="s">
        <v>6</v>
      </c>
      <c r="B6" s="14" t="e">
        <f>COUNTIF(#REF!,A6)</f>
        <v>#REF!</v>
      </c>
      <c r="C6" s="15" t="e">
        <f>SUMIF(#REF!,'STATSDEV SUMMARY IN R-VALUE'!A6,#REF!)</f>
        <v>#REF!</v>
      </c>
      <c r="D6" s="1">
        <v>4</v>
      </c>
      <c r="E6" s="19" t="e">
        <f t="array" aca="1" ref="E6" ca="1">INDEX($A$3:$C$776,_xludf.AGGREGATE(15,6,(ROW($C$3:$C$776)-ROW($C$2))/($C$3:$C$776=F6),COUNTIFS(F$3:F6,F6)),1)</f>
        <v>#NAME?</v>
      </c>
      <c r="F6" s="18" t="e">
        <v>#REF!</v>
      </c>
      <c r="G6" s="1"/>
      <c r="H6" s="1"/>
      <c r="I6" s="1"/>
      <c r="J6" s="1"/>
      <c r="K6" s="1"/>
      <c r="L6" s="1"/>
      <c r="M6" s="1"/>
      <c r="N6" s="1"/>
      <c r="O6" s="1"/>
      <c r="P6" s="1"/>
      <c r="Q6" s="1"/>
      <c r="R6" s="1"/>
      <c r="S6" s="1"/>
      <c r="T6" s="1"/>
      <c r="U6" s="1"/>
      <c r="V6" s="1"/>
      <c r="W6" s="1"/>
      <c r="X6" s="1"/>
      <c r="Y6" s="1"/>
      <c r="Z6" s="1"/>
    </row>
    <row r="7" spans="1:26" ht="14.4" x14ac:dyDescent="0.3">
      <c r="A7" s="13" t="s">
        <v>7</v>
      </c>
      <c r="B7" s="14" t="e">
        <f>COUNTIF(#REF!,A7)</f>
        <v>#REF!</v>
      </c>
      <c r="C7" s="15" t="e">
        <f>SUMIF(#REF!,'STATSDEV SUMMARY IN R-VALUE'!A7,#REF!)</f>
        <v>#REF!</v>
      </c>
      <c r="D7" s="1">
        <v>5</v>
      </c>
      <c r="E7" s="19" t="e">
        <f t="array" aca="1" ref="E7" ca="1">INDEX($A$3:$C$776,_xludf.AGGREGATE(15,6,(ROW($C$3:$C$776)-ROW($C$2))/($C$3:$C$776=F7),COUNTIFS(F$3:F7,F7)),1)</f>
        <v>#NAME?</v>
      </c>
      <c r="F7" s="18" t="e">
        <v>#REF!</v>
      </c>
      <c r="G7" s="1"/>
      <c r="H7" s="1"/>
      <c r="I7" s="1"/>
      <c r="J7" s="1"/>
      <c r="K7" s="1"/>
      <c r="L7" s="1"/>
      <c r="M7" s="1"/>
      <c r="N7" s="1"/>
      <c r="O7" s="1"/>
      <c r="P7" s="1"/>
      <c r="Q7" s="1"/>
      <c r="R7" s="1"/>
      <c r="S7" s="1"/>
      <c r="T7" s="1"/>
      <c r="U7" s="1"/>
      <c r="V7" s="1"/>
      <c r="W7" s="1"/>
      <c r="X7" s="1"/>
      <c r="Y7" s="1"/>
      <c r="Z7" s="1"/>
    </row>
    <row r="8" spans="1:26" ht="14.4" x14ac:dyDescent="0.3">
      <c r="A8" s="13" t="s">
        <v>8</v>
      </c>
      <c r="B8" s="14" t="e">
        <f>COUNTIF(#REF!,A8)</f>
        <v>#REF!</v>
      </c>
      <c r="C8" s="15" t="e">
        <f>SUMIF(#REF!,'STATSDEV SUMMARY IN R-VALUE'!A8,#REF!)</f>
        <v>#REF!</v>
      </c>
      <c r="D8" s="1">
        <v>6</v>
      </c>
      <c r="E8" s="19" t="e">
        <f t="array" aca="1" ref="E8" ca="1">INDEX($A$3:$C$776,_xludf.AGGREGATE(15,6,(ROW($C$3:$C$776)-ROW($C$2))/($C$3:$C$776=F8),COUNTIFS(F$3:F8,F8)),1)</f>
        <v>#NAME?</v>
      </c>
      <c r="F8" s="18" t="e">
        <v>#REF!</v>
      </c>
      <c r="G8" s="1"/>
      <c r="H8" s="1"/>
      <c r="I8" s="1"/>
      <c r="J8" s="1"/>
      <c r="K8" s="1"/>
      <c r="L8" s="1"/>
      <c r="M8" s="1"/>
      <c r="N8" s="1"/>
      <c r="O8" s="1"/>
      <c r="P8" s="1"/>
      <c r="Q8" s="1"/>
      <c r="R8" s="1"/>
      <c r="S8" s="1"/>
      <c r="T8" s="1"/>
      <c r="U8" s="1"/>
      <c r="V8" s="1"/>
      <c r="W8" s="1"/>
      <c r="X8" s="1"/>
      <c r="Y8" s="1"/>
      <c r="Z8" s="1"/>
    </row>
    <row r="9" spans="1:26" ht="14.4" x14ac:dyDescent="0.3">
      <c r="A9" s="13" t="s">
        <v>9</v>
      </c>
      <c r="B9" s="14" t="e">
        <f>COUNTIF(#REF!,A9)</f>
        <v>#REF!</v>
      </c>
      <c r="C9" s="15" t="e">
        <f>SUMIF(#REF!,'STATSDEV SUMMARY IN R-VALUE'!A9,#REF!)</f>
        <v>#REF!</v>
      </c>
      <c r="D9" s="1">
        <v>7</v>
      </c>
      <c r="E9" s="19" t="e">
        <f t="array" aca="1" ref="E9" ca="1">INDEX($A$3:$C$776,_xludf.AGGREGATE(15,6,(ROW($C$3:$C$776)-ROW($C$2))/($C$3:$C$776=F9),COUNTIFS(F$3:F9,F9)),1)</f>
        <v>#NAME?</v>
      </c>
      <c r="F9" s="18" t="e">
        <v>#REF!</v>
      </c>
      <c r="G9" s="1"/>
      <c r="H9" s="1"/>
      <c r="I9" s="1"/>
      <c r="J9" s="1"/>
      <c r="K9" s="1"/>
      <c r="L9" s="1"/>
      <c r="M9" s="1"/>
      <c r="N9" s="1"/>
      <c r="O9" s="1"/>
      <c r="P9" s="1"/>
      <c r="Q9" s="1"/>
      <c r="R9" s="1"/>
      <c r="S9" s="1"/>
      <c r="T9" s="1"/>
      <c r="U9" s="1"/>
      <c r="V9" s="1"/>
      <c r="W9" s="1"/>
      <c r="X9" s="1"/>
      <c r="Y9" s="1"/>
      <c r="Z9" s="1"/>
    </row>
    <row r="10" spans="1:26" ht="14.4" x14ac:dyDescent="0.3">
      <c r="A10" s="13" t="s">
        <v>10</v>
      </c>
      <c r="B10" s="14" t="e">
        <f>COUNTIF(#REF!,A10)</f>
        <v>#REF!</v>
      </c>
      <c r="C10" s="15" t="e">
        <f>SUMIF(#REF!,'STATSDEV SUMMARY IN R-VALUE'!A10,#REF!)</f>
        <v>#REF!</v>
      </c>
      <c r="D10" s="1">
        <v>8</v>
      </c>
      <c r="E10" s="19" t="e">
        <f t="array" aca="1" ref="E10" ca="1">INDEX($A$3:$C$776,_xludf.AGGREGATE(15,6,(ROW($C$3:$C$776)-ROW($C$2))/($C$3:$C$776=F10),COUNTIFS(F$3:F10,F10)),1)</f>
        <v>#NAME?</v>
      </c>
      <c r="F10" s="18" t="e">
        <v>#REF!</v>
      </c>
      <c r="G10" s="1"/>
      <c r="H10" s="1"/>
      <c r="I10" s="1"/>
      <c r="J10" s="1"/>
      <c r="K10" s="1"/>
      <c r="L10" s="1"/>
      <c r="M10" s="1"/>
      <c r="N10" s="1"/>
      <c r="O10" s="1"/>
      <c r="P10" s="1"/>
      <c r="Q10" s="1"/>
      <c r="R10" s="1"/>
      <c r="S10" s="1"/>
      <c r="T10" s="1"/>
      <c r="U10" s="1"/>
      <c r="V10" s="1"/>
      <c r="W10" s="1"/>
      <c r="X10" s="1"/>
      <c r="Y10" s="1"/>
      <c r="Z10" s="1"/>
    </row>
    <row r="11" spans="1:26" ht="14.4" x14ac:dyDescent="0.3">
      <c r="A11" s="13" t="s">
        <v>11</v>
      </c>
      <c r="B11" s="14" t="e">
        <f>COUNTIF(#REF!,A11)</f>
        <v>#REF!</v>
      </c>
      <c r="C11" s="15" t="e">
        <f>SUMIF(#REF!,'STATSDEV SUMMARY IN R-VALUE'!A11,#REF!)</f>
        <v>#REF!</v>
      </c>
      <c r="D11" s="1">
        <v>9</v>
      </c>
      <c r="E11" s="19" t="e">
        <f t="array" aca="1" ref="E11" ca="1">INDEX($A$3:$C$776,_xludf.AGGREGATE(15,6,(ROW($C$3:$C$776)-ROW($C$2))/($C$3:$C$776=F11),COUNTIFS(F$3:F11,F11)),1)</f>
        <v>#NAME?</v>
      </c>
      <c r="F11" s="18" t="e">
        <v>#REF!</v>
      </c>
      <c r="G11" s="1"/>
      <c r="H11" s="1"/>
      <c r="I11" s="1"/>
      <c r="J11" s="1"/>
      <c r="K11" s="1"/>
      <c r="L11" s="1"/>
      <c r="M11" s="1"/>
      <c r="N11" s="1"/>
      <c r="O11" s="1"/>
      <c r="P11" s="1"/>
      <c r="Q11" s="1"/>
      <c r="R11" s="1"/>
      <c r="S11" s="1"/>
      <c r="T11" s="1"/>
      <c r="U11" s="1"/>
      <c r="V11" s="1"/>
      <c r="W11" s="1"/>
      <c r="X11" s="1"/>
      <c r="Y11" s="1"/>
      <c r="Z11" s="1"/>
    </row>
    <row r="12" spans="1:26" ht="14.4" x14ac:dyDescent="0.3">
      <c r="A12" s="13" t="s">
        <v>12</v>
      </c>
      <c r="B12" s="14" t="e">
        <f>COUNTIF(#REF!,A12)</f>
        <v>#REF!</v>
      </c>
      <c r="C12" s="15" t="e">
        <f>SUMIF(#REF!,'STATSDEV SUMMARY IN R-VALUE'!A12,#REF!)</f>
        <v>#REF!</v>
      </c>
      <c r="D12" s="1">
        <v>10</v>
      </c>
      <c r="E12" s="19" t="e">
        <f t="array" aca="1" ref="E12" ca="1">INDEX($A$3:$C$776,_xludf.AGGREGATE(15,6,(ROW($C$3:$C$776)-ROW($C$2))/($C$3:$C$776=F12),COUNTIFS(F$3:F12,F12)),1)</f>
        <v>#NAME?</v>
      </c>
      <c r="F12" s="18" t="e">
        <v>#REF!</v>
      </c>
      <c r="G12" s="1"/>
      <c r="H12" s="1"/>
      <c r="I12" s="1"/>
      <c r="J12" s="1"/>
      <c r="K12" s="1"/>
      <c r="L12" s="1"/>
      <c r="M12" s="1"/>
      <c r="N12" s="1"/>
      <c r="O12" s="1"/>
      <c r="P12" s="1"/>
      <c r="Q12" s="1"/>
      <c r="R12" s="1"/>
      <c r="S12" s="1"/>
      <c r="T12" s="1"/>
      <c r="U12" s="1"/>
      <c r="V12" s="1"/>
      <c r="W12" s="1"/>
      <c r="X12" s="1"/>
      <c r="Y12" s="1"/>
      <c r="Z12" s="1"/>
    </row>
    <row r="13" spans="1:26" ht="14.4" x14ac:dyDescent="0.3">
      <c r="A13" s="13" t="s">
        <v>13</v>
      </c>
      <c r="B13" s="14" t="e">
        <f>COUNTIF(#REF!,A13)</f>
        <v>#REF!</v>
      </c>
      <c r="C13" s="15" t="e">
        <f>SUMIF(#REF!,'STATSDEV SUMMARY IN R-VALUE'!A13,#REF!)</f>
        <v>#REF!</v>
      </c>
      <c r="D13" s="1">
        <v>11</v>
      </c>
      <c r="E13" s="19" t="e">
        <f t="array" aca="1" ref="E13" ca="1">INDEX($A$3:$C$776,_xludf.AGGREGATE(15,6,(ROW($C$3:$C$776)-ROW($C$2))/($C$3:$C$776=F13),COUNTIFS(F$3:F13,F13)),1)</f>
        <v>#NAME?</v>
      </c>
      <c r="F13" s="18" t="e">
        <v>#REF!</v>
      </c>
      <c r="G13" s="1"/>
      <c r="H13" s="1"/>
      <c r="I13" s="1"/>
      <c r="J13" s="1"/>
      <c r="K13" s="1"/>
      <c r="L13" s="1"/>
      <c r="M13" s="1"/>
      <c r="N13" s="1"/>
      <c r="O13" s="1"/>
      <c r="P13" s="1"/>
      <c r="Q13" s="1"/>
      <c r="R13" s="1"/>
      <c r="S13" s="1"/>
      <c r="T13" s="1"/>
      <c r="U13" s="1"/>
      <c r="V13" s="1"/>
      <c r="W13" s="1"/>
      <c r="X13" s="1"/>
      <c r="Y13" s="1"/>
      <c r="Z13" s="1"/>
    </row>
    <row r="14" spans="1:26" ht="14.4" x14ac:dyDescent="0.3">
      <c r="A14" s="13" t="s">
        <v>14</v>
      </c>
      <c r="B14" s="14" t="e">
        <f>COUNTIF(#REF!,A14)</f>
        <v>#REF!</v>
      </c>
      <c r="C14" s="15" t="e">
        <f>SUMIF(#REF!,'STATSDEV SUMMARY IN R-VALUE'!A14,#REF!)</f>
        <v>#REF!</v>
      </c>
      <c r="D14" s="1">
        <v>12</v>
      </c>
      <c r="E14" s="19" t="e">
        <f t="array" aca="1" ref="E14" ca="1">INDEX($A$3:$C$776,_xludf.AGGREGATE(15,6,(ROW($C$3:$C$776)-ROW($C$2))/($C$3:$C$776=F14),COUNTIFS(F$3:F14,F14)),1)</f>
        <v>#NAME?</v>
      </c>
      <c r="F14" s="18" t="e">
        <v>#REF!</v>
      </c>
      <c r="G14" s="1"/>
      <c r="H14" s="1"/>
      <c r="I14" s="1"/>
      <c r="J14" s="1"/>
      <c r="K14" s="1"/>
      <c r="L14" s="1"/>
      <c r="M14" s="1"/>
      <c r="N14" s="1"/>
      <c r="O14" s="1"/>
      <c r="P14" s="1"/>
      <c r="Q14" s="1"/>
      <c r="R14" s="1"/>
      <c r="S14" s="1"/>
      <c r="T14" s="1"/>
      <c r="U14" s="1"/>
      <c r="V14" s="1"/>
      <c r="W14" s="1"/>
      <c r="X14" s="1"/>
      <c r="Y14" s="1"/>
      <c r="Z14" s="1"/>
    </row>
    <row r="15" spans="1:26" ht="14.4" x14ac:dyDescent="0.3">
      <c r="A15" s="13" t="s">
        <v>15</v>
      </c>
      <c r="B15" s="14" t="e">
        <f>COUNTIF(#REF!,A15)</f>
        <v>#REF!</v>
      </c>
      <c r="C15" s="15" t="e">
        <f>SUMIF(#REF!,'STATSDEV SUMMARY IN R-VALUE'!A15,#REF!)</f>
        <v>#REF!</v>
      </c>
      <c r="D15" s="1">
        <v>13</v>
      </c>
      <c r="E15" s="19" t="e">
        <f t="array" aca="1" ref="E15" ca="1">INDEX($A$3:$C$776,_xludf.AGGREGATE(15,6,(ROW($C$3:$C$776)-ROW($C$2))/($C$3:$C$776=F15),COUNTIFS(F$3:F15,F15)),1)</f>
        <v>#NAME?</v>
      </c>
      <c r="F15" s="18" t="e">
        <v>#REF!</v>
      </c>
      <c r="G15" s="1"/>
      <c r="H15" s="1"/>
      <c r="I15" s="1"/>
      <c r="J15" s="1"/>
      <c r="K15" s="1"/>
      <c r="L15" s="1"/>
      <c r="M15" s="1"/>
      <c r="N15" s="1"/>
      <c r="O15" s="1"/>
      <c r="P15" s="1"/>
      <c r="Q15" s="1"/>
      <c r="R15" s="1"/>
      <c r="S15" s="1"/>
      <c r="T15" s="1"/>
      <c r="U15" s="1"/>
      <c r="V15" s="1"/>
      <c r="W15" s="1"/>
      <c r="X15" s="1"/>
      <c r="Y15" s="1"/>
      <c r="Z15" s="1"/>
    </row>
    <row r="16" spans="1:26" ht="14.4" x14ac:dyDescent="0.3">
      <c r="A16" s="13" t="s">
        <v>16</v>
      </c>
      <c r="B16" s="14" t="e">
        <f>COUNTIF(#REF!,A16)</f>
        <v>#REF!</v>
      </c>
      <c r="C16" s="15" t="e">
        <f>SUMIF(#REF!,'STATSDEV SUMMARY IN R-VALUE'!A16,#REF!)</f>
        <v>#REF!</v>
      </c>
      <c r="D16" s="1">
        <v>14</v>
      </c>
      <c r="E16" s="19" t="e">
        <f t="array" aca="1" ref="E16" ca="1">INDEX($A$3:$C$776,_xludf.AGGREGATE(15,6,(ROW($C$3:$C$776)-ROW($C$2))/($C$3:$C$776=F16),COUNTIFS(F$3:F16,F16)),1)</f>
        <v>#NAME?</v>
      </c>
      <c r="F16" s="18" t="e">
        <v>#REF!</v>
      </c>
      <c r="G16" s="1"/>
      <c r="H16" s="1"/>
      <c r="I16" s="1"/>
      <c r="J16" s="1"/>
      <c r="K16" s="1"/>
      <c r="L16" s="1"/>
      <c r="M16" s="1"/>
      <c r="N16" s="1"/>
      <c r="O16" s="1"/>
      <c r="P16" s="1"/>
      <c r="Q16" s="1"/>
      <c r="R16" s="1"/>
      <c r="S16" s="1"/>
      <c r="T16" s="1"/>
      <c r="U16" s="1"/>
      <c r="V16" s="1"/>
      <c r="W16" s="1"/>
      <c r="X16" s="1"/>
      <c r="Y16" s="1"/>
      <c r="Z16" s="1"/>
    </row>
    <row r="17" spans="1:26" ht="14.4" x14ac:dyDescent="0.3">
      <c r="A17" s="13" t="s">
        <v>17</v>
      </c>
      <c r="B17" s="14" t="e">
        <f>COUNTIF(#REF!,A17)</f>
        <v>#REF!</v>
      </c>
      <c r="C17" s="15" t="e">
        <f>SUMIF(#REF!,'STATSDEV SUMMARY IN R-VALUE'!A17,#REF!)</f>
        <v>#REF!</v>
      </c>
      <c r="D17" s="1">
        <v>15</v>
      </c>
      <c r="E17" s="19" t="e">
        <f t="array" aca="1" ref="E17" ca="1">INDEX($A$3:$C$776,_xludf.AGGREGATE(15,6,(ROW($C$3:$C$776)-ROW($C$2))/($C$3:$C$776=F17),COUNTIFS(F$3:F17,F17)),1)</f>
        <v>#NAME?</v>
      </c>
      <c r="F17" s="18" t="e">
        <v>#REF!</v>
      </c>
      <c r="G17" s="1"/>
      <c r="H17" s="1"/>
      <c r="I17" s="1"/>
      <c r="J17" s="1"/>
      <c r="K17" s="1"/>
      <c r="L17" s="1"/>
      <c r="M17" s="1"/>
      <c r="N17" s="1"/>
      <c r="O17" s="1"/>
      <c r="P17" s="1"/>
      <c r="Q17" s="1"/>
      <c r="R17" s="1"/>
      <c r="S17" s="1"/>
      <c r="T17" s="1"/>
      <c r="U17" s="1"/>
      <c r="V17" s="1"/>
      <c r="W17" s="1"/>
      <c r="X17" s="1"/>
      <c r="Y17" s="1"/>
      <c r="Z17" s="1"/>
    </row>
    <row r="18" spans="1:26" ht="14.4" x14ac:dyDescent="0.3">
      <c r="A18" s="13" t="s">
        <v>18</v>
      </c>
      <c r="B18" s="14" t="e">
        <f>COUNTIF(#REF!,A18)</f>
        <v>#REF!</v>
      </c>
      <c r="C18" s="15" t="e">
        <f>SUMIF(#REF!,'STATSDEV SUMMARY IN R-VALUE'!A18,#REF!)</f>
        <v>#REF!</v>
      </c>
      <c r="D18" s="1">
        <v>16</v>
      </c>
      <c r="E18" s="19" t="e">
        <f t="array" aca="1" ref="E18" ca="1">INDEX($A$3:$C$776,_xludf.AGGREGATE(15,6,(ROW($C$3:$C$776)-ROW($C$2))/($C$3:$C$776=F18),COUNTIFS(F$3:F18,F18)),1)</f>
        <v>#NAME?</v>
      </c>
      <c r="F18" s="18" t="e">
        <v>#REF!</v>
      </c>
      <c r="G18" s="1"/>
      <c r="H18" s="1"/>
      <c r="I18" s="1"/>
      <c r="J18" s="1"/>
      <c r="K18" s="1"/>
      <c r="L18" s="1"/>
      <c r="M18" s="1"/>
      <c r="N18" s="1"/>
      <c r="O18" s="1"/>
      <c r="P18" s="1"/>
      <c r="Q18" s="1"/>
      <c r="R18" s="1"/>
      <c r="S18" s="1"/>
      <c r="T18" s="1"/>
      <c r="U18" s="1"/>
      <c r="V18" s="1"/>
      <c r="W18" s="1"/>
      <c r="X18" s="1"/>
      <c r="Y18" s="1"/>
      <c r="Z18" s="1"/>
    </row>
    <row r="19" spans="1:26" ht="14.4" x14ac:dyDescent="0.3">
      <c r="A19" s="13" t="s">
        <v>19</v>
      </c>
      <c r="B19" s="14" t="e">
        <f>COUNTIF(#REF!,A19)</f>
        <v>#REF!</v>
      </c>
      <c r="C19" s="15" t="e">
        <f>SUMIF(#REF!,'STATSDEV SUMMARY IN R-VALUE'!A19,#REF!)</f>
        <v>#REF!</v>
      </c>
      <c r="D19" s="1">
        <v>17</v>
      </c>
      <c r="E19" s="19" t="e">
        <f t="array" aca="1" ref="E19" ca="1">INDEX($A$3:$C$776,_xludf.AGGREGATE(15,6,(ROW($C$3:$C$776)-ROW($C$2))/($C$3:$C$776=F19),COUNTIFS(F$3:F19,F19)),1)</f>
        <v>#NAME?</v>
      </c>
      <c r="F19" s="18" t="e">
        <v>#REF!</v>
      </c>
      <c r="G19" s="1"/>
      <c r="H19" s="1"/>
      <c r="I19" s="1"/>
      <c r="J19" s="1"/>
      <c r="K19" s="1"/>
      <c r="L19" s="1"/>
      <c r="M19" s="1"/>
      <c r="N19" s="1"/>
      <c r="O19" s="1"/>
      <c r="P19" s="1"/>
      <c r="Q19" s="1"/>
      <c r="R19" s="1"/>
      <c r="S19" s="1"/>
      <c r="T19" s="1"/>
      <c r="U19" s="1"/>
      <c r="V19" s="1"/>
      <c r="W19" s="1"/>
      <c r="X19" s="1"/>
      <c r="Y19" s="1"/>
      <c r="Z19" s="1"/>
    </row>
    <row r="20" spans="1:26" ht="14.4" x14ac:dyDescent="0.3">
      <c r="A20" s="13" t="s">
        <v>20</v>
      </c>
      <c r="B20" s="14" t="e">
        <f>COUNTIF(#REF!,A20)</f>
        <v>#REF!</v>
      </c>
      <c r="C20" s="15" t="e">
        <f>SUMIF(#REF!,'STATSDEV SUMMARY IN R-VALUE'!A20,#REF!)</f>
        <v>#REF!</v>
      </c>
      <c r="D20" s="1">
        <v>18</v>
      </c>
      <c r="E20" s="19" t="e">
        <f t="array" aca="1" ref="E20" ca="1">INDEX($A$3:$C$776,_xludf.AGGREGATE(15,6,(ROW($C$3:$C$776)-ROW($C$2))/($C$3:$C$776=F20),COUNTIFS(F$3:F20,F20)),1)</f>
        <v>#NAME?</v>
      </c>
      <c r="F20" s="18" t="e">
        <v>#REF!</v>
      </c>
      <c r="G20" s="1"/>
      <c r="H20" s="1"/>
      <c r="I20" s="1"/>
      <c r="J20" s="1"/>
      <c r="K20" s="1"/>
      <c r="L20" s="1"/>
      <c r="M20" s="1"/>
      <c r="N20" s="1"/>
      <c r="O20" s="1"/>
      <c r="P20" s="1"/>
      <c r="Q20" s="1"/>
      <c r="R20" s="1"/>
      <c r="S20" s="1"/>
      <c r="T20" s="1"/>
      <c r="U20" s="1"/>
      <c r="V20" s="1"/>
      <c r="W20" s="1"/>
      <c r="X20" s="1"/>
      <c r="Y20" s="1"/>
      <c r="Z20" s="1"/>
    </row>
    <row r="21" spans="1:26" ht="15.75" customHeight="1" x14ac:dyDescent="0.3">
      <c r="A21" s="13" t="s">
        <v>21</v>
      </c>
      <c r="B21" s="14" t="e">
        <f>COUNTIF(#REF!,A21)</f>
        <v>#REF!</v>
      </c>
      <c r="C21" s="15" t="e">
        <f>SUMIF(#REF!,'STATSDEV SUMMARY IN R-VALUE'!A21,#REF!)</f>
        <v>#REF!</v>
      </c>
      <c r="D21" s="1">
        <v>19</v>
      </c>
      <c r="E21" s="19" t="e">
        <f t="array" aca="1" ref="E21" ca="1">INDEX($A$3:$C$776,_xludf.AGGREGATE(15,6,(ROW($C$3:$C$776)-ROW($C$2))/($C$3:$C$776=F21),COUNTIFS(F$3:F21,F21)),1)</f>
        <v>#NAME?</v>
      </c>
      <c r="F21" s="18" t="e">
        <v>#REF!</v>
      </c>
      <c r="G21" s="1"/>
      <c r="H21" s="1"/>
      <c r="I21" s="1"/>
      <c r="J21" s="1"/>
      <c r="K21" s="1"/>
      <c r="L21" s="1"/>
      <c r="M21" s="1"/>
      <c r="N21" s="1"/>
      <c r="O21" s="1"/>
      <c r="P21" s="1"/>
      <c r="Q21" s="1"/>
      <c r="R21" s="1"/>
      <c r="S21" s="1"/>
      <c r="T21" s="1"/>
      <c r="U21" s="1"/>
      <c r="V21" s="1"/>
      <c r="W21" s="1"/>
      <c r="X21" s="1"/>
      <c r="Y21" s="1"/>
      <c r="Z21" s="1"/>
    </row>
    <row r="22" spans="1:26" ht="15.75" customHeight="1" x14ac:dyDescent="0.3">
      <c r="A22" s="13" t="s">
        <v>22</v>
      </c>
      <c r="B22" s="14" t="e">
        <f>COUNTIF(#REF!,A22)</f>
        <v>#REF!</v>
      </c>
      <c r="C22" s="15" t="e">
        <f>SUMIF(#REF!,'STATSDEV SUMMARY IN R-VALUE'!A22,#REF!)</f>
        <v>#REF!</v>
      </c>
      <c r="D22" s="20">
        <v>20</v>
      </c>
      <c r="E22" s="21" t="e">
        <f t="array" aca="1" ref="E22" ca="1">INDEX($A$3:$C$776,_xludf.AGGREGATE(15,6,(ROW($C$3:$C$776)-ROW($C$2))/($C$3:$C$776=F22),COUNTIFS(F$3:F22,F22)),1)</f>
        <v>#NAME?</v>
      </c>
      <c r="F22" s="22" t="e">
        <v>#REF!</v>
      </c>
      <c r="G22" s="1"/>
      <c r="H22" s="1"/>
      <c r="I22" s="1"/>
      <c r="J22" s="1"/>
      <c r="K22" s="1"/>
      <c r="L22" s="1"/>
      <c r="M22" s="1"/>
      <c r="N22" s="1"/>
      <c r="O22" s="1"/>
      <c r="P22" s="1"/>
      <c r="Q22" s="1"/>
      <c r="R22" s="1"/>
      <c r="S22" s="1"/>
      <c r="T22" s="1"/>
      <c r="U22" s="1"/>
      <c r="V22" s="1"/>
      <c r="W22" s="1"/>
      <c r="X22" s="1"/>
      <c r="Y22" s="1"/>
      <c r="Z22" s="1"/>
    </row>
    <row r="23" spans="1:26" ht="15.75" customHeight="1" x14ac:dyDescent="0.3">
      <c r="A23" s="13" t="s">
        <v>23</v>
      </c>
      <c r="B23" s="14" t="e">
        <f>COUNTIF(#REF!,A23)</f>
        <v>#REF!</v>
      </c>
      <c r="C23" s="15" t="e">
        <f>SUMIF(#REF!,'STATSDEV SUMMARY IN R-VALUE'!A23,#REF!)</f>
        <v>#REF!</v>
      </c>
      <c r="D23" s="20"/>
      <c r="E23" s="23" t="s">
        <v>784</v>
      </c>
      <c r="F23" s="24" t="e">
        <f>SUM(F3:F22)</f>
        <v>#REF!</v>
      </c>
      <c r="G23" s="1"/>
      <c r="H23" s="1"/>
      <c r="I23" s="1"/>
      <c r="J23" s="1"/>
      <c r="K23" s="1"/>
      <c r="L23" s="1"/>
      <c r="M23" s="1"/>
      <c r="N23" s="1"/>
      <c r="O23" s="1"/>
      <c r="P23" s="1"/>
      <c r="Q23" s="1"/>
      <c r="R23" s="1"/>
      <c r="S23" s="1"/>
      <c r="T23" s="1"/>
      <c r="U23" s="1"/>
      <c r="V23" s="1"/>
      <c r="W23" s="1"/>
      <c r="X23" s="1"/>
      <c r="Y23" s="1"/>
      <c r="Z23" s="1"/>
    </row>
    <row r="24" spans="1:26" ht="27" customHeight="1" x14ac:dyDescent="0.3">
      <c r="A24" s="13" t="s">
        <v>24</v>
      </c>
      <c r="B24" s="14" t="e">
        <f>COUNTIF(#REF!,A24)</f>
        <v>#REF!</v>
      </c>
      <c r="C24" s="15" t="e">
        <f>SUMIF(#REF!,'STATSDEV SUMMARY IN R-VALUE'!A24,#REF!)</f>
        <v>#REF!</v>
      </c>
      <c r="D24" s="620" t="s">
        <v>785</v>
      </c>
      <c r="E24" s="621"/>
      <c r="F24" s="622"/>
      <c r="G24" s="1"/>
      <c r="H24" s="1"/>
      <c r="I24" s="1"/>
      <c r="J24" s="1"/>
      <c r="K24" s="1"/>
      <c r="L24" s="1"/>
      <c r="M24" s="1"/>
      <c r="N24" s="1"/>
      <c r="O24" s="1"/>
      <c r="P24" s="1"/>
      <c r="Q24" s="1"/>
      <c r="R24" s="1"/>
      <c r="S24" s="1"/>
      <c r="T24" s="1"/>
      <c r="U24" s="1"/>
      <c r="V24" s="1"/>
      <c r="W24" s="1"/>
      <c r="X24" s="1"/>
      <c r="Y24" s="1"/>
      <c r="Z24" s="1"/>
    </row>
    <row r="25" spans="1:26" ht="15.75" customHeight="1" x14ac:dyDescent="0.3">
      <c r="A25" s="13" t="s">
        <v>25</v>
      </c>
      <c r="B25" s="14" t="e">
        <f>COUNTIF(#REF!,A25)</f>
        <v>#REF!</v>
      </c>
      <c r="C25" s="15" t="e">
        <f>SUMIF(#REF!,'STATSDEV SUMMARY IN R-VALUE'!A25,#REF!)</f>
        <v>#REF!</v>
      </c>
      <c r="D25" s="16">
        <v>1</v>
      </c>
      <c r="E25" s="17" t="e">
        <f t="array" aca="1" ref="E25" ca="1">INDEX($A$3:$C$776,_xludf.AGGREGATE(15,6,(ROW($B$3:$B$776)-ROW($B$2))/($B$3:$B$776=F25),COUNTIFS(F$25:F25,F25)),1)</f>
        <v>#NAME?</v>
      </c>
      <c r="F25" s="25" t="e">
        <f t="array" ref="F25:F44">LARGE(B3:B776,{1;2;3;4;5;6;7;8;9;10;11;12;13;14;15;16;17;18;19;20})</f>
        <v>#REF!</v>
      </c>
      <c r="G25" s="1"/>
      <c r="H25" s="1"/>
      <c r="I25" s="1"/>
      <c r="J25" s="1"/>
      <c r="K25" s="1"/>
      <c r="L25" s="1"/>
      <c r="M25" s="1"/>
      <c r="N25" s="1"/>
      <c r="O25" s="1"/>
      <c r="P25" s="1"/>
      <c r="Q25" s="1"/>
      <c r="R25" s="1"/>
      <c r="S25" s="1"/>
      <c r="T25" s="1"/>
      <c r="U25" s="1"/>
      <c r="V25" s="1"/>
      <c r="W25" s="1"/>
      <c r="X25" s="1"/>
      <c r="Y25" s="1"/>
      <c r="Z25" s="1"/>
    </row>
    <row r="26" spans="1:26" ht="15.75" customHeight="1" x14ac:dyDescent="0.3">
      <c r="A26" s="13" t="s">
        <v>26</v>
      </c>
      <c r="B26" s="14" t="e">
        <f>COUNTIF(#REF!,A26)</f>
        <v>#REF!</v>
      </c>
      <c r="C26" s="15" t="e">
        <f>SUMIF(#REF!,'STATSDEV SUMMARY IN R-VALUE'!A26,#REF!)</f>
        <v>#REF!</v>
      </c>
      <c r="D26" s="1">
        <v>2</v>
      </c>
      <c r="E26" s="19" t="e">
        <f t="array" aca="1" ref="E26" ca="1">INDEX($A$3:$C$776,_xludf.AGGREGATE(15,6,(ROW($B$3:$B$776)-ROW($B$2))/($B$3:$B$776=F26),COUNTIFS(F$25:F26,F26)),1)</f>
        <v>#NAME?</v>
      </c>
      <c r="F26" s="26" t="e">
        <v>#REF!</v>
      </c>
      <c r="G26" s="1"/>
      <c r="H26" s="1"/>
      <c r="I26" s="1"/>
      <c r="J26" s="1"/>
      <c r="K26" s="1"/>
      <c r="L26" s="1"/>
      <c r="M26" s="1"/>
      <c r="N26" s="1"/>
      <c r="O26" s="1"/>
      <c r="P26" s="1"/>
      <c r="Q26" s="1"/>
      <c r="R26" s="1"/>
      <c r="S26" s="1"/>
      <c r="T26" s="1"/>
      <c r="U26" s="1"/>
      <c r="V26" s="1"/>
      <c r="W26" s="1"/>
      <c r="X26" s="1"/>
      <c r="Y26" s="1"/>
      <c r="Z26" s="1"/>
    </row>
    <row r="27" spans="1:26" ht="15.75" customHeight="1" x14ac:dyDescent="0.3">
      <c r="A27" s="27" t="s">
        <v>27</v>
      </c>
      <c r="B27" s="14" t="e">
        <f>COUNTIF(#REF!,A27)</f>
        <v>#REF!</v>
      </c>
      <c r="C27" s="15" t="e">
        <f>SUMIF(#REF!,'STATSDEV SUMMARY IN R-VALUE'!A27,#REF!)</f>
        <v>#REF!</v>
      </c>
      <c r="D27" s="1">
        <v>3</v>
      </c>
      <c r="E27" s="19" t="e">
        <f t="array" aca="1" ref="E27" ca="1">INDEX($A$3:$C$776,_xludf.AGGREGATE(15,6,(ROW($B$3:$B$776)-ROW($B$2))/($B$3:$B$776=F27),COUNTIFS(F$25:F27,F27)),1)</f>
        <v>#NAME?</v>
      </c>
      <c r="F27" s="26" t="e">
        <v>#REF!</v>
      </c>
      <c r="G27" s="1"/>
      <c r="H27" s="1"/>
      <c r="I27" s="1"/>
      <c r="J27" s="1"/>
      <c r="K27" s="1"/>
      <c r="L27" s="1"/>
      <c r="M27" s="1"/>
      <c r="N27" s="1"/>
      <c r="O27" s="1"/>
      <c r="P27" s="1"/>
      <c r="Q27" s="1"/>
      <c r="R27" s="1"/>
      <c r="S27" s="1"/>
      <c r="T27" s="1"/>
      <c r="U27" s="1"/>
      <c r="V27" s="1"/>
      <c r="W27" s="1"/>
      <c r="X27" s="1"/>
      <c r="Y27" s="1"/>
      <c r="Z27" s="1"/>
    </row>
    <row r="28" spans="1:26" ht="15.75" customHeight="1" x14ac:dyDescent="0.3">
      <c r="A28" s="13" t="s">
        <v>28</v>
      </c>
      <c r="B28" s="14" t="e">
        <f>COUNTIF(#REF!,A28)</f>
        <v>#REF!</v>
      </c>
      <c r="C28" s="15" t="e">
        <f>SUMIF(#REF!,'STATSDEV SUMMARY IN R-VALUE'!A28,#REF!)</f>
        <v>#REF!</v>
      </c>
      <c r="D28" s="1">
        <v>4</v>
      </c>
      <c r="E28" s="19" t="e">
        <f t="array" aca="1" ref="E28" ca="1">INDEX($A$3:$C$776,_xludf.AGGREGATE(15,6,(ROW($B$3:$B$776)-ROW($B$2))/($B$3:$B$776=F28),COUNTIFS(F$25:F28,F28)),1)</f>
        <v>#NAME?</v>
      </c>
      <c r="F28" s="26" t="e">
        <v>#REF!</v>
      </c>
      <c r="G28" s="1"/>
      <c r="H28" s="1"/>
      <c r="I28" s="1"/>
      <c r="J28" s="1"/>
      <c r="K28" s="1"/>
      <c r="L28" s="1"/>
      <c r="M28" s="1"/>
      <c r="N28" s="1"/>
      <c r="O28" s="1"/>
      <c r="P28" s="1"/>
      <c r="Q28" s="1"/>
      <c r="R28" s="1"/>
      <c r="S28" s="1"/>
      <c r="T28" s="1"/>
      <c r="U28" s="1"/>
      <c r="V28" s="1"/>
      <c r="W28" s="1"/>
      <c r="X28" s="1"/>
      <c r="Y28" s="1"/>
      <c r="Z28" s="1"/>
    </row>
    <row r="29" spans="1:26" ht="15.75" customHeight="1" x14ac:dyDescent="0.3">
      <c r="A29" s="13" t="s">
        <v>29</v>
      </c>
      <c r="B29" s="14" t="e">
        <f>COUNTIF(#REF!,A29)</f>
        <v>#REF!</v>
      </c>
      <c r="C29" s="15" t="e">
        <f>SUMIF(#REF!,'STATSDEV SUMMARY IN R-VALUE'!A29,#REF!)</f>
        <v>#REF!</v>
      </c>
      <c r="D29" s="1">
        <v>5</v>
      </c>
      <c r="E29" s="19" t="e">
        <f t="array" aca="1" ref="E29" ca="1">INDEX($A$3:$C$776,_xludf.AGGREGATE(15,6,(ROW($B$3:$B$776)-ROW($B$2))/($B$3:$B$776=F29),COUNTIFS(F$25:F29,F29)),1)</f>
        <v>#NAME?</v>
      </c>
      <c r="F29" s="26" t="e">
        <v>#REF!</v>
      </c>
      <c r="G29" s="1"/>
      <c r="H29" s="1"/>
      <c r="I29" s="1"/>
      <c r="J29" s="1"/>
      <c r="K29" s="1"/>
      <c r="L29" s="1"/>
      <c r="M29" s="1"/>
      <c r="N29" s="1"/>
      <c r="O29" s="1"/>
      <c r="P29" s="1"/>
      <c r="Q29" s="1"/>
      <c r="R29" s="1"/>
      <c r="S29" s="1"/>
      <c r="T29" s="1"/>
      <c r="U29" s="1"/>
      <c r="V29" s="1"/>
      <c r="W29" s="1"/>
      <c r="X29" s="1"/>
      <c r="Y29" s="1"/>
      <c r="Z29" s="1"/>
    </row>
    <row r="30" spans="1:26" ht="15.75" customHeight="1" x14ac:dyDescent="0.3">
      <c r="A30" s="13" t="s">
        <v>30</v>
      </c>
      <c r="B30" s="14" t="e">
        <f>COUNTIF(#REF!,A30)</f>
        <v>#REF!</v>
      </c>
      <c r="C30" s="15" t="e">
        <f>SUMIF(#REF!,'STATSDEV SUMMARY IN R-VALUE'!A30,#REF!)</f>
        <v>#REF!</v>
      </c>
      <c r="D30" s="1">
        <v>6</v>
      </c>
      <c r="E30" s="19" t="e">
        <f t="array" aca="1" ref="E30" ca="1">INDEX($A$3:$C$776,_xludf.AGGREGATE(15,6,(ROW($B$3:$B$776)-ROW($B$2))/($B$3:$B$776=F30),COUNTIFS(F$25:F30,F30)),1)</f>
        <v>#NAME?</v>
      </c>
      <c r="F30" s="26" t="e">
        <v>#REF!</v>
      </c>
      <c r="G30" s="1"/>
      <c r="H30" s="1"/>
      <c r="I30" s="1"/>
      <c r="J30" s="1"/>
      <c r="K30" s="1"/>
      <c r="L30" s="1"/>
      <c r="M30" s="1"/>
      <c r="N30" s="1"/>
      <c r="O30" s="1"/>
      <c r="P30" s="1"/>
      <c r="Q30" s="1"/>
      <c r="R30" s="1"/>
      <c r="S30" s="1"/>
      <c r="T30" s="1"/>
      <c r="U30" s="1"/>
      <c r="V30" s="1"/>
      <c r="W30" s="1"/>
      <c r="X30" s="1"/>
      <c r="Y30" s="1"/>
      <c r="Z30" s="1"/>
    </row>
    <row r="31" spans="1:26" ht="15.75" customHeight="1" x14ac:dyDescent="0.3">
      <c r="A31" s="13" t="s">
        <v>31</v>
      </c>
      <c r="B31" s="14" t="e">
        <f>COUNTIF(#REF!,A31)</f>
        <v>#REF!</v>
      </c>
      <c r="C31" s="15" t="e">
        <f>SUMIF(#REF!,'STATSDEV SUMMARY IN R-VALUE'!A31,#REF!)</f>
        <v>#REF!</v>
      </c>
      <c r="D31" s="1">
        <v>7</v>
      </c>
      <c r="E31" s="19" t="e">
        <f t="array" aca="1" ref="E31" ca="1">INDEX($A$3:$C$776,_xludf.AGGREGATE(15,6,(ROW($B$3:$B$776)-ROW($B$2))/($B$3:$B$776=F31),COUNTIFS(F$25:F31,F31)),1)</f>
        <v>#NAME?</v>
      </c>
      <c r="F31" s="26" t="e">
        <v>#REF!</v>
      </c>
      <c r="G31" s="1"/>
      <c r="H31" s="1"/>
      <c r="I31" s="1"/>
      <c r="J31" s="1"/>
      <c r="K31" s="1"/>
      <c r="L31" s="1"/>
      <c r="M31" s="1"/>
      <c r="N31" s="1"/>
      <c r="O31" s="1"/>
      <c r="P31" s="1"/>
      <c r="Q31" s="1"/>
      <c r="R31" s="1"/>
      <c r="S31" s="1"/>
      <c r="T31" s="1"/>
      <c r="U31" s="1"/>
      <c r="V31" s="1"/>
      <c r="W31" s="1"/>
      <c r="X31" s="1"/>
      <c r="Y31" s="1"/>
      <c r="Z31" s="1"/>
    </row>
    <row r="32" spans="1:26" ht="15.75" customHeight="1" x14ac:dyDescent="0.3">
      <c r="A32" s="13" t="s">
        <v>32</v>
      </c>
      <c r="B32" s="14" t="e">
        <f>COUNTIF(#REF!,A32)</f>
        <v>#REF!</v>
      </c>
      <c r="C32" s="15" t="e">
        <f>SUMIF(#REF!,'STATSDEV SUMMARY IN R-VALUE'!A32,#REF!)</f>
        <v>#REF!</v>
      </c>
      <c r="D32" s="1">
        <v>8</v>
      </c>
      <c r="E32" s="19" t="e">
        <f t="array" aca="1" ref="E32" ca="1">INDEX($A$3:$C$776,_xludf.AGGREGATE(15,6,(ROW($B$3:$B$776)-ROW($B$2))/($B$3:$B$776=F32),COUNTIFS(F$25:F32,F32)),1)</f>
        <v>#NAME?</v>
      </c>
      <c r="F32" s="26" t="e">
        <v>#REF!</v>
      </c>
      <c r="G32" s="1"/>
      <c r="H32" s="1"/>
      <c r="I32" s="1"/>
      <c r="J32" s="1"/>
      <c r="K32" s="1"/>
      <c r="L32" s="1"/>
      <c r="M32" s="1"/>
      <c r="N32" s="1"/>
      <c r="O32" s="1"/>
      <c r="P32" s="1"/>
      <c r="Q32" s="1"/>
      <c r="R32" s="1"/>
      <c r="S32" s="1"/>
      <c r="T32" s="1"/>
      <c r="U32" s="1"/>
      <c r="V32" s="1"/>
      <c r="W32" s="1"/>
      <c r="X32" s="1"/>
      <c r="Y32" s="1"/>
      <c r="Z32" s="1"/>
    </row>
    <row r="33" spans="1:26" ht="15.75" customHeight="1" x14ac:dyDescent="0.3">
      <c r="A33" s="13" t="s">
        <v>33</v>
      </c>
      <c r="B33" s="14" t="e">
        <f>COUNTIF(#REF!,A33)</f>
        <v>#REF!</v>
      </c>
      <c r="C33" s="15" t="e">
        <f>SUMIF(#REF!,'STATSDEV SUMMARY IN R-VALUE'!A33,#REF!)</f>
        <v>#REF!</v>
      </c>
      <c r="D33" s="1">
        <v>9</v>
      </c>
      <c r="E33" s="19" t="e">
        <f t="array" aca="1" ref="E33" ca="1">INDEX($A$3:$C$776,_xludf.AGGREGATE(15,6,(ROW($B$3:$B$776)-ROW($B$2))/($B$3:$B$776=F33),COUNTIFS(F$25:F33,F33)),1)</f>
        <v>#NAME?</v>
      </c>
      <c r="F33" s="26" t="e">
        <v>#REF!</v>
      </c>
      <c r="G33" s="1"/>
      <c r="H33" s="1"/>
      <c r="I33" s="1"/>
      <c r="J33" s="1"/>
      <c r="K33" s="1"/>
      <c r="L33" s="1"/>
      <c r="M33" s="1"/>
      <c r="N33" s="1"/>
      <c r="O33" s="1"/>
      <c r="P33" s="1"/>
      <c r="Q33" s="1"/>
      <c r="R33" s="1"/>
      <c r="S33" s="1"/>
      <c r="T33" s="1"/>
      <c r="U33" s="1"/>
      <c r="V33" s="1"/>
      <c r="W33" s="1"/>
      <c r="X33" s="1"/>
      <c r="Y33" s="1"/>
      <c r="Z33" s="1"/>
    </row>
    <row r="34" spans="1:26" ht="15.75" customHeight="1" x14ac:dyDescent="0.3">
      <c r="A34" s="13" t="s">
        <v>34</v>
      </c>
      <c r="B34" s="14" t="e">
        <f>COUNTIF(#REF!,A34)</f>
        <v>#REF!</v>
      </c>
      <c r="C34" s="15" t="e">
        <f>SUMIF(#REF!,'STATSDEV SUMMARY IN R-VALUE'!A34,#REF!)</f>
        <v>#REF!</v>
      </c>
      <c r="D34" s="1">
        <v>10</v>
      </c>
      <c r="E34" s="19" t="e">
        <f t="array" aca="1" ref="E34" ca="1">INDEX($A$3:$C$776,_xludf.AGGREGATE(15,6,(ROW($B$3:$B$776)-ROW($B$2))/($B$3:$B$776=F34),COUNTIFS(F$25:F34,F34)),1)</f>
        <v>#NAME?</v>
      </c>
      <c r="F34" s="26" t="e">
        <v>#REF!</v>
      </c>
      <c r="G34" s="1"/>
      <c r="H34" s="1"/>
      <c r="I34" s="1"/>
      <c r="J34" s="1"/>
      <c r="K34" s="1"/>
      <c r="L34" s="1"/>
      <c r="M34" s="1"/>
      <c r="N34" s="1"/>
      <c r="O34" s="1"/>
      <c r="P34" s="1"/>
      <c r="Q34" s="1"/>
      <c r="R34" s="1"/>
      <c r="S34" s="1"/>
      <c r="T34" s="1"/>
      <c r="U34" s="1"/>
      <c r="V34" s="1"/>
      <c r="W34" s="1"/>
      <c r="X34" s="1"/>
      <c r="Y34" s="1"/>
      <c r="Z34" s="1"/>
    </row>
    <row r="35" spans="1:26" ht="15.75" customHeight="1" x14ac:dyDescent="0.3">
      <c r="A35" s="13" t="s">
        <v>35</v>
      </c>
      <c r="B35" s="14" t="e">
        <f>COUNTIF(#REF!,A35)</f>
        <v>#REF!</v>
      </c>
      <c r="C35" s="15" t="e">
        <f>SUMIF(#REF!,'STATSDEV SUMMARY IN R-VALUE'!A35,#REF!)</f>
        <v>#REF!</v>
      </c>
      <c r="D35" s="1">
        <v>11</v>
      </c>
      <c r="E35" s="19" t="e">
        <f t="array" aca="1" ref="E35" ca="1">INDEX($A$3:$C$776,_xludf.AGGREGATE(15,6,(ROW($B$3:$B$776)-ROW($B$2))/($B$3:$B$776=F35),COUNTIFS(F$25:F35,F35)),1)</f>
        <v>#NAME?</v>
      </c>
      <c r="F35" s="26" t="e">
        <v>#REF!</v>
      </c>
      <c r="G35" s="1"/>
      <c r="H35" s="1"/>
      <c r="I35" s="1"/>
      <c r="J35" s="1"/>
      <c r="K35" s="1"/>
      <c r="L35" s="1"/>
      <c r="M35" s="1"/>
      <c r="N35" s="1"/>
      <c r="O35" s="1"/>
      <c r="P35" s="1"/>
      <c r="Q35" s="1"/>
      <c r="R35" s="1"/>
      <c r="S35" s="1"/>
      <c r="T35" s="1"/>
      <c r="U35" s="1"/>
      <c r="V35" s="1"/>
      <c r="W35" s="1"/>
      <c r="X35" s="1"/>
      <c r="Y35" s="1"/>
      <c r="Z35" s="1"/>
    </row>
    <row r="36" spans="1:26" ht="15.75" customHeight="1" x14ac:dyDescent="0.3">
      <c r="A36" s="13" t="s">
        <v>36</v>
      </c>
      <c r="B36" s="14" t="e">
        <f>COUNTIF(#REF!,A36)</f>
        <v>#REF!</v>
      </c>
      <c r="C36" s="15" t="e">
        <f>SUMIF(#REF!,'STATSDEV SUMMARY IN R-VALUE'!A36,#REF!)</f>
        <v>#REF!</v>
      </c>
      <c r="D36" s="1">
        <v>12</v>
      </c>
      <c r="E36" s="19" t="e">
        <f t="array" aca="1" ref="E36" ca="1">INDEX($A$3:$C$776,_xludf.AGGREGATE(15,6,(ROW($B$3:$B$776)-ROW($B$2))/($B$3:$B$776=F36),COUNTIFS(F$25:F36,F36)),1)</f>
        <v>#NAME?</v>
      </c>
      <c r="F36" s="26" t="e">
        <v>#REF!</v>
      </c>
      <c r="G36" s="1"/>
      <c r="H36" s="1"/>
      <c r="I36" s="1"/>
      <c r="J36" s="1"/>
      <c r="K36" s="1"/>
      <c r="L36" s="1"/>
      <c r="M36" s="1"/>
      <c r="N36" s="1"/>
      <c r="O36" s="1"/>
      <c r="P36" s="1"/>
      <c r="Q36" s="1"/>
      <c r="R36" s="1"/>
      <c r="S36" s="1"/>
      <c r="T36" s="1"/>
      <c r="U36" s="1"/>
      <c r="V36" s="1"/>
      <c r="W36" s="1"/>
      <c r="X36" s="1"/>
      <c r="Y36" s="1"/>
      <c r="Z36" s="1"/>
    </row>
    <row r="37" spans="1:26" ht="15.75" customHeight="1" x14ac:dyDescent="0.3">
      <c r="A37" s="13" t="s">
        <v>37</v>
      </c>
      <c r="B37" s="14" t="e">
        <f>COUNTIF(#REF!,A37)</f>
        <v>#REF!</v>
      </c>
      <c r="C37" s="15" t="e">
        <f>SUMIF(#REF!,'STATSDEV SUMMARY IN R-VALUE'!A37,#REF!)</f>
        <v>#REF!</v>
      </c>
      <c r="D37" s="1">
        <v>13</v>
      </c>
      <c r="E37" s="19" t="e">
        <f t="array" aca="1" ref="E37" ca="1">INDEX($A$3:$C$776,_xludf.AGGREGATE(15,6,(ROW($B$3:$B$776)-ROW($B$2))/($B$3:$B$776=F37),COUNTIFS(F$25:F37,F37)),1)</f>
        <v>#NAME?</v>
      </c>
      <c r="F37" s="26" t="e">
        <v>#REF!</v>
      </c>
      <c r="G37" s="1"/>
      <c r="H37" s="1"/>
      <c r="I37" s="1"/>
      <c r="J37" s="1"/>
      <c r="K37" s="1"/>
      <c r="L37" s="1"/>
      <c r="M37" s="1"/>
      <c r="N37" s="1"/>
      <c r="O37" s="1"/>
      <c r="P37" s="1"/>
      <c r="Q37" s="1"/>
      <c r="R37" s="1"/>
      <c r="S37" s="1"/>
      <c r="T37" s="1"/>
      <c r="U37" s="1"/>
      <c r="V37" s="1"/>
      <c r="W37" s="1"/>
      <c r="X37" s="1"/>
      <c r="Y37" s="1"/>
      <c r="Z37" s="1"/>
    </row>
    <row r="38" spans="1:26" ht="15.75" customHeight="1" x14ac:dyDescent="0.3">
      <c r="A38" s="13" t="s">
        <v>38</v>
      </c>
      <c r="B38" s="14" t="e">
        <f>COUNTIF(#REF!,A38)</f>
        <v>#REF!</v>
      </c>
      <c r="C38" s="15" t="e">
        <f>SUMIF(#REF!,'STATSDEV SUMMARY IN R-VALUE'!A38,#REF!)</f>
        <v>#REF!</v>
      </c>
      <c r="D38" s="1">
        <v>14</v>
      </c>
      <c r="E38" s="19" t="e">
        <f t="array" aca="1" ref="E38" ca="1">INDEX($A$3:$C$776,_xludf.AGGREGATE(15,6,(ROW($B$3:$B$776)-ROW($B$2))/($B$3:$B$776=F38),COUNTIFS(F$25:F38,F38)),1)</f>
        <v>#NAME?</v>
      </c>
      <c r="F38" s="26" t="e">
        <v>#REF!</v>
      </c>
      <c r="G38" s="1"/>
      <c r="H38" s="1"/>
      <c r="I38" s="1"/>
      <c r="J38" s="1"/>
      <c r="K38" s="1"/>
      <c r="L38" s="1"/>
      <c r="M38" s="1"/>
      <c r="N38" s="1"/>
      <c r="O38" s="1"/>
      <c r="P38" s="1"/>
      <c r="Q38" s="1"/>
      <c r="R38" s="1"/>
      <c r="S38" s="1"/>
      <c r="T38" s="1"/>
      <c r="U38" s="1"/>
      <c r="V38" s="1"/>
      <c r="W38" s="1"/>
      <c r="X38" s="1"/>
      <c r="Y38" s="1"/>
      <c r="Z38" s="1"/>
    </row>
    <row r="39" spans="1:26" ht="15.75" customHeight="1" x14ac:dyDescent="0.3">
      <c r="A39" s="13" t="s">
        <v>39</v>
      </c>
      <c r="B39" s="14" t="e">
        <f>COUNTIF(#REF!,A39)</f>
        <v>#REF!</v>
      </c>
      <c r="C39" s="15" t="e">
        <f>SUMIF(#REF!,'STATSDEV SUMMARY IN R-VALUE'!A39,#REF!)</f>
        <v>#REF!</v>
      </c>
      <c r="D39" s="1">
        <v>15</v>
      </c>
      <c r="E39" s="19" t="e">
        <f t="array" aca="1" ref="E39" ca="1">INDEX($A$3:$C$776,_xludf.AGGREGATE(15,6,(ROW($B$3:$B$776)-ROW($B$2))/($B$3:$B$776=F39),COUNTIFS(F$25:F39,F39)),1)</f>
        <v>#NAME?</v>
      </c>
      <c r="F39" s="26" t="e">
        <v>#REF!</v>
      </c>
      <c r="G39" s="1"/>
      <c r="H39" s="1"/>
      <c r="I39" s="1"/>
      <c r="J39" s="1"/>
      <c r="K39" s="1"/>
      <c r="L39" s="1"/>
      <c r="M39" s="1"/>
      <c r="N39" s="1"/>
      <c r="O39" s="1"/>
      <c r="P39" s="1"/>
      <c r="Q39" s="1"/>
      <c r="R39" s="1"/>
      <c r="S39" s="1"/>
      <c r="T39" s="1"/>
      <c r="U39" s="1"/>
      <c r="V39" s="1"/>
      <c r="W39" s="1"/>
      <c r="X39" s="1"/>
      <c r="Y39" s="1"/>
      <c r="Z39" s="1"/>
    </row>
    <row r="40" spans="1:26" ht="15.75" customHeight="1" x14ac:dyDescent="0.3">
      <c r="A40" s="13" t="s">
        <v>40</v>
      </c>
      <c r="B40" s="14" t="e">
        <f>COUNTIF(#REF!,A40)</f>
        <v>#REF!</v>
      </c>
      <c r="C40" s="15" t="e">
        <f>SUMIF(#REF!,'STATSDEV SUMMARY IN R-VALUE'!A40,#REF!)</f>
        <v>#REF!</v>
      </c>
      <c r="D40" s="1">
        <v>16</v>
      </c>
      <c r="E40" s="19" t="e">
        <f t="array" aca="1" ref="E40" ca="1">INDEX($A$3:$C$776,_xludf.AGGREGATE(15,6,(ROW($B$3:$B$776)-ROW($B$2))/($B$3:$B$776=F40),COUNTIFS(F$25:F40,F40)),1)</f>
        <v>#NAME?</v>
      </c>
      <c r="F40" s="26" t="e">
        <v>#REF!</v>
      </c>
      <c r="G40" s="1"/>
      <c r="H40" s="1"/>
      <c r="I40" s="1"/>
      <c r="J40" s="1"/>
      <c r="K40" s="1"/>
      <c r="L40" s="1"/>
      <c r="M40" s="1"/>
      <c r="N40" s="1"/>
      <c r="O40" s="1"/>
      <c r="P40" s="1"/>
      <c r="Q40" s="1"/>
      <c r="R40" s="1"/>
      <c r="S40" s="1"/>
      <c r="T40" s="1"/>
      <c r="U40" s="1"/>
      <c r="V40" s="1"/>
      <c r="W40" s="1"/>
      <c r="X40" s="1"/>
      <c r="Y40" s="1"/>
      <c r="Z40" s="1"/>
    </row>
    <row r="41" spans="1:26" ht="15.75" customHeight="1" x14ac:dyDescent="0.3">
      <c r="A41" s="13" t="s">
        <v>41</v>
      </c>
      <c r="B41" s="14" t="e">
        <f>COUNTIF(#REF!,A41)</f>
        <v>#REF!</v>
      </c>
      <c r="C41" s="15" t="e">
        <f>SUMIF(#REF!,'STATSDEV SUMMARY IN R-VALUE'!A41,#REF!)</f>
        <v>#REF!</v>
      </c>
      <c r="D41" s="1">
        <v>17</v>
      </c>
      <c r="E41" s="19" t="e">
        <f t="array" aca="1" ref="E41" ca="1">INDEX($A$3:$C$776,_xludf.AGGREGATE(15,6,(ROW($B$3:$B$776)-ROW($B$2))/($B$3:$B$776=F41),COUNTIFS(F$25:F41,F41)),1)</f>
        <v>#NAME?</v>
      </c>
      <c r="F41" s="26" t="e">
        <v>#REF!</v>
      </c>
      <c r="G41" s="1"/>
      <c r="H41" s="1"/>
      <c r="I41" s="1"/>
      <c r="J41" s="1"/>
      <c r="K41" s="1"/>
      <c r="L41" s="1"/>
      <c r="M41" s="1"/>
      <c r="N41" s="1"/>
      <c r="O41" s="1"/>
      <c r="P41" s="1"/>
      <c r="Q41" s="1"/>
      <c r="R41" s="1"/>
      <c r="S41" s="1"/>
      <c r="T41" s="1"/>
      <c r="U41" s="1"/>
      <c r="V41" s="1"/>
      <c r="W41" s="1"/>
      <c r="X41" s="1"/>
      <c r="Y41" s="1"/>
      <c r="Z41" s="1"/>
    </row>
    <row r="42" spans="1:26" ht="15.75" customHeight="1" x14ac:dyDescent="0.3">
      <c r="A42" s="13" t="s">
        <v>42</v>
      </c>
      <c r="B42" s="14" t="e">
        <f>COUNTIF(#REF!,A42)</f>
        <v>#REF!</v>
      </c>
      <c r="C42" s="15" t="e">
        <f>SUMIF(#REF!,'STATSDEV SUMMARY IN R-VALUE'!A42,#REF!)</f>
        <v>#REF!</v>
      </c>
      <c r="D42" s="1">
        <v>18</v>
      </c>
      <c r="E42" s="19" t="e">
        <f t="array" aca="1" ref="E42" ca="1">INDEX($A$3:$C$776,_xludf.AGGREGATE(15,6,(ROW($B$3:$B$776)-ROW($B$2))/($B$3:$B$776=F42),COUNTIFS(F$25:F42,F42)),1)</f>
        <v>#NAME?</v>
      </c>
      <c r="F42" s="26" t="e">
        <v>#REF!</v>
      </c>
      <c r="G42" s="1"/>
      <c r="H42" s="1"/>
      <c r="I42" s="1"/>
      <c r="J42" s="1"/>
      <c r="K42" s="1"/>
      <c r="L42" s="1"/>
      <c r="M42" s="1"/>
      <c r="N42" s="1"/>
      <c r="O42" s="1"/>
      <c r="P42" s="1"/>
      <c r="Q42" s="1"/>
      <c r="R42" s="1"/>
      <c r="S42" s="1"/>
      <c r="T42" s="1"/>
      <c r="U42" s="1"/>
      <c r="V42" s="1"/>
      <c r="W42" s="1"/>
      <c r="X42" s="1"/>
      <c r="Y42" s="1"/>
      <c r="Z42" s="1"/>
    </row>
    <row r="43" spans="1:26" ht="15.75" customHeight="1" x14ac:dyDescent="0.3">
      <c r="A43" s="13" t="s">
        <v>43</v>
      </c>
      <c r="B43" s="14" t="e">
        <f>COUNTIF(#REF!,A43)</f>
        <v>#REF!</v>
      </c>
      <c r="C43" s="15" t="e">
        <f>SUMIF(#REF!,'STATSDEV SUMMARY IN R-VALUE'!A43,#REF!)</f>
        <v>#REF!</v>
      </c>
      <c r="D43" s="1">
        <v>19</v>
      </c>
      <c r="E43" s="19" t="e">
        <f t="array" aca="1" ref="E43" ca="1">INDEX($A$3:$C$776,_xludf.AGGREGATE(15,6,(ROW($B$3:$B$776)-ROW($B$2))/($B$3:$B$776=F43),COUNTIFS(F$25:F43,F43)),1)</f>
        <v>#NAME?</v>
      </c>
      <c r="F43" s="26" t="e">
        <v>#REF!</v>
      </c>
      <c r="G43" s="1"/>
      <c r="H43" s="1"/>
      <c r="I43" s="1"/>
      <c r="J43" s="1"/>
      <c r="K43" s="1"/>
      <c r="L43" s="1"/>
      <c r="M43" s="1"/>
      <c r="N43" s="1"/>
      <c r="O43" s="1"/>
      <c r="P43" s="1"/>
      <c r="Q43" s="1"/>
      <c r="R43" s="1"/>
      <c r="S43" s="1"/>
      <c r="T43" s="1"/>
      <c r="U43" s="1"/>
      <c r="V43" s="1"/>
      <c r="W43" s="1"/>
      <c r="X43" s="1"/>
      <c r="Y43" s="1"/>
      <c r="Z43" s="1"/>
    </row>
    <row r="44" spans="1:26" ht="15.75" customHeight="1" x14ac:dyDescent="0.3">
      <c r="A44" s="13" t="s">
        <v>44</v>
      </c>
      <c r="B44" s="14" t="e">
        <f>COUNTIF(#REF!,A44)</f>
        <v>#REF!</v>
      </c>
      <c r="C44" s="15" t="e">
        <f>SUMIF(#REF!,'STATSDEV SUMMARY IN R-VALUE'!A44,#REF!)</f>
        <v>#REF!</v>
      </c>
      <c r="D44" s="20">
        <v>20</v>
      </c>
      <c r="E44" s="21" t="e">
        <f t="array" aca="1" ref="E44" ca="1">INDEX($A$3:$C$776,_xludf.AGGREGATE(15,6,(ROW($B$3:$B$776)-ROW($B$2))/($B$3:$B$776=F44),COUNTIFS(F$25:F44,F44)),1)</f>
        <v>#NAME?</v>
      </c>
      <c r="F44" s="28" t="e">
        <v>#REF!</v>
      </c>
      <c r="G44" s="1"/>
      <c r="H44" s="1"/>
      <c r="I44" s="1"/>
      <c r="J44" s="1"/>
      <c r="K44" s="1"/>
      <c r="L44" s="1"/>
      <c r="M44" s="1"/>
      <c r="N44" s="1"/>
      <c r="O44" s="1"/>
      <c r="P44" s="1"/>
      <c r="Q44" s="1"/>
      <c r="R44" s="1"/>
      <c r="S44" s="1"/>
      <c r="T44" s="1"/>
      <c r="U44" s="1"/>
      <c r="V44" s="1"/>
      <c r="W44" s="1"/>
      <c r="X44" s="1"/>
      <c r="Y44" s="1"/>
      <c r="Z44" s="1"/>
    </row>
    <row r="45" spans="1:26" ht="15.75" customHeight="1" x14ac:dyDescent="0.3">
      <c r="A45" s="29" t="s">
        <v>45</v>
      </c>
      <c r="B45" s="14" t="e">
        <f>COUNTIF(#REF!,A45)</f>
        <v>#REF!</v>
      </c>
      <c r="C45" s="15" t="e">
        <f>SUMIF(#REF!,'STATSDEV SUMMARY IN R-VALUE'!A45,#REF!)</f>
        <v>#REF!</v>
      </c>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3" t="s">
        <v>46</v>
      </c>
      <c r="B46" s="14" t="e">
        <f>COUNTIF(#REF!,A46)</f>
        <v>#REF!</v>
      </c>
      <c r="C46" s="15" t="e">
        <f>SUMIF(#REF!,'STATSDEV SUMMARY IN R-VALUE'!A46,#REF!)</f>
        <v>#REF!</v>
      </c>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3" t="s">
        <v>47</v>
      </c>
      <c r="B47" s="14" t="e">
        <f>COUNTIF(#REF!,A47)</f>
        <v>#REF!</v>
      </c>
      <c r="C47" s="15" t="e">
        <f>SUMIF(#REF!,'STATSDEV SUMMARY IN R-VALUE'!A47,#REF!)</f>
        <v>#REF!</v>
      </c>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3" t="s">
        <v>48</v>
      </c>
      <c r="B48" s="14" t="e">
        <f>COUNTIF(#REF!,A48)</f>
        <v>#REF!</v>
      </c>
      <c r="C48" s="15" t="e">
        <f>SUMIF(#REF!,'STATSDEV SUMMARY IN R-VALUE'!A48,#REF!)</f>
        <v>#REF!</v>
      </c>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3" t="s">
        <v>49</v>
      </c>
      <c r="B49" s="14" t="e">
        <f>COUNTIF(#REF!,A49)</f>
        <v>#REF!</v>
      </c>
      <c r="C49" s="15" t="e">
        <f>SUMIF(#REF!,'STATSDEV SUMMARY IN R-VALUE'!A49,#REF!)</f>
        <v>#REF!</v>
      </c>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3" t="s">
        <v>50</v>
      </c>
      <c r="B50" s="14" t="e">
        <f>COUNTIF(#REF!,A50)</f>
        <v>#REF!</v>
      </c>
      <c r="C50" s="15" t="e">
        <f>SUMIF(#REF!,'STATSDEV SUMMARY IN R-VALUE'!A50,#REF!)</f>
        <v>#REF!</v>
      </c>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3" t="s">
        <v>51</v>
      </c>
      <c r="B51" s="14" t="e">
        <f>COUNTIF(#REF!,A51)</f>
        <v>#REF!</v>
      </c>
      <c r="C51" s="15" t="e">
        <f>SUMIF(#REF!,'STATSDEV SUMMARY IN R-VALUE'!A51,#REF!)</f>
        <v>#REF!</v>
      </c>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3" t="s">
        <v>52</v>
      </c>
      <c r="B52" s="14" t="e">
        <f>COUNTIF(#REF!,A52)</f>
        <v>#REF!</v>
      </c>
      <c r="C52" s="15" t="e">
        <f>SUMIF(#REF!,'STATSDEV SUMMARY IN R-VALUE'!A52,#REF!)</f>
        <v>#REF!</v>
      </c>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3" t="s">
        <v>53</v>
      </c>
      <c r="B53" s="14" t="e">
        <f>COUNTIF(#REF!,A53)</f>
        <v>#REF!</v>
      </c>
      <c r="C53" s="15" t="e">
        <f>SUMIF(#REF!,'STATSDEV SUMMARY IN R-VALUE'!A53,#REF!)</f>
        <v>#REF!</v>
      </c>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3" t="s">
        <v>54</v>
      </c>
      <c r="B54" s="14" t="e">
        <f>COUNTIF(#REF!,A54)</f>
        <v>#REF!</v>
      </c>
      <c r="C54" s="15" t="e">
        <f>SUMIF(#REF!,'STATSDEV SUMMARY IN R-VALUE'!A54,#REF!)</f>
        <v>#REF!</v>
      </c>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3" t="s">
        <v>55</v>
      </c>
      <c r="B55" s="14" t="e">
        <f>COUNTIF(#REF!,A55)</f>
        <v>#REF!</v>
      </c>
      <c r="C55" s="15" t="e">
        <f>SUMIF(#REF!,'STATSDEV SUMMARY IN R-VALUE'!A55,#REF!)</f>
        <v>#REF!</v>
      </c>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3" t="s">
        <v>56</v>
      </c>
      <c r="B56" s="14" t="e">
        <f>COUNTIF(#REF!,A56)</f>
        <v>#REF!</v>
      </c>
      <c r="C56" s="15" t="e">
        <f>SUMIF(#REF!,'STATSDEV SUMMARY IN R-VALUE'!A56,#REF!)</f>
        <v>#REF!</v>
      </c>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3" t="s">
        <v>57</v>
      </c>
      <c r="B57" s="14" t="e">
        <f>COUNTIF(#REF!,A57)</f>
        <v>#REF!</v>
      </c>
      <c r="C57" s="15" t="e">
        <f>SUMIF(#REF!,'STATSDEV SUMMARY IN R-VALUE'!A57,#REF!)</f>
        <v>#REF!</v>
      </c>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3" t="s">
        <v>58</v>
      </c>
      <c r="B58" s="14" t="e">
        <f>COUNTIF(#REF!,A58)</f>
        <v>#REF!</v>
      </c>
      <c r="C58" s="15" t="e">
        <f>SUMIF(#REF!,'STATSDEV SUMMARY IN R-VALUE'!A58,#REF!)</f>
        <v>#REF!</v>
      </c>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3" t="s">
        <v>59</v>
      </c>
      <c r="B59" s="14" t="e">
        <f>COUNTIF(#REF!,A59)</f>
        <v>#REF!</v>
      </c>
      <c r="C59" s="15" t="e">
        <f>SUMIF(#REF!,'STATSDEV SUMMARY IN R-VALUE'!A59,#REF!)</f>
        <v>#REF!</v>
      </c>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3" t="s">
        <v>60</v>
      </c>
      <c r="B60" s="14" t="e">
        <f>COUNTIF(#REF!,A60)</f>
        <v>#REF!</v>
      </c>
      <c r="C60" s="15" t="e">
        <f>SUMIF(#REF!,'STATSDEV SUMMARY IN R-VALUE'!A60,#REF!)</f>
        <v>#REF!</v>
      </c>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3" t="s">
        <v>61</v>
      </c>
      <c r="B61" s="14" t="e">
        <f>COUNTIF(#REF!,A61)</f>
        <v>#REF!</v>
      </c>
      <c r="C61" s="15" t="e">
        <f>SUMIF(#REF!,'STATSDEV SUMMARY IN R-VALUE'!A61,#REF!)</f>
        <v>#REF!</v>
      </c>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3" t="s">
        <v>62</v>
      </c>
      <c r="B62" s="14" t="e">
        <f>COUNTIF(#REF!,A62)</f>
        <v>#REF!</v>
      </c>
      <c r="C62" s="15" t="e">
        <f>SUMIF(#REF!,'STATSDEV SUMMARY IN R-VALUE'!A62,#REF!)</f>
        <v>#REF!</v>
      </c>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3" t="s">
        <v>63</v>
      </c>
      <c r="B63" s="14" t="e">
        <f>COUNTIF(#REF!,A63)</f>
        <v>#REF!</v>
      </c>
      <c r="C63" s="15" t="e">
        <f>SUMIF(#REF!,'STATSDEV SUMMARY IN R-VALUE'!A63,#REF!)</f>
        <v>#REF!</v>
      </c>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3" t="s">
        <v>64</v>
      </c>
      <c r="B64" s="14" t="e">
        <f>COUNTIF(#REF!,A64)</f>
        <v>#REF!</v>
      </c>
      <c r="C64" s="15" t="e">
        <f>SUMIF(#REF!,'STATSDEV SUMMARY IN R-VALUE'!A64,#REF!)</f>
        <v>#REF!</v>
      </c>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3" t="s">
        <v>65</v>
      </c>
      <c r="B65" s="14" t="e">
        <f>COUNTIF(#REF!,A65)</f>
        <v>#REF!</v>
      </c>
      <c r="C65" s="15" t="e">
        <f>SUMIF(#REF!,'STATSDEV SUMMARY IN R-VALUE'!A65,#REF!)</f>
        <v>#REF!</v>
      </c>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27" t="s">
        <v>66</v>
      </c>
      <c r="B66" s="14" t="e">
        <f>COUNTIF(#REF!,A66)</f>
        <v>#REF!</v>
      </c>
      <c r="C66" s="15" t="e">
        <f>SUMIF(#REF!,'STATSDEV SUMMARY IN R-VALUE'!A66,#REF!)</f>
        <v>#REF!</v>
      </c>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3" t="s">
        <v>67</v>
      </c>
      <c r="B67" s="14" t="e">
        <f>COUNTIF(#REF!,A67)</f>
        <v>#REF!</v>
      </c>
      <c r="C67" s="15" t="e">
        <f>SUMIF(#REF!,'STATSDEV SUMMARY IN R-VALUE'!A67,#REF!)</f>
        <v>#REF!</v>
      </c>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3" t="s">
        <v>68</v>
      </c>
      <c r="B68" s="14" t="e">
        <f>COUNTIF(#REF!,A68)</f>
        <v>#REF!</v>
      </c>
      <c r="C68" s="15" t="e">
        <f>SUMIF(#REF!,'STATSDEV SUMMARY IN R-VALUE'!A68,#REF!)</f>
        <v>#REF!</v>
      </c>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3" t="s">
        <v>69</v>
      </c>
      <c r="B69" s="14" t="e">
        <f>COUNTIF(#REF!,A69)</f>
        <v>#REF!</v>
      </c>
      <c r="C69" s="15" t="e">
        <f>SUMIF(#REF!,'STATSDEV SUMMARY IN R-VALUE'!A69,#REF!)</f>
        <v>#REF!</v>
      </c>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3" t="s">
        <v>70</v>
      </c>
      <c r="B70" s="14" t="e">
        <f>COUNTIF(#REF!,A70)</f>
        <v>#REF!</v>
      </c>
      <c r="C70" s="15" t="e">
        <f>SUMIF(#REF!,'STATSDEV SUMMARY IN R-VALUE'!A70,#REF!)</f>
        <v>#REF!</v>
      </c>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3" t="s">
        <v>71</v>
      </c>
      <c r="B71" s="14" t="e">
        <f>COUNTIF(#REF!,A71)</f>
        <v>#REF!</v>
      </c>
      <c r="C71" s="15" t="e">
        <f>SUMIF(#REF!,'STATSDEV SUMMARY IN R-VALUE'!A71,#REF!)</f>
        <v>#REF!</v>
      </c>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3" t="s">
        <v>72</v>
      </c>
      <c r="B72" s="14" t="e">
        <f>COUNTIF(#REF!,A72)</f>
        <v>#REF!</v>
      </c>
      <c r="C72" s="15" t="e">
        <f>SUMIF(#REF!,'STATSDEV SUMMARY IN R-VALUE'!A72,#REF!)</f>
        <v>#REF!</v>
      </c>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3" t="s">
        <v>73</v>
      </c>
      <c r="B73" s="14" t="e">
        <f>COUNTIF(#REF!,A73)</f>
        <v>#REF!</v>
      </c>
      <c r="C73" s="15" t="e">
        <f>SUMIF(#REF!,'STATSDEV SUMMARY IN R-VALUE'!A73,#REF!)</f>
        <v>#REF!</v>
      </c>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3" t="s">
        <v>74</v>
      </c>
      <c r="B74" s="14" t="e">
        <f>COUNTIF(#REF!,A74)</f>
        <v>#REF!</v>
      </c>
      <c r="C74" s="15" t="e">
        <f>SUMIF(#REF!,'STATSDEV SUMMARY IN R-VALUE'!A74,#REF!)</f>
        <v>#REF!</v>
      </c>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3" t="s">
        <v>75</v>
      </c>
      <c r="B75" s="14" t="e">
        <f>COUNTIF(#REF!,A75)</f>
        <v>#REF!</v>
      </c>
      <c r="C75" s="15" t="e">
        <f>SUMIF(#REF!,'STATSDEV SUMMARY IN R-VALUE'!A75,#REF!)</f>
        <v>#REF!</v>
      </c>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3" t="s">
        <v>76</v>
      </c>
      <c r="B76" s="14" t="e">
        <f>COUNTIF(#REF!,A76)</f>
        <v>#REF!</v>
      </c>
      <c r="C76" s="15" t="e">
        <f>SUMIF(#REF!,'STATSDEV SUMMARY IN R-VALUE'!A76,#REF!)</f>
        <v>#REF!</v>
      </c>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3" t="s">
        <v>77</v>
      </c>
      <c r="B77" s="14" t="e">
        <f>COUNTIF(#REF!,A77)</f>
        <v>#REF!</v>
      </c>
      <c r="C77" s="15" t="e">
        <f>SUMIF(#REF!,'STATSDEV SUMMARY IN R-VALUE'!A77,#REF!)</f>
        <v>#REF!</v>
      </c>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3" t="s">
        <v>78</v>
      </c>
      <c r="B78" s="14" t="e">
        <f>COUNTIF(#REF!,A78)</f>
        <v>#REF!</v>
      </c>
      <c r="C78" s="15" t="e">
        <f>SUMIF(#REF!,'STATSDEV SUMMARY IN R-VALUE'!A78,#REF!)</f>
        <v>#REF!</v>
      </c>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3" t="s">
        <v>79</v>
      </c>
      <c r="B79" s="14" t="e">
        <f>COUNTIF(#REF!,A79)</f>
        <v>#REF!</v>
      </c>
      <c r="C79" s="15" t="e">
        <f>SUMIF(#REF!,'STATSDEV SUMMARY IN R-VALUE'!A79,#REF!)</f>
        <v>#REF!</v>
      </c>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3" t="s">
        <v>80</v>
      </c>
      <c r="B80" s="14" t="e">
        <f>COUNTIF(#REF!,A80)</f>
        <v>#REF!</v>
      </c>
      <c r="C80" s="15" t="e">
        <f>SUMIF(#REF!,'STATSDEV SUMMARY IN R-VALUE'!A80,#REF!)</f>
        <v>#REF!</v>
      </c>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3" t="s">
        <v>81</v>
      </c>
      <c r="B81" s="14" t="e">
        <f>COUNTIF(#REF!,A81)</f>
        <v>#REF!</v>
      </c>
      <c r="C81" s="15" t="e">
        <f>SUMIF(#REF!,'STATSDEV SUMMARY IN R-VALUE'!A81,#REF!)</f>
        <v>#REF!</v>
      </c>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3" t="s">
        <v>82</v>
      </c>
      <c r="B82" s="14" t="e">
        <f>COUNTIF(#REF!,A82)</f>
        <v>#REF!</v>
      </c>
      <c r="C82" s="15" t="e">
        <f>SUMIF(#REF!,'STATSDEV SUMMARY IN R-VALUE'!A82,#REF!)</f>
        <v>#REF!</v>
      </c>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3" t="s">
        <v>83</v>
      </c>
      <c r="B83" s="14" t="e">
        <f>COUNTIF(#REF!,A83)</f>
        <v>#REF!</v>
      </c>
      <c r="C83" s="15" t="e">
        <f>SUMIF(#REF!,'STATSDEV SUMMARY IN R-VALUE'!A83,#REF!)</f>
        <v>#REF!</v>
      </c>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3" t="s">
        <v>84</v>
      </c>
      <c r="B84" s="14" t="e">
        <f>COUNTIF(#REF!,A84)</f>
        <v>#REF!</v>
      </c>
      <c r="C84" s="15" t="e">
        <f>SUMIF(#REF!,'STATSDEV SUMMARY IN R-VALUE'!A84,#REF!)</f>
        <v>#REF!</v>
      </c>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3" t="s">
        <v>85</v>
      </c>
      <c r="B85" s="14" t="e">
        <f>COUNTIF(#REF!,A85)</f>
        <v>#REF!</v>
      </c>
      <c r="C85" s="15" t="e">
        <f>SUMIF(#REF!,'STATSDEV SUMMARY IN R-VALUE'!A85,#REF!)</f>
        <v>#REF!</v>
      </c>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3" t="s">
        <v>86</v>
      </c>
      <c r="B86" s="14" t="e">
        <f>COUNTIF(#REF!,A86)</f>
        <v>#REF!</v>
      </c>
      <c r="C86" s="15" t="e">
        <f>SUMIF(#REF!,'STATSDEV SUMMARY IN R-VALUE'!A86,#REF!)</f>
        <v>#REF!</v>
      </c>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3" t="s">
        <v>87</v>
      </c>
      <c r="B87" s="14" t="e">
        <f>COUNTIF(#REF!,A87)</f>
        <v>#REF!</v>
      </c>
      <c r="C87" s="15" t="e">
        <f>SUMIF(#REF!,'STATSDEV SUMMARY IN R-VALUE'!A87,#REF!)</f>
        <v>#REF!</v>
      </c>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3" t="s">
        <v>88</v>
      </c>
      <c r="B88" s="14" t="e">
        <f>COUNTIF(#REF!,A88)</f>
        <v>#REF!</v>
      </c>
      <c r="C88" s="15" t="e">
        <f>SUMIF(#REF!,'STATSDEV SUMMARY IN R-VALUE'!A88,#REF!)</f>
        <v>#REF!</v>
      </c>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3" t="s">
        <v>89</v>
      </c>
      <c r="B89" s="14" t="e">
        <f>COUNTIF(#REF!,A89)</f>
        <v>#REF!</v>
      </c>
      <c r="C89" s="15" t="e">
        <f>SUMIF(#REF!,'STATSDEV SUMMARY IN R-VALUE'!A89,#REF!)</f>
        <v>#REF!</v>
      </c>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3" t="s">
        <v>90</v>
      </c>
      <c r="B90" s="14" t="e">
        <f>COUNTIF(#REF!,A90)</f>
        <v>#REF!</v>
      </c>
      <c r="C90" s="15" t="e">
        <f>SUMIF(#REF!,'STATSDEV SUMMARY IN R-VALUE'!A90,#REF!)</f>
        <v>#REF!</v>
      </c>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3" t="s">
        <v>91</v>
      </c>
      <c r="B91" s="14" t="e">
        <f>COUNTIF(#REF!,A91)</f>
        <v>#REF!</v>
      </c>
      <c r="C91" s="15" t="e">
        <f>SUMIF(#REF!,'STATSDEV SUMMARY IN R-VALUE'!A91,#REF!)</f>
        <v>#REF!</v>
      </c>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3" t="s">
        <v>92</v>
      </c>
      <c r="B92" s="14" t="e">
        <f>COUNTIF(#REF!,A92)</f>
        <v>#REF!</v>
      </c>
      <c r="C92" s="15" t="e">
        <f>SUMIF(#REF!,'STATSDEV SUMMARY IN R-VALUE'!A92,#REF!)</f>
        <v>#REF!</v>
      </c>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3" t="s">
        <v>93</v>
      </c>
      <c r="B93" s="14" t="e">
        <f>COUNTIF(#REF!,A93)</f>
        <v>#REF!</v>
      </c>
      <c r="C93" s="15" t="e">
        <f>SUMIF(#REF!,'STATSDEV SUMMARY IN R-VALUE'!A93,#REF!)</f>
        <v>#REF!</v>
      </c>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3" t="s">
        <v>94</v>
      </c>
      <c r="B94" s="14" t="e">
        <f>COUNTIF(#REF!,A94)</f>
        <v>#REF!</v>
      </c>
      <c r="C94" s="15" t="e">
        <f>SUMIF(#REF!,'STATSDEV SUMMARY IN R-VALUE'!A94,#REF!)</f>
        <v>#REF!</v>
      </c>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3" t="s">
        <v>95</v>
      </c>
      <c r="B95" s="14" t="e">
        <f>COUNTIF(#REF!,A95)</f>
        <v>#REF!</v>
      </c>
      <c r="C95" s="15" t="e">
        <f>SUMIF(#REF!,'STATSDEV SUMMARY IN R-VALUE'!A95,#REF!)</f>
        <v>#REF!</v>
      </c>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3" t="s">
        <v>96</v>
      </c>
      <c r="B96" s="14" t="e">
        <f>COUNTIF(#REF!,A96)</f>
        <v>#REF!</v>
      </c>
      <c r="C96" s="15" t="e">
        <f>SUMIF(#REF!,'STATSDEV SUMMARY IN R-VALUE'!A96,#REF!)</f>
        <v>#REF!</v>
      </c>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3" t="s">
        <v>97</v>
      </c>
      <c r="B97" s="14" t="e">
        <f>COUNTIF(#REF!,A97)</f>
        <v>#REF!</v>
      </c>
      <c r="C97" s="15" t="e">
        <f>SUMIF(#REF!,'STATSDEV SUMMARY IN R-VALUE'!A97,#REF!)</f>
        <v>#REF!</v>
      </c>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3" t="s">
        <v>98</v>
      </c>
      <c r="B98" s="14" t="e">
        <f>COUNTIF(#REF!,A98)</f>
        <v>#REF!</v>
      </c>
      <c r="C98" s="15" t="e">
        <f>SUMIF(#REF!,'STATSDEV SUMMARY IN R-VALUE'!A98,#REF!)</f>
        <v>#REF!</v>
      </c>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3" t="s">
        <v>99</v>
      </c>
      <c r="B99" s="14" t="e">
        <f>COUNTIF(#REF!,A99)</f>
        <v>#REF!</v>
      </c>
      <c r="C99" s="15" t="e">
        <f>SUMIF(#REF!,'STATSDEV SUMMARY IN R-VALUE'!A99,#REF!)</f>
        <v>#REF!</v>
      </c>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3" t="s">
        <v>100</v>
      </c>
      <c r="B100" s="14" t="e">
        <f>COUNTIF(#REF!,A100)</f>
        <v>#REF!</v>
      </c>
      <c r="C100" s="15" t="e">
        <f>SUMIF(#REF!,'STATSDEV SUMMARY IN R-VALUE'!A100,#REF!)</f>
        <v>#REF!</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3" t="s">
        <v>101</v>
      </c>
      <c r="B101" s="14" t="e">
        <f>COUNTIF(#REF!,A101)</f>
        <v>#REF!</v>
      </c>
      <c r="C101" s="15" t="e">
        <f>SUMIF(#REF!,'STATSDEV SUMMARY IN R-VALUE'!A101,#REF!)</f>
        <v>#REF!</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3" t="s">
        <v>102</v>
      </c>
      <c r="B102" s="14" t="e">
        <f>COUNTIF(#REF!,A102)</f>
        <v>#REF!</v>
      </c>
      <c r="C102" s="15" t="e">
        <f>SUMIF(#REF!,'STATSDEV SUMMARY IN R-VALUE'!A102,#REF!)</f>
        <v>#REF!</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3" t="s">
        <v>103</v>
      </c>
      <c r="B103" s="14" t="e">
        <f>COUNTIF(#REF!,A103)</f>
        <v>#REF!</v>
      </c>
      <c r="C103" s="15" t="e">
        <f>SUMIF(#REF!,'STATSDEV SUMMARY IN R-VALUE'!A103,#REF!)</f>
        <v>#REF!</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3" t="s">
        <v>104</v>
      </c>
      <c r="B104" s="14" t="e">
        <f>COUNTIF(#REF!,A104)</f>
        <v>#REF!</v>
      </c>
      <c r="C104" s="15" t="e">
        <f>SUMIF(#REF!,'STATSDEV SUMMARY IN R-VALUE'!A104,#REF!)</f>
        <v>#REF!</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3" t="s">
        <v>105</v>
      </c>
      <c r="B105" s="14" t="e">
        <f>COUNTIF(#REF!,A105)</f>
        <v>#REF!</v>
      </c>
      <c r="C105" s="15" t="e">
        <f>SUMIF(#REF!,'STATSDEV SUMMARY IN R-VALUE'!A105,#REF!)</f>
        <v>#REF!</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3" t="s">
        <v>106</v>
      </c>
      <c r="B106" s="14" t="e">
        <f>COUNTIF(#REF!,A106)</f>
        <v>#REF!</v>
      </c>
      <c r="C106" s="15" t="e">
        <f>SUMIF(#REF!,'STATSDEV SUMMARY IN R-VALUE'!A106,#REF!)</f>
        <v>#REF!</v>
      </c>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3" t="s">
        <v>107</v>
      </c>
      <c r="B107" s="14" t="e">
        <f>COUNTIF(#REF!,A107)</f>
        <v>#REF!</v>
      </c>
      <c r="C107" s="15" t="e">
        <f>SUMIF(#REF!,'STATSDEV SUMMARY IN R-VALUE'!A107,#REF!)</f>
        <v>#REF!</v>
      </c>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3" t="s">
        <v>108</v>
      </c>
      <c r="B108" s="14" t="e">
        <f>COUNTIF(#REF!,A108)</f>
        <v>#REF!</v>
      </c>
      <c r="C108" s="15" t="e">
        <f>SUMIF(#REF!,'STATSDEV SUMMARY IN R-VALUE'!A108,#REF!)</f>
        <v>#REF!</v>
      </c>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3" t="s">
        <v>109</v>
      </c>
      <c r="B109" s="14" t="e">
        <f>COUNTIF(#REF!,A109)</f>
        <v>#REF!</v>
      </c>
      <c r="C109" s="15" t="e">
        <f>SUMIF(#REF!,'STATSDEV SUMMARY IN R-VALUE'!A109,#REF!)</f>
        <v>#REF!</v>
      </c>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3" t="s">
        <v>110</v>
      </c>
      <c r="B110" s="14" t="e">
        <f>COUNTIF(#REF!,A110)</f>
        <v>#REF!</v>
      </c>
      <c r="C110" s="15" t="e">
        <f>SUMIF(#REF!,'STATSDEV SUMMARY IN R-VALUE'!A110,#REF!)</f>
        <v>#REF!</v>
      </c>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3" t="s">
        <v>111</v>
      </c>
      <c r="B111" s="14" t="e">
        <f>COUNTIF(#REF!,A111)</f>
        <v>#REF!</v>
      </c>
      <c r="C111" s="15" t="e">
        <f>SUMIF(#REF!,'STATSDEV SUMMARY IN R-VALUE'!A111,#REF!)</f>
        <v>#REF!</v>
      </c>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3" t="s">
        <v>112</v>
      </c>
      <c r="B112" s="14" t="e">
        <f>COUNTIF(#REF!,A112)</f>
        <v>#REF!</v>
      </c>
      <c r="C112" s="15" t="e">
        <f>SUMIF(#REF!,'STATSDEV SUMMARY IN R-VALUE'!A112,#REF!)</f>
        <v>#REF!</v>
      </c>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3" t="s">
        <v>113</v>
      </c>
      <c r="B113" s="14" t="e">
        <f>COUNTIF(#REF!,A113)</f>
        <v>#REF!</v>
      </c>
      <c r="C113" s="15" t="e">
        <f>SUMIF(#REF!,'STATSDEV SUMMARY IN R-VALUE'!A113,#REF!)</f>
        <v>#REF!</v>
      </c>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3" t="s">
        <v>114</v>
      </c>
      <c r="B114" s="14" t="e">
        <f>COUNTIF(#REF!,A114)</f>
        <v>#REF!</v>
      </c>
      <c r="C114" s="15" t="e">
        <f>SUMIF(#REF!,'STATSDEV SUMMARY IN R-VALUE'!A114,#REF!)</f>
        <v>#REF!</v>
      </c>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3" t="s">
        <v>115</v>
      </c>
      <c r="B115" s="14" t="e">
        <f>COUNTIF(#REF!,A115)</f>
        <v>#REF!</v>
      </c>
      <c r="C115" s="15" t="e">
        <f>SUMIF(#REF!,'STATSDEV SUMMARY IN R-VALUE'!A115,#REF!)</f>
        <v>#REF!</v>
      </c>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3" t="s">
        <v>116</v>
      </c>
      <c r="B116" s="14" t="e">
        <f>COUNTIF(#REF!,A116)</f>
        <v>#REF!</v>
      </c>
      <c r="C116" s="15" t="e">
        <f>SUMIF(#REF!,'STATSDEV SUMMARY IN R-VALUE'!A116,#REF!)</f>
        <v>#REF!</v>
      </c>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3" t="s">
        <v>117</v>
      </c>
      <c r="B117" s="14" t="e">
        <f>COUNTIF(#REF!,A117)</f>
        <v>#REF!</v>
      </c>
      <c r="C117" s="15" t="e">
        <f>SUMIF(#REF!,'STATSDEV SUMMARY IN R-VALUE'!A117,#REF!)</f>
        <v>#REF!</v>
      </c>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3" t="s">
        <v>118</v>
      </c>
      <c r="B118" s="14" t="e">
        <f>COUNTIF(#REF!,A118)</f>
        <v>#REF!</v>
      </c>
      <c r="C118" s="15" t="e">
        <f>SUMIF(#REF!,'STATSDEV SUMMARY IN R-VALUE'!A118,#REF!)</f>
        <v>#REF!</v>
      </c>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3" t="s">
        <v>119</v>
      </c>
      <c r="B119" s="14" t="e">
        <f>COUNTIF(#REF!,A119)</f>
        <v>#REF!</v>
      </c>
      <c r="C119" s="15" t="e">
        <f>SUMIF(#REF!,'STATSDEV SUMMARY IN R-VALUE'!A119,#REF!)</f>
        <v>#REF!</v>
      </c>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3" t="s">
        <v>120</v>
      </c>
      <c r="B120" s="14" t="e">
        <f>COUNTIF(#REF!,A120)</f>
        <v>#REF!</v>
      </c>
      <c r="C120" s="15" t="e">
        <f>SUMIF(#REF!,'STATSDEV SUMMARY IN R-VALUE'!A120,#REF!)</f>
        <v>#REF!</v>
      </c>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3" t="s">
        <v>121</v>
      </c>
      <c r="B121" s="14" t="e">
        <f>COUNTIF(#REF!,A121)</f>
        <v>#REF!</v>
      </c>
      <c r="C121" s="15" t="e">
        <f>SUMIF(#REF!,'STATSDEV SUMMARY IN R-VALUE'!A121,#REF!)</f>
        <v>#REF!</v>
      </c>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3" t="s">
        <v>122</v>
      </c>
      <c r="B122" s="14" t="e">
        <f>COUNTIF(#REF!,A122)</f>
        <v>#REF!</v>
      </c>
      <c r="C122" s="15" t="e">
        <f>SUMIF(#REF!,'STATSDEV SUMMARY IN R-VALUE'!A122,#REF!)</f>
        <v>#REF!</v>
      </c>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3" t="s">
        <v>123</v>
      </c>
      <c r="B123" s="14" t="e">
        <f>COUNTIF(#REF!,A123)</f>
        <v>#REF!</v>
      </c>
      <c r="C123" s="15" t="e">
        <f>SUMIF(#REF!,'STATSDEV SUMMARY IN R-VALUE'!A123,#REF!)</f>
        <v>#REF!</v>
      </c>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3" t="s">
        <v>124</v>
      </c>
      <c r="B124" s="14" t="e">
        <f>COUNTIF(#REF!,A124)</f>
        <v>#REF!</v>
      </c>
      <c r="C124" s="15" t="e">
        <f>SUMIF(#REF!,'STATSDEV SUMMARY IN R-VALUE'!A124,#REF!)</f>
        <v>#REF!</v>
      </c>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3" t="s">
        <v>125</v>
      </c>
      <c r="B125" s="14" t="e">
        <f>COUNTIF(#REF!,A125)</f>
        <v>#REF!</v>
      </c>
      <c r="C125" s="15" t="e">
        <f>SUMIF(#REF!,'STATSDEV SUMMARY IN R-VALUE'!A125,#REF!)</f>
        <v>#REF!</v>
      </c>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3" t="s">
        <v>126</v>
      </c>
      <c r="B126" s="14" t="e">
        <f>COUNTIF(#REF!,A126)</f>
        <v>#REF!</v>
      </c>
      <c r="C126" s="15" t="e">
        <f>SUMIF(#REF!,'STATSDEV SUMMARY IN R-VALUE'!A126,#REF!)</f>
        <v>#REF!</v>
      </c>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3" t="s">
        <v>127</v>
      </c>
      <c r="B127" s="14" t="e">
        <f>COUNTIF(#REF!,A127)</f>
        <v>#REF!</v>
      </c>
      <c r="C127" s="15" t="e">
        <f>SUMIF(#REF!,'STATSDEV SUMMARY IN R-VALUE'!A127,#REF!)</f>
        <v>#REF!</v>
      </c>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3" t="s">
        <v>128</v>
      </c>
      <c r="B128" s="14" t="e">
        <f>COUNTIF(#REF!,A128)</f>
        <v>#REF!</v>
      </c>
      <c r="C128" s="15" t="e">
        <f>SUMIF(#REF!,'STATSDEV SUMMARY IN R-VALUE'!A128,#REF!)</f>
        <v>#REF!</v>
      </c>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3" t="s">
        <v>129</v>
      </c>
      <c r="B129" s="14" t="e">
        <f>COUNTIF(#REF!,A129)</f>
        <v>#REF!</v>
      </c>
      <c r="C129" s="15" t="e">
        <f>SUMIF(#REF!,'STATSDEV SUMMARY IN R-VALUE'!A129,#REF!)</f>
        <v>#REF!</v>
      </c>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3" t="s">
        <v>130</v>
      </c>
      <c r="B130" s="14" t="e">
        <f>COUNTIF(#REF!,A130)</f>
        <v>#REF!</v>
      </c>
      <c r="C130" s="15" t="e">
        <f>SUMIF(#REF!,'STATSDEV SUMMARY IN R-VALUE'!A130,#REF!)</f>
        <v>#REF!</v>
      </c>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3" t="s">
        <v>131</v>
      </c>
      <c r="B131" s="14" t="e">
        <f>COUNTIF(#REF!,A131)</f>
        <v>#REF!</v>
      </c>
      <c r="C131" s="15" t="e">
        <f>SUMIF(#REF!,'STATSDEV SUMMARY IN R-VALUE'!A131,#REF!)</f>
        <v>#REF!</v>
      </c>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3" t="s">
        <v>132</v>
      </c>
      <c r="B132" s="14" t="e">
        <f>COUNTIF(#REF!,A132)</f>
        <v>#REF!</v>
      </c>
      <c r="C132" s="15" t="e">
        <f>SUMIF(#REF!,'STATSDEV SUMMARY IN R-VALUE'!A132,#REF!)</f>
        <v>#REF!</v>
      </c>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3" t="s">
        <v>133</v>
      </c>
      <c r="B133" s="14" t="e">
        <f>COUNTIF(#REF!,A133)</f>
        <v>#REF!</v>
      </c>
      <c r="C133" s="15" t="e">
        <f>SUMIF(#REF!,'STATSDEV SUMMARY IN R-VALUE'!A133,#REF!)</f>
        <v>#REF!</v>
      </c>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3" t="s">
        <v>134</v>
      </c>
      <c r="B134" s="14" t="e">
        <f>COUNTIF(#REF!,A134)</f>
        <v>#REF!</v>
      </c>
      <c r="C134" s="15" t="e">
        <f>SUMIF(#REF!,'STATSDEV SUMMARY IN R-VALUE'!A134,#REF!)</f>
        <v>#REF!</v>
      </c>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3" t="s">
        <v>135</v>
      </c>
      <c r="B135" s="14" t="e">
        <f>COUNTIF(#REF!,A135)</f>
        <v>#REF!</v>
      </c>
      <c r="C135" s="15" t="e">
        <f>SUMIF(#REF!,'STATSDEV SUMMARY IN R-VALUE'!A135,#REF!)</f>
        <v>#REF!</v>
      </c>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3" t="s">
        <v>136</v>
      </c>
      <c r="B136" s="14" t="e">
        <f>COUNTIF(#REF!,A136)</f>
        <v>#REF!</v>
      </c>
      <c r="C136" s="15" t="e">
        <f>SUMIF(#REF!,'STATSDEV SUMMARY IN R-VALUE'!A136,#REF!)</f>
        <v>#REF!</v>
      </c>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3" t="s">
        <v>137</v>
      </c>
      <c r="B137" s="14" t="e">
        <f>COUNTIF(#REF!,A137)</f>
        <v>#REF!</v>
      </c>
      <c r="C137" s="15" t="e">
        <f>SUMIF(#REF!,'STATSDEV SUMMARY IN R-VALUE'!A137,#REF!)</f>
        <v>#REF!</v>
      </c>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3" t="s">
        <v>138</v>
      </c>
      <c r="B138" s="14" t="e">
        <f>COUNTIF(#REF!,A138)</f>
        <v>#REF!</v>
      </c>
      <c r="C138" s="15" t="e">
        <f>SUMIF(#REF!,'STATSDEV SUMMARY IN R-VALUE'!A138,#REF!)</f>
        <v>#REF!</v>
      </c>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3" t="s">
        <v>139</v>
      </c>
      <c r="B139" s="14" t="e">
        <f>COUNTIF(#REF!,A139)</f>
        <v>#REF!</v>
      </c>
      <c r="C139" s="15" t="e">
        <f>SUMIF(#REF!,'STATSDEV SUMMARY IN R-VALUE'!A139,#REF!)</f>
        <v>#REF!</v>
      </c>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3" t="s">
        <v>140</v>
      </c>
      <c r="B140" s="14" t="e">
        <f>COUNTIF(#REF!,A140)</f>
        <v>#REF!</v>
      </c>
      <c r="C140" s="15" t="e">
        <f>SUMIF(#REF!,'STATSDEV SUMMARY IN R-VALUE'!A140,#REF!)</f>
        <v>#REF!</v>
      </c>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3" t="s">
        <v>141</v>
      </c>
      <c r="B141" s="14" t="e">
        <f>COUNTIF(#REF!,A141)</f>
        <v>#REF!</v>
      </c>
      <c r="C141" s="15" t="e">
        <f>SUMIF(#REF!,'STATSDEV SUMMARY IN R-VALUE'!A141,#REF!)</f>
        <v>#REF!</v>
      </c>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3" t="s">
        <v>142</v>
      </c>
      <c r="B142" s="14" t="e">
        <f>COUNTIF(#REF!,A142)</f>
        <v>#REF!</v>
      </c>
      <c r="C142" s="15" t="e">
        <f>SUMIF(#REF!,'STATSDEV SUMMARY IN R-VALUE'!A142,#REF!)</f>
        <v>#REF!</v>
      </c>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3" t="s">
        <v>143</v>
      </c>
      <c r="B143" s="14" t="e">
        <f>COUNTIF(#REF!,A143)</f>
        <v>#REF!</v>
      </c>
      <c r="C143" s="15" t="e">
        <f>SUMIF(#REF!,'STATSDEV SUMMARY IN R-VALUE'!A143,#REF!)</f>
        <v>#REF!</v>
      </c>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3" t="s">
        <v>144</v>
      </c>
      <c r="B144" s="14" t="e">
        <f>COUNTIF(#REF!,A144)</f>
        <v>#REF!</v>
      </c>
      <c r="C144" s="15" t="e">
        <f>SUMIF(#REF!,'STATSDEV SUMMARY IN R-VALUE'!A144,#REF!)</f>
        <v>#REF!</v>
      </c>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3" t="s">
        <v>145</v>
      </c>
      <c r="B145" s="14" t="e">
        <f>COUNTIF(#REF!,A145)</f>
        <v>#REF!</v>
      </c>
      <c r="C145" s="15" t="e">
        <f>SUMIF(#REF!,'STATSDEV SUMMARY IN R-VALUE'!A145,#REF!)</f>
        <v>#REF!</v>
      </c>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3" t="s">
        <v>146</v>
      </c>
      <c r="B146" s="14" t="e">
        <f>COUNTIF(#REF!,A146)</f>
        <v>#REF!</v>
      </c>
      <c r="C146" s="15" t="e">
        <f>SUMIF(#REF!,'STATSDEV SUMMARY IN R-VALUE'!A146,#REF!)</f>
        <v>#REF!</v>
      </c>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3" t="s">
        <v>147</v>
      </c>
      <c r="B147" s="14" t="e">
        <f>COUNTIF(#REF!,A147)</f>
        <v>#REF!</v>
      </c>
      <c r="C147" s="15" t="e">
        <f>SUMIF(#REF!,'STATSDEV SUMMARY IN R-VALUE'!A147,#REF!)</f>
        <v>#REF!</v>
      </c>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3" t="s">
        <v>148</v>
      </c>
      <c r="B148" s="14" t="e">
        <f>COUNTIF(#REF!,A148)</f>
        <v>#REF!</v>
      </c>
      <c r="C148" s="15" t="e">
        <f>SUMIF(#REF!,'STATSDEV SUMMARY IN R-VALUE'!A148,#REF!)</f>
        <v>#REF!</v>
      </c>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3" t="s">
        <v>149</v>
      </c>
      <c r="B149" s="14" t="e">
        <f>COUNTIF(#REF!,A149)</f>
        <v>#REF!</v>
      </c>
      <c r="C149" s="15" t="e">
        <f>SUMIF(#REF!,'STATSDEV SUMMARY IN R-VALUE'!A149,#REF!)</f>
        <v>#REF!</v>
      </c>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3" t="s">
        <v>150</v>
      </c>
      <c r="B150" s="14" t="e">
        <f>COUNTIF(#REF!,A150)</f>
        <v>#REF!</v>
      </c>
      <c r="C150" s="15" t="e">
        <f>SUMIF(#REF!,'STATSDEV SUMMARY IN R-VALUE'!A150,#REF!)</f>
        <v>#REF!</v>
      </c>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3" t="s">
        <v>151</v>
      </c>
      <c r="B151" s="14" t="e">
        <f>COUNTIF(#REF!,A151)</f>
        <v>#REF!</v>
      </c>
      <c r="C151" s="15" t="e">
        <f>SUMIF(#REF!,'STATSDEV SUMMARY IN R-VALUE'!A151,#REF!)</f>
        <v>#REF!</v>
      </c>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3" t="s">
        <v>152</v>
      </c>
      <c r="B152" s="14" t="e">
        <f>COUNTIF(#REF!,A152)</f>
        <v>#REF!</v>
      </c>
      <c r="C152" s="15" t="e">
        <f>SUMIF(#REF!,'STATSDEV SUMMARY IN R-VALUE'!A152,#REF!)</f>
        <v>#REF!</v>
      </c>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3" t="s">
        <v>153</v>
      </c>
      <c r="B153" s="14" t="e">
        <f>COUNTIF(#REF!,A153)</f>
        <v>#REF!</v>
      </c>
      <c r="C153" s="15" t="e">
        <f>SUMIF(#REF!,'STATSDEV SUMMARY IN R-VALUE'!A153,#REF!)</f>
        <v>#REF!</v>
      </c>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3" t="s">
        <v>154</v>
      </c>
      <c r="B154" s="14" t="e">
        <f>COUNTIF(#REF!,A154)</f>
        <v>#REF!</v>
      </c>
      <c r="C154" s="15" t="e">
        <f>SUMIF(#REF!,'STATSDEV SUMMARY IN R-VALUE'!A154,#REF!)</f>
        <v>#REF!</v>
      </c>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3" t="s">
        <v>155</v>
      </c>
      <c r="B155" s="14" t="e">
        <f>COUNTIF(#REF!,A155)</f>
        <v>#REF!</v>
      </c>
      <c r="C155" s="15" t="e">
        <f>SUMIF(#REF!,'STATSDEV SUMMARY IN R-VALUE'!A155,#REF!)</f>
        <v>#REF!</v>
      </c>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3" t="s">
        <v>156</v>
      </c>
      <c r="B156" s="14" t="e">
        <f>COUNTIF(#REF!,A156)</f>
        <v>#REF!</v>
      </c>
      <c r="C156" s="15" t="e">
        <f>SUMIF(#REF!,'STATSDEV SUMMARY IN R-VALUE'!A156,#REF!)</f>
        <v>#REF!</v>
      </c>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3" t="s">
        <v>157</v>
      </c>
      <c r="B157" s="14" t="e">
        <f>COUNTIF(#REF!,A157)</f>
        <v>#REF!</v>
      </c>
      <c r="C157" s="15" t="e">
        <f>SUMIF(#REF!,'STATSDEV SUMMARY IN R-VALUE'!A157,#REF!)</f>
        <v>#REF!</v>
      </c>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3" t="s">
        <v>158</v>
      </c>
      <c r="B158" s="14" t="e">
        <f>COUNTIF(#REF!,A158)</f>
        <v>#REF!</v>
      </c>
      <c r="C158" s="15" t="e">
        <f>SUMIF(#REF!,'STATSDEV SUMMARY IN R-VALUE'!A158,#REF!)</f>
        <v>#REF!</v>
      </c>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3" t="s">
        <v>159</v>
      </c>
      <c r="B159" s="14" t="e">
        <f>COUNTIF(#REF!,A159)</f>
        <v>#REF!</v>
      </c>
      <c r="C159" s="15" t="e">
        <f>SUMIF(#REF!,'STATSDEV SUMMARY IN R-VALUE'!A159,#REF!)</f>
        <v>#REF!</v>
      </c>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3" t="s">
        <v>160</v>
      </c>
      <c r="B160" s="14" t="e">
        <f>COUNTIF(#REF!,A160)</f>
        <v>#REF!</v>
      </c>
      <c r="C160" s="15" t="e">
        <f>SUMIF(#REF!,'STATSDEV SUMMARY IN R-VALUE'!A160,#REF!)</f>
        <v>#REF!</v>
      </c>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3" t="s">
        <v>161</v>
      </c>
      <c r="B161" s="14" t="e">
        <f>COUNTIF(#REF!,A161)</f>
        <v>#REF!</v>
      </c>
      <c r="C161" s="15" t="e">
        <f>SUMIF(#REF!,'STATSDEV SUMMARY IN R-VALUE'!A161,#REF!)</f>
        <v>#REF!</v>
      </c>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3" t="s">
        <v>162</v>
      </c>
      <c r="B162" s="14" t="e">
        <f>COUNTIF(#REF!,A162)</f>
        <v>#REF!</v>
      </c>
      <c r="C162" s="15" t="e">
        <f>SUMIF(#REF!,'STATSDEV SUMMARY IN R-VALUE'!A162,#REF!)</f>
        <v>#REF!</v>
      </c>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3" t="s">
        <v>163</v>
      </c>
      <c r="B163" s="14" t="e">
        <f>COUNTIF(#REF!,A163)</f>
        <v>#REF!</v>
      </c>
      <c r="C163" s="15" t="e">
        <f>SUMIF(#REF!,'STATSDEV SUMMARY IN R-VALUE'!A163,#REF!)</f>
        <v>#REF!</v>
      </c>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3" t="s">
        <v>164</v>
      </c>
      <c r="B164" s="14" t="e">
        <f>COUNTIF(#REF!,A164)</f>
        <v>#REF!</v>
      </c>
      <c r="C164" s="15" t="e">
        <f>SUMIF(#REF!,'STATSDEV SUMMARY IN R-VALUE'!A164,#REF!)</f>
        <v>#REF!</v>
      </c>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3" t="s">
        <v>165</v>
      </c>
      <c r="B165" s="14" t="e">
        <f>COUNTIF(#REF!,A165)</f>
        <v>#REF!</v>
      </c>
      <c r="C165" s="15" t="e">
        <f>SUMIF(#REF!,'STATSDEV SUMMARY IN R-VALUE'!A165,#REF!)</f>
        <v>#REF!</v>
      </c>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3" t="s">
        <v>166</v>
      </c>
      <c r="B166" s="14" t="e">
        <f>COUNTIF(#REF!,A166)</f>
        <v>#REF!</v>
      </c>
      <c r="C166" s="15" t="e">
        <f>SUMIF(#REF!,'STATSDEV SUMMARY IN R-VALUE'!A166,#REF!)</f>
        <v>#REF!</v>
      </c>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3" t="s">
        <v>167</v>
      </c>
      <c r="B167" s="14" t="e">
        <f>COUNTIF(#REF!,A167)</f>
        <v>#REF!</v>
      </c>
      <c r="C167" s="15" t="e">
        <f>SUMIF(#REF!,'STATSDEV SUMMARY IN R-VALUE'!A167,#REF!)</f>
        <v>#REF!</v>
      </c>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3" t="s">
        <v>168</v>
      </c>
      <c r="B168" s="14" t="e">
        <f>COUNTIF(#REF!,A168)</f>
        <v>#REF!</v>
      </c>
      <c r="C168" s="15" t="e">
        <f>SUMIF(#REF!,'STATSDEV SUMMARY IN R-VALUE'!A168,#REF!)</f>
        <v>#REF!</v>
      </c>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3" t="s">
        <v>169</v>
      </c>
      <c r="B169" s="14" t="e">
        <f>COUNTIF(#REF!,A169)</f>
        <v>#REF!</v>
      </c>
      <c r="C169" s="15" t="e">
        <f>SUMIF(#REF!,'STATSDEV SUMMARY IN R-VALUE'!A169,#REF!)</f>
        <v>#REF!</v>
      </c>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3" t="s">
        <v>170</v>
      </c>
      <c r="B170" s="14" t="e">
        <f>COUNTIF(#REF!,A170)</f>
        <v>#REF!</v>
      </c>
      <c r="C170" s="15" t="e">
        <f>SUMIF(#REF!,'STATSDEV SUMMARY IN R-VALUE'!A170,#REF!)</f>
        <v>#REF!</v>
      </c>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3" t="s">
        <v>171</v>
      </c>
      <c r="B171" s="14" t="e">
        <f>COUNTIF(#REF!,A171)</f>
        <v>#REF!</v>
      </c>
      <c r="C171" s="15" t="e">
        <f>SUMIF(#REF!,'STATSDEV SUMMARY IN R-VALUE'!A171,#REF!)</f>
        <v>#REF!</v>
      </c>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3" t="s">
        <v>172</v>
      </c>
      <c r="B172" s="14" t="e">
        <f>COUNTIF(#REF!,A172)</f>
        <v>#REF!</v>
      </c>
      <c r="C172" s="15" t="e">
        <f>SUMIF(#REF!,'STATSDEV SUMMARY IN R-VALUE'!A172,#REF!)</f>
        <v>#REF!</v>
      </c>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3" t="s">
        <v>172</v>
      </c>
      <c r="B173" s="14" t="e">
        <f>COUNTIF(#REF!,A173)</f>
        <v>#REF!</v>
      </c>
      <c r="C173" s="15" t="e">
        <f>SUMIF(#REF!,'STATSDEV SUMMARY IN R-VALUE'!A173,#REF!)</f>
        <v>#REF!</v>
      </c>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3" t="s">
        <v>173</v>
      </c>
      <c r="B174" s="14" t="e">
        <f>COUNTIF(#REF!,A174)</f>
        <v>#REF!</v>
      </c>
      <c r="C174" s="15" t="e">
        <f>SUMIF(#REF!,'STATSDEV SUMMARY IN R-VALUE'!A174,#REF!)</f>
        <v>#REF!</v>
      </c>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3" t="s">
        <v>174</v>
      </c>
      <c r="B175" s="14" t="e">
        <f>COUNTIF(#REF!,A175)</f>
        <v>#REF!</v>
      </c>
      <c r="C175" s="15" t="e">
        <f>SUMIF(#REF!,'STATSDEV SUMMARY IN R-VALUE'!A175,#REF!)</f>
        <v>#REF!</v>
      </c>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3" t="s">
        <v>175</v>
      </c>
      <c r="B176" s="14" t="e">
        <f>COUNTIF(#REF!,A176)</f>
        <v>#REF!</v>
      </c>
      <c r="C176" s="15" t="e">
        <f>SUMIF(#REF!,'STATSDEV SUMMARY IN R-VALUE'!A176,#REF!)</f>
        <v>#REF!</v>
      </c>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3" t="s">
        <v>176</v>
      </c>
      <c r="B177" s="14" t="e">
        <f>COUNTIF(#REF!,A177)</f>
        <v>#REF!</v>
      </c>
      <c r="C177" s="15" t="e">
        <f>SUMIF(#REF!,'STATSDEV SUMMARY IN R-VALUE'!A177,#REF!)</f>
        <v>#REF!</v>
      </c>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3" t="s">
        <v>177</v>
      </c>
      <c r="B178" s="14" t="e">
        <f>COUNTIF(#REF!,A178)</f>
        <v>#REF!</v>
      </c>
      <c r="C178" s="15" t="e">
        <f>SUMIF(#REF!,'STATSDEV SUMMARY IN R-VALUE'!A178,#REF!)</f>
        <v>#REF!</v>
      </c>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3" t="s">
        <v>178</v>
      </c>
      <c r="B179" s="14" t="e">
        <f>COUNTIF(#REF!,A179)</f>
        <v>#REF!</v>
      </c>
      <c r="C179" s="15" t="e">
        <f>SUMIF(#REF!,'STATSDEV SUMMARY IN R-VALUE'!A179,#REF!)</f>
        <v>#REF!</v>
      </c>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3" t="s">
        <v>179</v>
      </c>
      <c r="B180" s="14" t="e">
        <f>COUNTIF(#REF!,A180)</f>
        <v>#REF!</v>
      </c>
      <c r="C180" s="15" t="e">
        <f>SUMIF(#REF!,'STATSDEV SUMMARY IN R-VALUE'!A180,#REF!)</f>
        <v>#REF!</v>
      </c>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3" t="s">
        <v>180</v>
      </c>
      <c r="B181" s="14" t="e">
        <f>COUNTIF(#REF!,A181)</f>
        <v>#REF!</v>
      </c>
      <c r="C181" s="15" t="e">
        <f>SUMIF(#REF!,'STATSDEV SUMMARY IN R-VALUE'!A181,#REF!)</f>
        <v>#REF!</v>
      </c>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3" t="s">
        <v>181</v>
      </c>
      <c r="B182" s="14" t="e">
        <f>COUNTIF(#REF!,A182)</f>
        <v>#REF!</v>
      </c>
      <c r="C182" s="15" t="e">
        <f>SUMIF(#REF!,'STATSDEV SUMMARY IN R-VALUE'!A182,#REF!)</f>
        <v>#REF!</v>
      </c>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3" t="s">
        <v>182</v>
      </c>
      <c r="B183" s="14" t="e">
        <f>COUNTIF(#REF!,A183)</f>
        <v>#REF!</v>
      </c>
      <c r="C183" s="15" t="e">
        <f>SUMIF(#REF!,'STATSDEV SUMMARY IN R-VALUE'!A183,#REF!)</f>
        <v>#REF!</v>
      </c>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3" t="s">
        <v>183</v>
      </c>
      <c r="B184" s="14" t="e">
        <f>COUNTIF(#REF!,A184)</f>
        <v>#REF!</v>
      </c>
      <c r="C184" s="15" t="e">
        <f>SUMIF(#REF!,'STATSDEV SUMMARY IN R-VALUE'!A184,#REF!)</f>
        <v>#REF!</v>
      </c>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3" t="s">
        <v>184</v>
      </c>
      <c r="B185" s="14" t="e">
        <f>COUNTIF(#REF!,A185)</f>
        <v>#REF!</v>
      </c>
      <c r="C185" s="15" t="e">
        <f>SUMIF(#REF!,'STATSDEV SUMMARY IN R-VALUE'!A185,#REF!)</f>
        <v>#REF!</v>
      </c>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3" t="s">
        <v>185</v>
      </c>
      <c r="B186" s="14" t="e">
        <f>COUNTIF(#REF!,A186)</f>
        <v>#REF!</v>
      </c>
      <c r="C186" s="15" t="e">
        <f>SUMIF(#REF!,'STATSDEV SUMMARY IN R-VALUE'!A186,#REF!)</f>
        <v>#REF!</v>
      </c>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3" t="s">
        <v>186</v>
      </c>
      <c r="B187" s="14" t="e">
        <f>COUNTIF(#REF!,A187)</f>
        <v>#REF!</v>
      </c>
      <c r="C187" s="15" t="e">
        <f>SUMIF(#REF!,'STATSDEV SUMMARY IN R-VALUE'!A187,#REF!)</f>
        <v>#REF!</v>
      </c>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3" t="s">
        <v>187</v>
      </c>
      <c r="B188" s="14" t="e">
        <f>COUNTIF(#REF!,A188)</f>
        <v>#REF!</v>
      </c>
      <c r="C188" s="15" t="e">
        <f>SUMIF(#REF!,'STATSDEV SUMMARY IN R-VALUE'!A188,#REF!)</f>
        <v>#REF!</v>
      </c>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3" t="s">
        <v>188</v>
      </c>
      <c r="B189" s="14" t="e">
        <f>COUNTIF(#REF!,A189)</f>
        <v>#REF!</v>
      </c>
      <c r="C189" s="15" t="e">
        <f>SUMIF(#REF!,'STATSDEV SUMMARY IN R-VALUE'!A189,#REF!)</f>
        <v>#REF!</v>
      </c>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3" t="s">
        <v>189</v>
      </c>
      <c r="B190" s="14" t="e">
        <f>COUNTIF(#REF!,A190)</f>
        <v>#REF!</v>
      </c>
      <c r="C190" s="15" t="e">
        <f>SUMIF(#REF!,'STATSDEV SUMMARY IN R-VALUE'!A190,#REF!)</f>
        <v>#REF!</v>
      </c>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3" t="s">
        <v>190</v>
      </c>
      <c r="B191" s="14" t="e">
        <f>COUNTIF(#REF!,A191)</f>
        <v>#REF!</v>
      </c>
      <c r="C191" s="15" t="e">
        <f>SUMIF(#REF!,'STATSDEV SUMMARY IN R-VALUE'!A191,#REF!)</f>
        <v>#REF!</v>
      </c>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3" t="s">
        <v>191</v>
      </c>
      <c r="B192" s="14" t="e">
        <f>COUNTIF(#REF!,A192)</f>
        <v>#REF!</v>
      </c>
      <c r="C192" s="15" t="e">
        <f>SUMIF(#REF!,'STATSDEV SUMMARY IN R-VALUE'!A192,#REF!)</f>
        <v>#REF!</v>
      </c>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3" t="s">
        <v>192</v>
      </c>
      <c r="B193" s="14" t="e">
        <f>COUNTIF(#REF!,A193)</f>
        <v>#REF!</v>
      </c>
      <c r="C193" s="15" t="e">
        <f>SUMIF(#REF!,'STATSDEV SUMMARY IN R-VALUE'!A193,#REF!)</f>
        <v>#REF!</v>
      </c>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3" t="s">
        <v>193</v>
      </c>
      <c r="B194" s="14" t="e">
        <f>COUNTIF(#REF!,A194)</f>
        <v>#REF!</v>
      </c>
      <c r="C194" s="15" t="e">
        <f>SUMIF(#REF!,'STATSDEV SUMMARY IN R-VALUE'!A194,#REF!)</f>
        <v>#REF!</v>
      </c>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3" t="s">
        <v>194</v>
      </c>
      <c r="B195" s="14" t="e">
        <f>COUNTIF(#REF!,A195)</f>
        <v>#REF!</v>
      </c>
      <c r="C195" s="15" t="e">
        <f>SUMIF(#REF!,'STATSDEV SUMMARY IN R-VALUE'!A195,#REF!)</f>
        <v>#REF!</v>
      </c>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3" t="s">
        <v>195</v>
      </c>
      <c r="B196" s="14" t="e">
        <f>COUNTIF(#REF!,A196)</f>
        <v>#REF!</v>
      </c>
      <c r="C196" s="15" t="e">
        <f>SUMIF(#REF!,'STATSDEV SUMMARY IN R-VALUE'!A196,#REF!)</f>
        <v>#REF!</v>
      </c>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3" t="s">
        <v>196</v>
      </c>
      <c r="B197" s="14" t="e">
        <f>COUNTIF(#REF!,A197)</f>
        <v>#REF!</v>
      </c>
      <c r="C197" s="15" t="e">
        <f>SUMIF(#REF!,'STATSDEV SUMMARY IN R-VALUE'!A197,#REF!)</f>
        <v>#REF!</v>
      </c>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3" t="s">
        <v>197</v>
      </c>
      <c r="B198" s="14" t="e">
        <f>COUNTIF(#REF!,A198)</f>
        <v>#REF!</v>
      </c>
      <c r="C198" s="15" t="e">
        <f>SUMIF(#REF!,'STATSDEV SUMMARY IN R-VALUE'!A198,#REF!)</f>
        <v>#REF!</v>
      </c>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3" t="s">
        <v>198</v>
      </c>
      <c r="B199" s="14" t="e">
        <f>COUNTIF(#REF!,A199)</f>
        <v>#REF!</v>
      </c>
      <c r="C199" s="15" t="e">
        <f>SUMIF(#REF!,'STATSDEV SUMMARY IN R-VALUE'!A199,#REF!)</f>
        <v>#REF!</v>
      </c>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3" t="s">
        <v>199</v>
      </c>
      <c r="B200" s="14" t="e">
        <f>COUNTIF(#REF!,A200)</f>
        <v>#REF!</v>
      </c>
      <c r="C200" s="15" t="e">
        <f>SUMIF(#REF!,'STATSDEV SUMMARY IN R-VALUE'!A200,#REF!)</f>
        <v>#REF!</v>
      </c>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3" t="s">
        <v>200</v>
      </c>
      <c r="B201" s="14" t="e">
        <f>COUNTIF(#REF!,A201)</f>
        <v>#REF!</v>
      </c>
      <c r="C201" s="15" t="e">
        <f>SUMIF(#REF!,'STATSDEV SUMMARY IN R-VALUE'!A201,#REF!)</f>
        <v>#REF!</v>
      </c>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3" t="s">
        <v>201</v>
      </c>
      <c r="B202" s="14" t="e">
        <f>COUNTIF(#REF!,A202)</f>
        <v>#REF!</v>
      </c>
      <c r="C202" s="15" t="e">
        <f>SUMIF(#REF!,'STATSDEV SUMMARY IN R-VALUE'!A202,#REF!)</f>
        <v>#REF!</v>
      </c>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3" t="s">
        <v>202</v>
      </c>
      <c r="B203" s="14" t="e">
        <f>COUNTIF(#REF!,A203)</f>
        <v>#REF!</v>
      </c>
      <c r="C203" s="15" t="e">
        <f>SUMIF(#REF!,'STATSDEV SUMMARY IN R-VALUE'!A203,#REF!)</f>
        <v>#REF!</v>
      </c>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3" t="s">
        <v>203</v>
      </c>
      <c r="B204" s="14" t="e">
        <f>COUNTIF(#REF!,A204)</f>
        <v>#REF!</v>
      </c>
      <c r="C204" s="15" t="e">
        <f>SUMIF(#REF!,'STATSDEV SUMMARY IN R-VALUE'!A204,#REF!)</f>
        <v>#REF!</v>
      </c>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3" t="s">
        <v>204</v>
      </c>
      <c r="B205" s="14" t="e">
        <f>COUNTIF(#REF!,A205)</f>
        <v>#REF!</v>
      </c>
      <c r="C205" s="15" t="e">
        <f>SUMIF(#REF!,'STATSDEV SUMMARY IN R-VALUE'!A205,#REF!)</f>
        <v>#REF!</v>
      </c>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3" t="s">
        <v>205</v>
      </c>
      <c r="B206" s="14" t="e">
        <f>COUNTIF(#REF!,A206)</f>
        <v>#REF!</v>
      </c>
      <c r="C206" s="15" t="e">
        <f>SUMIF(#REF!,'STATSDEV SUMMARY IN R-VALUE'!A206,#REF!)</f>
        <v>#REF!</v>
      </c>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3" t="s">
        <v>206</v>
      </c>
      <c r="B207" s="14" t="e">
        <f>COUNTIF(#REF!,A207)</f>
        <v>#REF!</v>
      </c>
      <c r="C207" s="15" t="e">
        <f>SUMIF(#REF!,'STATSDEV SUMMARY IN R-VALUE'!A207,#REF!)</f>
        <v>#REF!</v>
      </c>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3" t="s">
        <v>207</v>
      </c>
      <c r="B208" s="14" t="e">
        <f>COUNTIF(#REF!,A208)</f>
        <v>#REF!</v>
      </c>
      <c r="C208" s="15" t="e">
        <f>SUMIF(#REF!,'STATSDEV SUMMARY IN R-VALUE'!A208,#REF!)</f>
        <v>#REF!</v>
      </c>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3" t="s">
        <v>208</v>
      </c>
      <c r="B209" s="14" t="e">
        <f>COUNTIF(#REF!,A209)</f>
        <v>#REF!</v>
      </c>
      <c r="C209" s="15" t="e">
        <f>SUMIF(#REF!,'STATSDEV SUMMARY IN R-VALUE'!A209,#REF!)</f>
        <v>#REF!</v>
      </c>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3" t="s">
        <v>209</v>
      </c>
      <c r="B210" s="14" t="e">
        <f>COUNTIF(#REF!,A210)</f>
        <v>#REF!</v>
      </c>
      <c r="C210" s="15" t="e">
        <f>SUMIF(#REF!,'STATSDEV SUMMARY IN R-VALUE'!A210,#REF!)</f>
        <v>#REF!</v>
      </c>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3" t="s">
        <v>210</v>
      </c>
      <c r="B211" s="14" t="e">
        <f>COUNTIF(#REF!,A211)</f>
        <v>#REF!</v>
      </c>
      <c r="C211" s="15" t="e">
        <f>SUMIF(#REF!,'STATSDEV SUMMARY IN R-VALUE'!A211,#REF!)</f>
        <v>#REF!</v>
      </c>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3" t="s">
        <v>211</v>
      </c>
      <c r="B212" s="14" t="e">
        <f>COUNTIF(#REF!,A212)</f>
        <v>#REF!</v>
      </c>
      <c r="C212" s="15" t="e">
        <f>SUMIF(#REF!,'STATSDEV SUMMARY IN R-VALUE'!A212,#REF!)</f>
        <v>#REF!</v>
      </c>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3" t="s">
        <v>212</v>
      </c>
      <c r="B213" s="14" t="e">
        <f>COUNTIF(#REF!,A213)</f>
        <v>#REF!</v>
      </c>
      <c r="C213" s="15" t="e">
        <f>SUMIF(#REF!,'STATSDEV SUMMARY IN R-VALUE'!A213,#REF!)</f>
        <v>#REF!</v>
      </c>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3" t="s">
        <v>213</v>
      </c>
      <c r="B214" s="14" t="e">
        <f>COUNTIF(#REF!,A214)</f>
        <v>#REF!</v>
      </c>
      <c r="C214" s="15" t="e">
        <f>SUMIF(#REF!,'STATSDEV SUMMARY IN R-VALUE'!A214,#REF!)</f>
        <v>#REF!</v>
      </c>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3" t="s">
        <v>214</v>
      </c>
      <c r="B215" s="14" t="e">
        <f>COUNTIF(#REF!,A215)</f>
        <v>#REF!</v>
      </c>
      <c r="C215" s="15" t="e">
        <f>SUMIF(#REF!,'STATSDEV SUMMARY IN R-VALUE'!A215,#REF!)</f>
        <v>#REF!</v>
      </c>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3" t="s">
        <v>215</v>
      </c>
      <c r="B216" s="14" t="e">
        <f>COUNTIF(#REF!,A216)</f>
        <v>#REF!</v>
      </c>
      <c r="C216" s="15" t="e">
        <f>SUMIF(#REF!,'STATSDEV SUMMARY IN R-VALUE'!A216,#REF!)</f>
        <v>#REF!</v>
      </c>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3" t="s">
        <v>216</v>
      </c>
      <c r="B217" s="14" t="e">
        <f>COUNTIF(#REF!,A217)</f>
        <v>#REF!</v>
      </c>
      <c r="C217" s="15" t="e">
        <f>SUMIF(#REF!,'STATSDEV SUMMARY IN R-VALUE'!A217,#REF!)</f>
        <v>#REF!</v>
      </c>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3" t="s">
        <v>217</v>
      </c>
      <c r="B218" s="14" t="e">
        <f>COUNTIF(#REF!,A218)</f>
        <v>#REF!</v>
      </c>
      <c r="C218" s="15" t="e">
        <f>SUMIF(#REF!,'STATSDEV SUMMARY IN R-VALUE'!A218,#REF!)</f>
        <v>#REF!</v>
      </c>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3" t="s">
        <v>218</v>
      </c>
      <c r="B219" s="14" t="e">
        <f>COUNTIF(#REF!,A219)</f>
        <v>#REF!</v>
      </c>
      <c r="C219" s="15" t="e">
        <f>SUMIF(#REF!,'STATSDEV SUMMARY IN R-VALUE'!A219,#REF!)</f>
        <v>#REF!</v>
      </c>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3" t="s">
        <v>219</v>
      </c>
      <c r="B220" s="14" t="e">
        <f>COUNTIF(#REF!,A220)</f>
        <v>#REF!</v>
      </c>
      <c r="C220" s="15" t="e">
        <f>SUMIF(#REF!,'STATSDEV SUMMARY IN R-VALUE'!A220,#REF!)</f>
        <v>#REF!</v>
      </c>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3" t="s">
        <v>220</v>
      </c>
      <c r="B221" s="14" t="e">
        <f>COUNTIF(#REF!,A221)</f>
        <v>#REF!</v>
      </c>
      <c r="C221" s="15" t="e">
        <f>SUMIF(#REF!,'STATSDEV SUMMARY IN R-VALUE'!A221,#REF!)</f>
        <v>#REF!</v>
      </c>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3" t="s">
        <v>221</v>
      </c>
      <c r="B222" s="14" t="e">
        <f>COUNTIF(#REF!,A222)</f>
        <v>#REF!</v>
      </c>
      <c r="C222" s="15" t="e">
        <f>SUMIF(#REF!,'STATSDEV SUMMARY IN R-VALUE'!A222,#REF!)</f>
        <v>#REF!</v>
      </c>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3" t="s">
        <v>222</v>
      </c>
      <c r="B223" s="14" t="e">
        <f>COUNTIF(#REF!,A223)</f>
        <v>#REF!</v>
      </c>
      <c r="C223" s="15" t="e">
        <f>SUMIF(#REF!,'STATSDEV SUMMARY IN R-VALUE'!A223,#REF!)</f>
        <v>#REF!</v>
      </c>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3" t="s">
        <v>223</v>
      </c>
      <c r="B224" s="14" t="e">
        <f>COUNTIF(#REF!,A224)</f>
        <v>#REF!</v>
      </c>
      <c r="C224" s="15" t="e">
        <f>SUMIF(#REF!,'STATSDEV SUMMARY IN R-VALUE'!A224,#REF!)</f>
        <v>#REF!</v>
      </c>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3" t="s">
        <v>224</v>
      </c>
      <c r="B225" s="14" t="e">
        <f>COUNTIF(#REF!,A225)</f>
        <v>#REF!</v>
      </c>
      <c r="C225" s="15" t="e">
        <f>SUMIF(#REF!,'STATSDEV SUMMARY IN R-VALUE'!A225,#REF!)</f>
        <v>#REF!</v>
      </c>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3" t="s">
        <v>225</v>
      </c>
      <c r="B226" s="14" t="e">
        <f>COUNTIF(#REF!,A226)</f>
        <v>#REF!</v>
      </c>
      <c r="C226" s="15" t="e">
        <f>SUMIF(#REF!,'STATSDEV SUMMARY IN R-VALUE'!A226,#REF!)</f>
        <v>#REF!</v>
      </c>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3" t="s">
        <v>226</v>
      </c>
      <c r="B227" s="14" t="e">
        <f>COUNTIF(#REF!,A227)</f>
        <v>#REF!</v>
      </c>
      <c r="C227" s="15" t="e">
        <f>SUMIF(#REF!,'STATSDEV SUMMARY IN R-VALUE'!A227,#REF!)</f>
        <v>#REF!</v>
      </c>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3" t="s">
        <v>227</v>
      </c>
      <c r="B228" s="14" t="e">
        <f>COUNTIF(#REF!,A228)</f>
        <v>#REF!</v>
      </c>
      <c r="C228" s="15" t="e">
        <f>SUMIF(#REF!,'STATSDEV SUMMARY IN R-VALUE'!A228,#REF!)</f>
        <v>#REF!</v>
      </c>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3" t="s">
        <v>228</v>
      </c>
      <c r="B229" s="14" t="e">
        <f>COUNTIF(#REF!,A229)</f>
        <v>#REF!</v>
      </c>
      <c r="C229" s="15" t="e">
        <f>SUMIF(#REF!,'STATSDEV SUMMARY IN R-VALUE'!A229,#REF!)</f>
        <v>#REF!</v>
      </c>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3" t="s">
        <v>229</v>
      </c>
      <c r="B230" s="14" t="e">
        <f>COUNTIF(#REF!,A230)</f>
        <v>#REF!</v>
      </c>
      <c r="C230" s="15" t="e">
        <f>SUMIF(#REF!,'STATSDEV SUMMARY IN R-VALUE'!A230,#REF!)</f>
        <v>#REF!</v>
      </c>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3" t="s">
        <v>230</v>
      </c>
      <c r="B231" s="14" t="e">
        <f>COUNTIF(#REF!,A231)</f>
        <v>#REF!</v>
      </c>
      <c r="C231" s="15" t="e">
        <f>SUMIF(#REF!,'STATSDEV SUMMARY IN R-VALUE'!A231,#REF!)</f>
        <v>#REF!</v>
      </c>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3" t="s">
        <v>231</v>
      </c>
      <c r="B232" s="14" t="e">
        <f>COUNTIF(#REF!,A232)</f>
        <v>#REF!</v>
      </c>
      <c r="C232" s="15" t="e">
        <f>SUMIF(#REF!,'STATSDEV SUMMARY IN R-VALUE'!A232,#REF!)</f>
        <v>#REF!</v>
      </c>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3" t="s">
        <v>232</v>
      </c>
      <c r="B233" s="14" t="e">
        <f>COUNTIF(#REF!,A233)</f>
        <v>#REF!</v>
      </c>
      <c r="C233" s="15" t="e">
        <f>SUMIF(#REF!,'STATSDEV SUMMARY IN R-VALUE'!A233,#REF!)</f>
        <v>#REF!</v>
      </c>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3" t="s">
        <v>233</v>
      </c>
      <c r="B234" s="14" t="e">
        <f>COUNTIF(#REF!,A234)</f>
        <v>#REF!</v>
      </c>
      <c r="C234" s="15" t="e">
        <f>SUMIF(#REF!,'STATSDEV SUMMARY IN R-VALUE'!A234,#REF!)</f>
        <v>#REF!</v>
      </c>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3" t="s">
        <v>234</v>
      </c>
      <c r="B235" s="14" t="e">
        <f>COUNTIF(#REF!,A235)</f>
        <v>#REF!</v>
      </c>
      <c r="C235" s="15" t="e">
        <f>SUMIF(#REF!,'STATSDEV SUMMARY IN R-VALUE'!A235,#REF!)</f>
        <v>#REF!</v>
      </c>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3" t="s">
        <v>235</v>
      </c>
      <c r="B236" s="14" t="e">
        <f>COUNTIF(#REF!,A236)</f>
        <v>#REF!</v>
      </c>
      <c r="C236" s="15" t="e">
        <f>SUMIF(#REF!,'STATSDEV SUMMARY IN R-VALUE'!A236,#REF!)</f>
        <v>#REF!</v>
      </c>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3" t="s">
        <v>236</v>
      </c>
      <c r="B237" s="14" t="e">
        <f>COUNTIF(#REF!,A237)</f>
        <v>#REF!</v>
      </c>
      <c r="C237" s="15" t="e">
        <f>SUMIF(#REF!,'STATSDEV SUMMARY IN R-VALUE'!A237,#REF!)</f>
        <v>#REF!</v>
      </c>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3" t="s">
        <v>237</v>
      </c>
      <c r="B238" s="14" t="e">
        <f>COUNTIF(#REF!,A238)</f>
        <v>#REF!</v>
      </c>
      <c r="C238" s="15" t="e">
        <f>SUMIF(#REF!,'STATSDEV SUMMARY IN R-VALUE'!A238,#REF!)</f>
        <v>#REF!</v>
      </c>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3" t="s">
        <v>238</v>
      </c>
      <c r="B239" s="14" t="e">
        <f>COUNTIF(#REF!,A239)</f>
        <v>#REF!</v>
      </c>
      <c r="C239" s="15" t="e">
        <f>SUMIF(#REF!,'STATSDEV SUMMARY IN R-VALUE'!A239,#REF!)</f>
        <v>#REF!</v>
      </c>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3" t="s">
        <v>239</v>
      </c>
      <c r="B240" s="14" t="e">
        <f>COUNTIF(#REF!,A240)</f>
        <v>#REF!</v>
      </c>
      <c r="C240" s="15" t="e">
        <f>SUMIF(#REF!,'STATSDEV SUMMARY IN R-VALUE'!A240,#REF!)</f>
        <v>#REF!</v>
      </c>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3" t="s">
        <v>240</v>
      </c>
      <c r="B241" s="14" t="e">
        <f>COUNTIF(#REF!,A241)</f>
        <v>#REF!</v>
      </c>
      <c r="C241" s="15" t="e">
        <f>SUMIF(#REF!,'STATSDEV SUMMARY IN R-VALUE'!A241,#REF!)</f>
        <v>#REF!</v>
      </c>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3" t="s">
        <v>241</v>
      </c>
      <c r="B242" s="14" t="e">
        <f>COUNTIF(#REF!,A242)</f>
        <v>#REF!</v>
      </c>
      <c r="C242" s="15" t="e">
        <f>SUMIF(#REF!,'STATSDEV SUMMARY IN R-VALUE'!A242,#REF!)</f>
        <v>#REF!</v>
      </c>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3" t="s">
        <v>242</v>
      </c>
      <c r="B243" s="14" t="e">
        <f>COUNTIF(#REF!,A243)</f>
        <v>#REF!</v>
      </c>
      <c r="C243" s="15" t="e">
        <f>SUMIF(#REF!,'STATSDEV SUMMARY IN R-VALUE'!A243,#REF!)</f>
        <v>#REF!</v>
      </c>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3" t="s">
        <v>243</v>
      </c>
      <c r="B244" s="14" t="e">
        <f>COUNTIF(#REF!,A244)</f>
        <v>#REF!</v>
      </c>
      <c r="C244" s="15" t="e">
        <f>SUMIF(#REF!,'STATSDEV SUMMARY IN R-VALUE'!A244,#REF!)</f>
        <v>#REF!</v>
      </c>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3" t="s">
        <v>244</v>
      </c>
      <c r="B245" s="14" t="e">
        <f>COUNTIF(#REF!,A245)</f>
        <v>#REF!</v>
      </c>
      <c r="C245" s="15" t="e">
        <f>SUMIF(#REF!,'STATSDEV SUMMARY IN R-VALUE'!A245,#REF!)</f>
        <v>#REF!</v>
      </c>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3" t="s">
        <v>245</v>
      </c>
      <c r="B246" s="14" t="e">
        <f>COUNTIF(#REF!,A246)</f>
        <v>#REF!</v>
      </c>
      <c r="C246" s="15" t="e">
        <f>SUMIF(#REF!,'STATSDEV SUMMARY IN R-VALUE'!A246,#REF!)</f>
        <v>#REF!</v>
      </c>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3" t="s">
        <v>246</v>
      </c>
      <c r="B247" s="14" t="e">
        <f>COUNTIF(#REF!,A247)</f>
        <v>#REF!</v>
      </c>
      <c r="C247" s="15" t="e">
        <f>SUMIF(#REF!,'STATSDEV SUMMARY IN R-VALUE'!A247,#REF!)</f>
        <v>#REF!</v>
      </c>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3" t="s">
        <v>247</v>
      </c>
      <c r="B248" s="14" t="e">
        <f>COUNTIF(#REF!,A248)</f>
        <v>#REF!</v>
      </c>
      <c r="C248" s="15" t="e">
        <f>SUMIF(#REF!,'STATSDEV SUMMARY IN R-VALUE'!A248,#REF!)</f>
        <v>#REF!</v>
      </c>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3" t="s">
        <v>248</v>
      </c>
      <c r="B249" s="14" t="e">
        <f>COUNTIF(#REF!,A249)</f>
        <v>#REF!</v>
      </c>
      <c r="C249" s="15" t="e">
        <f>SUMIF(#REF!,'STATSDEV SUMMARY IN R-VALUE'!A249,#REF!)</f>
        <v>#REF!</v>
      </c>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3" t="s">
        <v>249</v>
      </c>
      <c r="B250" s="14" t="e">
        <f>COUNTIF(#REF!,A250)</f>
        <v>#REF!</v>
      </c>
      <c r="C250" s="15" t="e">
        <f>SUMIF(#REF!,'STATSDEV SUMMARY IN R-VALUE'!A250,#REF!)</f>
        <v>#REF!</v>
      </c>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3" t="s">
        <v>250</v>
      </c>
      <c r="B251" s="14" t="e">
        <f>COUNTIF(#REF!,A251)</f>
        <v>#REF!</v>
      </c>
      <c r="C251" s="15" t="e">
        <f>SUMIF(#REF!,'STATSDEV SUMMARY IN R-VALUE'!A251,#REF!)</f>
        <v>#REF!</v>
      </c>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3" t="s">
        <v>251</v>
      </c>
      <c r="B252" s="14" t="e">
        <f>COUNTIF(#REF!,A252)</f>
        <v>#REF!</v>
      </c>
      <c r="C252" s="15" t="e">
        <f>SUMIF(#REF!,'STATSDEV SUMMARY IN R-VALUE'!A252,#REF!)</f>
        <v>#REF!</v>
      </c>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3" t="s">
        <v>252</v>
      </c>
      <c r="B253" s="14" t="e">
        <f>COUNTIF(#REF!,A253)</f>
        <v>#REF!</v>
      </c>
      <c r="C253" s="15" t="e">
        <f>SUMIF(#REF!,'STATSDEV SUMMARY IN R-VALUE'!A253,#REF!)</f>
        <v>#REF!</v>
      </c>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3" t="s">
        <v>253</v>
      </c>
      <c r="B254" s="14" t="e">
        <f>COUNTIF(#REF!,A254)</f>
        <v>#REF!</v>
      </c>
      <c r="C254" s="15" t="e">
        <f>SUMIF(#REF!,'STATSDEV SUMMARY IN R-VALUE'!A254,#REF!)</f>
        <v>#REF!</v>
      </c>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3" t="s">
        <v>254</v>
      </c>
      <c r="B255" s="14" t="e">
        <f>COUNTIF(#REF!,A255)</f>
        <v>#REF!</v>
      </c>
      <c r="C255" s="15" t="e">
        <f>SUMIF(#REF!,'STATSDEV SUMMARY IN R-VALUE'!A255,#REF!)</f>
        <v>#REF!</v>
      </c>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3" t="s">
        <v>255</v>
      </c>
      <c r="B256" s="14" t="e">
        <f>COUNTIF(#REF!,A256)</f>
        <v>#REF!</v>
      </c>
      <c r="C256" s="15" t="e">
        <f>SUMIF(#REF!,'STATSDEV SUMMARY IN R-VALUE'!A256,#REF!)</f>
        <v>#REF!</v>
      </c>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3" t="s">
        <v>256</v>
      </c>
      <c r="B257" s="14" t="e">
        <f>COUNTIF(#REF!,A257)</f>
        <v>#REF!</v>
      </c>
      <c r="C257" s="15" t="e">
        <f>SUMIF(#REF!,'STATSDEV SUMMARY IN R-VALUE'!A257,#REF!)</f>
        <v>#REF!</v>
      </c>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3" t="s">
        <v>257</v>
      </c>
      <c r="B258" s="14" t="e">
        <f>COUNTIF(#REF!,A258)</f>
        <v>#REF!</v>
      </c>
      <c r="C258" s="15" t="e">
        <f>SUMIF(#REF!,'STATSDEV SUMMARY IN R-VALUE'!A258,#REF!)</f>
        <v>#REF!</v>
      </c>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3" t="s">
        <v>258</v>
      </c>
      <c r="B259" s="14" t="e">
        <f>COUNTIF(#REF!,A259)</f>
        <v>#REF!</v>
      </c>
      <c r="C259" s="15" t="e">
        <f>SUMIF(#REF!,'STATSDEV SUMMARY IN R-VALUE'!A259,#REF!)</f>
        <v>#REF!</v>
      </c>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3" t="s">
        <v>259</v>
      </c>
      <c r="B260" s="14" t="e">
        <f>COUNTIF(#REF!,A260)</f>
        <v>#REF!</v>
      </c>
      <c r="C260" s="15" t="e">
        <f>SUMIF(#REF!,'STATSDEV SUMMARY IN R-VALUE'!A260,#REF!)</f>
        <v>#REF!</v>
      </c>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3" t="s">
        <v>260</v>
      </c>
      <c r="B261" s="14" t="e">
        <f>COUNTIF(#REF!,A261)</f>
        <v>#REF!</v>
      </c>
      <c r="C261" s="15" t="e">
        <f>SUMIF(#REF!,'STATSDEV SUMMARY IN R-VALUE'!A261,#REF!)</f>
        <v>#REF!</v>
      </c>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3" t="s">
        <v>261</v>
      </c>
      <c r="B262" s="14" t="e">
        <f>COUNTIF(#REF!,A262)</f>
        <v>#REF!</v>
      </c>
      <c r="C262" s="15" t="e">
        <f>SUMIF(#REF!,'STATSDEV SUMMARY IN R-VALUE'!A262,#REF!)</f>
        <v>#REF!</v>
      </c>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3" t="s">
        <v>262</v>
      </c>
      <c r="B263" s="14" t="e">
        <f>COUNTIF(#REF!,A263)</f>
        <v>#REF!</v>
      </c>
      <c r="C263" s="15" t="e">
        <f>SUMIF(#REF!,'STATSDEV SUMMARY IN R-VALUE'!A263,#REF!)</f>
        <v>#REF!</v>
      </c>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3" t="s">
        <v>263</v>
      </c>
      <c r="B264" s="14" t="e">
        <f>COUNTIF(#REF!,A264)</f>
        <v>#REF!</v>
      </c>
      <c r="C264" s="15" t="e">
        <f>SUMIF(#REF!,'STATSDEV SUMMARY IN R-VALUE'!A264,#REF!)</f>
        <v>#REF!</v>
      </c>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3" t="s">
        <v>264</v>
      </c>
      <c r="B265" s="14" t="e">
        <f>COUNTIF(#REF!,A265)</f>
        <v>#REF!</v>
      </c>
      <c r="C265" s="15" t="e">
        <f>SUMIF(#REF!,'STATSDEV SUMMARY IN R-VALUE'!A265,#REF!)</f>
        <v>#REF!</v>
      </c>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3" t="s">
        <v>265</v>
      </c>
      <c r="B266" s="14" t="e">
        <f>COUNTIF(#REF!,A266)</f>
        <v>#REF!</v>
      </c>
      <c r="C266" s="15" t="e">
        <f>SUMIF(#REF!,'STATSDEV SUMMARY IN R-VALUE'!A266,#REF!)</f>
        <v>#REF!</v>
      </c>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3" t="s">
        <v>266</v>
      </c>
      <c r="B267" s="14" t="e">
        <f>COUNTIF(#REF!,A267)</f>
        <v>#REF!</v>
      </c>
      <c r="C267" s="15" t="e">
        <f>SUMIF(#REF!,'STATSDEV SUMMARY IN R-VALUE'!A267,#REF!)</f>
        <v>#REF!</v>
      </c>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3" t="s">
        <v>267</v>
      </c>
      <c r="B268" s="14" t="e">
        <f>COUNTIF(#REF!,A268)</f>
        <v>#REF!</v>
      </c>
      <c r="C268" s="15" t="e">
        <f>SUMIF(#REF!,'STATSDEV SUMMARY IN R-VALUE'!A268,#REF!)</f>
        <v>#REF!</v>
      </c>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3" t="s">
        <v>268</v>
      </c>
      <c r="B269" s="14" t="e">
        <f>COUNTIF(#REF!,A269)</f>
        <v>#REF!</v>
      </c>
      <c r="C269" s="15" t="e">
        <f>SUMIF(#REF!,'STATSDEV SUMMARY IN R-VALUE'!A269,#REF!)</f>
        <v>#REF!</v>
      </c>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3" t="s">
        <v>269</v>
      </c>
      <c r="B270" s="14" t="e">
        <f>COUNTIF(#REF!,A270)</f>
        <v>#REF!</v>
      </c>
      <c r="C270" s="15" t="e">
        <f>SUMIF(#REF!,'STATSDEV SUMMARY IN R-VALUE'!A270,#REF!)</f>
        <v>#REF!</v>
      </c>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3" t="s">
        <v>270</v>
      </c>
      <c r="B271" s="14" t="e">
        <f>COUNTIF(#REF!,A271)</f>
        <v>#REF!</v>
      </c>
      <c r="C271" s="15" t="e">
        <f>SUMIF(#REF!,'STATSDEV SUMMARY IN R-VALUE'!A271,#REF!)</f>
        <v>#REF!</v>
      </c>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3" t="s">
        <v>271</v>
      </c>
      <c r="B272" s="14" t="e">
        <f>COUNTIF(#REF!,A272)</f>
        <v>#REF!</v>
      </c>
      <c r="C272" s="15" t="e">
        <f>SUMIF(#REF!,'STATSDEV SUMMARY IN R-VALUE'!A272,#REF!)</f>
        <v>#REF!</v>
      </c>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3" t="s">
        <v>272</v>
      </c>
      <c r="B273" s="14" t="e">
        <f>COUNTIF(#REF!,A273)</f>
        <v>#REF!</v>
      </c>
      <c r="C273" s="15" t="e">
        <f>SUMIF(#REF!,'STATSDEV SUMMARY IN R-VALUE'!A273,#REF!)</f>
        <v>#REF!</v>
      </c>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3" t="s">
        <v>273</v>
      </c>
      <c r="B274" s="14" t="e">
        <f>COUNTIF(#REF!,A274)</f>
        <v>#REF!</v>
      </c>
      <c r="C274" s="15" t="e">
        <f>SUMIF(#REF!,'STATSDEV SUMMARY IN R-VALUE'!A274,#REF!)</f>
        <v>#REF!</v>
      </c>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3" t="s">
        <v>274</v>
      </c>
      <c r="B275" s="14" t="e">
        <f>COUNTIF(#REF!,A275)</f>
        <v>#REF!</v>
      </c>
      <c r="C275" s="15" t="e">
        <f>SUMIF(#REF!,'STATSDEV SUMMARY IN R-VALUE'!A275,#REF!)</f>
        <v>#REF!</v>
      </c>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3" t="s">
        <v>275</v>
      </c>
      <c r="B276" s="14" t="e">
        <f>COUNTIF(#REF!,A276)</f>
        <v>#REF!</v>
      </c>
      <c r="C276" s="15" t="e">
        <f>SUMIF(#REF!,'STATSDEV SUMMARY IN R-VALUE'!A276,#REF!)</f>
        <v>#REF!</v>
      </c>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3" t="s">
        <v>276</v>
      </c>
      <c r="B277" s="14" t="e">
        <f>COUNTIF(#REF!,A277)</f>
        <v>#REF!</v>
      </c>
      <c r="C277" s="15" t="e">
        <f>SUMIF(#REF!,'STATSDEV SUMMARY IN R-VALUE'!A277,#REF!)</f>
        <v>#REF!</v>
      </c>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27" t="s">
        <v>277</v>
      </c>
      <c r="B278" s="14" t="e">
        <f>COUNTIF(#REF!,A278)</f>
        <v>#REF!</v>
      </c>
      <c r="C278" s="15" t="e">
        <f>SUMIF(#REF!,'STATSDEV SUMMARY IN R-VALUE'!A278,#REF!)</f>
        <v>#REF!</v>
      </c>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3" t="s">
        <v>278</v>
      </c>
      <c r="B279" s="14" t="e">
        <f>COUNTIF(#REF!,A279)</f>
        <v>#REF!</v>
      </c>
      <c r="C279" s="15" t="e">
        <f>SUMIF(#REF!,'STATSDEV SUMMARY IN R-VALUE'!A279,#REF!)</f>
        <v>#REF!</v>
      </c>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3" t="s">
        <v>279</v>
      </c>
      <c r="B280" s="14" t="e">
        <f>COUNTIF(#REF!,A280)</f>
        <v>#REF!</v>
      </c>
      <c r="C280" s="15" t="e">
        <f>SUMIF(#REF!,'STATSDEV SUMMARY IN R-VALUE'!A280,#REF!)</f>
        <v>#REF!</v>
      </c>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3" t="s">
        <v>280</v>
      </c>
      <c r="B281" s="14" t="e">
        <f>COUNTIF(#REF!,A281)</f>
        <v>#REF!</v>
      </c>
      <c r="C281" s="15" t="e">
        <f>SUMIF(#REF!,'STATSDEV SUMMARY IN R-VALUE'!A281,#REF!)</f>
        <v>#REF!</v>
      </c>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3" t="s">
        <v>281</v>
      </c>
      <c r="B282" s="14" t="e">
        <f>COUNTIF(#REF!,A282)</f>
        <v>#REF!</v>
      </c>
      <c r="C282" s="15" t="e">
        <f>SUMIF(#REF!,'STATSDEV SUMMARY IN R-VALUE'!A282,#REF!)</f>
        <v>#REF!</v>
      </c>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3" t="s">
        <v>282</v>
      </c>
      <c r="B283" s="14" t="e">
        <f>COUNTIF(#REF!,A283)</f>
        <v>#REF!</v>
      </c>
      <c r="C283" s="15" t="e">
        <f>SUMIF(#REF!,'STATSDEV SUMMARY IN R-VALUE'!A283,#REF!)</f>
        <v>#REF!</v>
      </c>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3" t="s">
        <v>283</v>
      </c>
      <c r="B284" s="14" t="e">
        <f>COUNTIF(#REF!,A284)</f>
        <v>#REF!</v>
      </c>
      <c r="C284" s="15" t="e">
        <f>SUMIF(#REF!,'STATSDEV SUMMARY IN R-VALUE'!A284,#REF!)</f>
        <v>#REF!</v>
      </c>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3" t="s">
        <v>284</v>
      </c>
      <c r="B285" s="14" t="e">
        <f>COUNTIF(#REF!,A285)</f>
        <v>#REF!</v>
      </c>
      <c r="C285" s="15" t="e">
        <f>SUMIF(#REF!,'STATSDEV SUMMARY IN R-VALUE'!A285,#REF!)</f>
        <v>#REF!</v>
      </c>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3" t="s">
        <v>285</v>
      </c>
      <c r="B286" s="14" t="e">
        <f>COUNTIF(#REF!,A286)</f>
        <v>#REF!</v>
      </c>
      <c r="C286" s="15" t="e">
        <f>SUMIF(#REF!,'STATSDEV SUMMARY IN R-VALUE'!A286,#REF!)</f>
        <v>#REF!</v>
      </c>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3" t="s">
        <v>286</v>
      </c>
      <c r="B287" s="14" t="e">
        <f>COUNTIF(#REF!,A287)</f>
        <v>#REF!</v>
      </c>
      <c r="C287" s="15" t="e">
        <f>SUMIF(#REF!,'STATSDEV SUMMARY IN R-VALUE'!A287,#REF!)</f>
        <v>#REF!</v>
      </c>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3" t="s">
        <v>287</v>
      </c>
      <c r="B288" s="14" t="e">
        <f>COUNTIF(#REF!,A288)</f>
        <v>#REF!</v>
      </c>
      <c r="C288" s="15" t="e">
        <f>SUMIF(#REF!,'STATSDEV SUMMARY IN R-VALUE'!A288,#REF!)</f>
        <v>#REF!</v>
      </c>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3" t="s">
        <v>288</v>
      </c>
      <c r="B289" s="14" t="e">
        <f>COUNTIF(#REF!,A289)</f>
        <v>#REF!</v>
      </c>
      <c r="C289" s="15" t="e">
        <f>SUMIF(#REF!,'STATSDEV SUMMARY IN R-VALUE'!A289,#REF!)</f>
        <v>#REF!</v>
      </c>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27" t="s">
        <v>289</v>
      </c>
      <c r="B290" s="14" t="e">
        <f>COUNTIF(#REF!,A290)</f>
        <v>#REF!</v>
      </c>
      <c r="C290" s="15" t="e">
        <f>SUMIF(#REF!,'STATSDEV SUMMARY IN R-VALUE'!A290,#REF!)</f>
        <v>#REF!</v>
      </c>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3" t="s">
        <v>290</v>
      </c>
      <c r="B291" s="14" t="e">
        <f>COUNTIF(#REF!,A291)</f>
        <v>#REF!</v>
      </c>
      <c r="C291" s="15" t="e">
        <f>SUMIF(#REF!,'STATSDEV SUMMARY IN R-VALUE'!A291,#REF!)</f>
        <v>#REF!</v>
      </c>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3" t="s">
        <v>291</v>
      </c>
      <c r="B292" s="14" t="e">
        <f>COUNTIF(#REF!,A292)</f>
        <v>#REF!</v>
      </c>
      <c r="C292" s="15" t="e">
        <f>SUMIF(#REF!,'STATSDEV SUMMARY IN R-VALUE'!A292,#REF!)</f>
        <v>#REF!</v>
      </c>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3" t="s">
        <v>292</v>
      </c>
      <c r="B293" s="14" t="e">
        <f>COUNTIF(#REF!,A293)</f>
        <v>#REF!</v>
      </c>
      <c r="C293" s="15" t="e">
        <f>SUMIF(#REF!,'STATSDEV SUMMARY IN R-VALUE'!A293,#REF!)</f>
        <v>#REF!</v>
      </c>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3" t="s">
        <v>293</v>
      </c>
      <c r="B294" s="14" t="e">
        <f>COUNTIF(#REF!,A294)</f>
        <v>#REF!</v>
      </c>
      <c r="C294" s="15" t="e">
        <f>SUMIF(#REF!,'STATSDEV SUMMARY IN R-VALUE'!A294,#REF!)</f>
        <v>#REF!</v>
      </c>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3" t="s">
        <v>294</v>
      </c>
      <c r="B295" s="14" t="e">
        <f>COUNTIF(#REF!,A295)</f>
        <v>#REF!</v>
      </c>
      <c r="C295" s="15" t="e">
        <f>SUMIF(#REF!,'STATSDEV SUMMARY IN R-VALUE'!A295,#REF!)</f>
        <v>#REF!</v>
      </c>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3" t="s">
        <v>295</v>
      </c>
      <c r="B296" s="14" t="e">
        <f>COUNTIF(#REF!,A296)</f>
        <v>#REF!</v>
      </c>
      <c r="C296" s="15" t="e">
        <f>SUMIF(#REF!,'STATSDEV SUMMARY IN R-VALUE'!A296,#REF!)</f>
        <v>#REF!</v>
      </c>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3" t="s">
        <v>296</v>
      </c>
      <c r="B297" s="14" t="e">
        <f>COUNTIF(#REF!,A297)</f>
        <v>#REF!</v>
      </c>
      <c r="C297" s="15" t="e">
        <f>SUMIF(#REF!,'STATSDEV SUMMARY IN R-VALUE'!A297,#REF!)</f>
        <v>#REF!</v>
      </c>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3" t="s">
        <v>297</v>
      </c>
      <c r="B298" s="14" t="e">
        <f>COUNTIF(#REF!,A298)</f>
        <v>#REF!</v>
      </c>
      <c r="C298" s="15" t="e">
        <f>SUMIF(#REF!,'STATSDEV SUMMARY IN R-VALUE'!A298,#REF!)</f>
        <v>#REF!</v>
      </c>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3" t="s">
        <v>298</v>
      </c>
      <c r="B299" s="14" t="e">
        <f>COUNTIF(#REF!,A299)</f>
        <v>#REF!</v>
      </c>
      <c r="C299" s="15" t="e">
        <f>SUMIF(#REF!,'STATSDEV SUMMARY IN R-VALUE'!A299,#REF!)</f>
        <v>#REF!</v>
      </c>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3" t="s">
        <v>299</v>
      </c>
      <c r="B300" s="14" t="e">
        <f>COUNTIF(#REF!,A300)</f>
        <v>#REF!</v>
      </c>
      <c r="C300" s="15" t="e">
        <f>SUMIF(#REF!,'STATSDEV SUMMARY IN R-VALUE'!A300,#REF!)</f>
        <v>#REF!</v>
      </c>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3" t="s">
        <v>300</v>
      </c>
      <c r="B301" s="14" t="e">
        <f>COUNTIF(#REF!,A301)</f>
        <v>#REF!</v>
      </c>
      <c r="C301" s="15" t="e">
        <f>SUMIF(#REF!,'STATSDEV SUMMARY IN R-VALUE'!A301,#REF!)</f>
        <v>#REF!</v>
      </c>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3" t="s">
        <v>301</v>
      </c>
      <c r="B302" s="14" t="e">
        <f>COUNTIF(#REF!,A302)</f>
        <v>#REF!</v>
      </c>
      <c r="C302" s="15" t="e">
        <f>SUMIF(#REF!,'STATSDEV SUMMARY IN R-VALUE'!A302,#REF!)</f>
        <v>#REF!</v>
      </c>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3" t="s">
        <v>302</v>
      </c>
      <c r="B303" s="14" t="e">
        <f>COUNTIF(#REF!,A303)</f>
        <v>#REF!</v>
      </c>
      <c r="C303" s="15" t="e">
        <f>SUMIF(#REF!,'STATSDEV SUMMARY IN R-VALUE'!A303,#REF!)</f>
        <v>#REF!</v>
      </c>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3" t="s">
        <v>303</v>
      </c>
      <c r="B304" s="14" t="e">
        <f>COUNTIF(#REF!,A304)</f>
        <v>#REF!</v>
      </c>
      <c r="C304" s="15" t="e">
        <f>SUMIF(#REF!,'STATSDEV SUMMARY IN R-VALUE'!A304,#REF!)</f>
        <v>#REF!</v>
      </c>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3" t="s">
        <v>304</v>
      </c>
      <c r="B305" s="14" t="e">
        <f>COUNTIF(#REF!,A305)</f>
        <v>#REF!</v>
      </c>
      <c r="C305" s="15" t="e">
        <f>SUMIF(#REF!,'STATSDEV SUMMARY IN R-VALUE'!A305,#REF!)</f>
        <v>#REF!</v>
      </c>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3" t="s">
        <v>305</v>
      </c>
      <c r="B306" s="14" t="e">
        <f>COUNTIF(#REF!,A306)</f>
        <v>#REF!</v>
      </c>
      <c r="C306" s="15" t="e">
        <f>SUMIF(#REF!,'STATSDEV SUMMARY IN R-VALUE'!A306,#REF!)</f>
        <v>#REF!</v>
      </c>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3" t="s">
        <v>306</v>
      </c>
      <c r="B307" s="14" t="e">
        <f>COUNTIF(#REF!,A307)</f>
        <v>#REF!</v>
      </c>
      <c r="C307" s="15" t="e">
        <f>SUMIF(#REF!,'STATSDEV SUMMARY IN R-VALUE'!A307,#REF!)</f>
        <v>#REF!</v>
      </c>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3" t="s">
        <v>307</v>
      </c>
      <c r="B308" s="14" t="e">
        <f>COUNTIF(#REF!,A308)</f>
        <v>#REF!</v>
      </c>
      <c r="C308" s="15" t="e">
        <f>SUMIF(#REF!,'STATSDEV SUMMARY IN R-VALUE'!A308,#REF!)</f>
        <v>#REF!</v>
      </c>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3" t="s">
        <v>308</v>
      </c>
      <c r="B309" s="14" t="e">
        <f>COUNTIF(#REF!,A309)</f>
        <v>#REF!</v>
      </c>
      <c r="C309" s="15" t="e">
        <f>SUMIF(#REF!,'STATSDEV SUMMARY IN R-VALUE'!A309,#REF!)</f>
        <v>#REF!</v>
      </c>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3" t="s">
        <v>309</v>
      </c>
      <c r="B310" s="14" t="e">
        <f>COUNTIF(#REF!,A310)</f>
        <v>#REF!</v>
      </c>
      <c r="C310" s="15" t="e">
        <f>SUMIF(#REF!,'STATSDEV SUMMARY IN R-VALUE'!A310,#REF!)</f>
        <v>#REF!</v>
      </c>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3" t="s">
        <v>310</v>
      </c>
      <c r="B311" s="14" t="e">
        <f>COUNTIF(#REF!,A311)</f>
        <v>#REF!</v>
      </c>
      <c r="C311" s="15" t="e">
        <f>SUMIF(#REF!,'STATSDEV SUMMARY IN R-VALUE'!A311,#REF!)</f>
        <v>#REF!</v>
      </c>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3" t="s">
        <v>311</v>
      </c>
      <c r="B312" s="14" t="e">
        <f>COUNTIF(#REF!,A312)</f>
        <v>#REF!</v>
      </c>
      <c r="C312" s="15" t="e">
        <f>SUMIF(#REF!,'STATSDEV SUMMARY IN R-VALUE'!A312,#REF!)</f>
        <v>#REF!</v>
      </c>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3" t="s">
        <v>312</v>
      </c>
      <c r="B313" s="14" t="e">
        <f>COUNTIF(#REF!,A313)</f>
        <v>#REF!</v>
      </c>
      <c r="C313" s="15" t="e">
        <f>SUMIF(#REF!,'STATSDEV SUMMARY IN R-VALUE'!A313,#REF!)</f>
        <v>#REF!</v>
      </c>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3" t="s">
        <v>313</v>
      </c>
      <c r="B314" s="14" t="e">
        <f>COUNTIF(#REF!,A314)</f>
        <v>#REF!</v>
      </c>
      <c r="C314" s="15" t="e">
        <f>SUMIF(#REF!,'STATSDEV SUMMARY IN R-VALUE'!A314,#REF!)</f>
        <v>#REF!</v>
      </c>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3" t="s">
        <v>314</v>
      </c>
      <c r="B315" s="14" t="e">
        <f>COUNTIF(#REF!,A315)</f>
        <v>#REF!</v>
      </c>
      <c r="C315" s="15" t="e">
        <f>SUMIF(#REF!,'STATSDEV SUMMARY IN R-VALUE'!A315,#REF!)</f>
        <v>#REF!</v>
      </c>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3" t="s">
        <v>315</v>
      </c>
      <c r="B316" s="14" t="e">
        <f>COUNTIF(#REF!,A316)</f>
        <v>#REF!</v>
      </c>
      <c r="C316" s="15" t="e">
        <f>SUMIF(#REF!,'STATSDEV SUMMARY IN R-VALUE'!A316,#REF!)</f>
        <v>#REF!</v>
      </c>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3" t="s">
        <v>316</v>
      </c>
      <c r="B317" s="14" t="e">
        <f>COUNTIF(#REF!,A317)</f>
        <v>#REF!</v>
      </c>
      <c r="C317" s="15" t="e">
        <f>SUMIF(#REF!,'STATSDEV SUMMARY IN R-VALUE'!A317,#REF!)</f>
        <v>#REF!</v>
      </c>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3" t="s">
        <v>317</v>
      </c>
      <c r="B318" s="14" t="e">
        <f>COUNTIF(#REF!,A318)</f>
        <v>#REF!</v>
      </c>
      <c r="C318" s="15" t="e">
        <f>SUMIF(#REF!,'STATSDEV SUMMARY IN R-VALUE'!A318,#REF!)</f>
        <v>#REF!</v>
      </c>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3" t="s">
        <v>318</v>
      </c>
      <c r="B319" s="14" t="e">
        <f>COUNTIF(#REF!,A319)</f>
        <v>#REF!</v>
      </c>
      <c r="C319" s="15" t="e">
        <f>SUMIF(#REF!,'STATSDEV SUMMARY IN R-VALUE'!A319,#REF!)</f>
        <v>#REF!</v>
      </c>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3" t="s">
        <v>319</v>
      </c>
      <c r="B320" s="14" t="e">
        <f>COUNTIF(#REF!,A320)</f>
        <v>#REF!</v>
      </c>
      <c r="C320" s="15" t="e">
        <f>SUMIF(#REF!,'STATSDEV SUMMARY IN R-VALUE'!A320,#REF!)</f>
        <v>#REF!</v>
      </c>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3" t="s">
        <v>320</v>
      </c>
      <c r="B321" s="14" t="e">
        <f>COUNTIF(#REF!,A321)</f>
        <v>#REF!</v>
      </c>
      <c r="C321" s="15" t="e">
        <f>SUMIF(#REF!,'STATSDEV SUMMARY IN R-VALUE'!A321,#REF!)</f>
        <v>#REF!</v>
      </c>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3" t="s">
        <v>321</v>
      </c>
      <c r="B322" s="14" t="e">
        <f>COUNTIF(#REF!,A322)</f>
        <v>#REF!</v>
      </c>
      <c r="C322" s="15" t="e">
        <f>SUMIF(#REF!,'STATSDEV SUMMARY IN R-VALUE'!A322,#REF!)</f>
        <v>#REF!</v>
      </c>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3" t="s">
        <v>322</v>
      </c>
      <c r="B323" s="14" t="e">
        <f>COUNTIF(#REF!,A323)</f>
        <v>#REF!</v>
      </c>
      <c r="C323" s="15" t="e">
        <f>SUMIF(#REF!,'STATSDEV SUMMARY IN R-VALUE'!A323,#REF!)</f>
        <v>#REF!</v>
      </c>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3" t="s">
        <v>323</v>
      </c>
      <c r="B324" s="14" t="e">
        <f>COUNTIF(#REF!,A324)</f>
        <v>#REF!</v>
      </c>
      <c r="C324" s="15" t="e">
        <f>SUMIF(#REF!,'STATSDEV SUMMARY IN R-VALUE'!A324,#REF!)</f>
        <v>#REF!</v>
      </c>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3" t="s">
        <v>324</v>
      </c>
      <c r="B325" s="14" t="e">
        <f>COUNTIF(#REF!,A325)</f>
        <v>#REF!</v>
      </c>
      <c r="C325" s="15" t="e">
        <f>SUMIF(#REF!,'STATSDEV SUMMARY IN R-VALUE'!A325,#REF!)</f>
        <v>#REF!</v>
      </c>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3" t="s">
        <v>325</v>
      </c>
      <c r="B326" s="14" t="e">
        <f>COUNTIF(#REF!,A326)</f>
        <v>#REF!</v>
      </c>
      <c r="C326" s="15" t="e">
        <f>SUMIF(#REF!,'STATSDEV SUMMARY IN R-VALUE'!A326,#REF!)</f>
        <v>#REF!</v>
      </c>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3" t="s">
        <v>326</v>
      </c>
      <c r="B327" s="14" t="e">
        <f>COUNTIF(#REF!,A327)</f>
        <v>#REF!</v>
      </c>
      <c r="C327" s="15" t="e">
        <f>SUMIF(#REF!,'STATSDEV SUMMARY IN R-VALUE'!A327,#REF!)</f>
        <v>#REF!</v>
      </c>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3" t="s">
        <v>327</v>
      </c>
      <c r="B328" s="14" t="e">
        <f>COUNTIF(#REF!,A328)</f>
        <v>#REF!</v>
      </c>
      <c r="C328" s="15" t="e">
        <f>SUMIF(#REF!,'STATSDEV SUMMARY IN R-VALUE'!A328,#REF!)</f>
        <v>#REF!</v>
      </c>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3" t="s">
        <v>328</v>
      </c>
      <c r="B329" s="14" t="e">
        <f>COUNTIF(#REF!,A329)</f>
        <v>#REF!</v>
      </c>
      <c r="C329" s="15" t="e">
        <f>SUMIF(#REF!,'STATSDEV SUMMARY IN R-VALUE'!A329,#REF!)</f>
        <v>#REF!</v>
      </c>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3" t="s">
        <v>329</v>
      </c>
      <c r="B330" s="14" t="e">
        <f>COUNTIF(#REF!,A330)</f>
        <v>#REF!</v>
      </c>
      <c r="C330" s="15" t="e">
        <f>SUMIF(#REF!,'STATSDEV SUMMARY IN R-VALUE'!A330,#REF!)</f>
        <v>#REF!</v>
      </c>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3" t="s">
        <v>330</v>
      </c>
      <c r="B331" s="14" t="e">
        <f>COUNTIF(#REF!,A331)</f>
        <v>#REF!</v>
      </c>
      <c r="C331" s="15" t="e">
        <f>SUMIF(#REF!,'STATSDEV SUMMARY IN R-VALUE'!A331,#REF!)</f>
        <v>#REF!</v>
      </c>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3" t="s">
        <v>331</v>
      </c>
      <c r="B332" s="14" t="e">
        <f>COUNTIF(#REF!,A332)</f>
        <v>#REF!</v>
      </c>
      <c r="C332" s="15" t="e">
        <f>SUMIF(#REF!,'STATSDEV SUMMARY IN R-VALUE'!A332,#REF!)</f>
        <v>#REF!</v>
      </c>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3" t="s">
        <v>332</v>
      </c>
      <c r="B333" s="14" t="e">
        <f>COUNTIF(#REF!,A333)</f>
        <v>#REF!</v>
      </c>
      <c r="C333" s="15" t="e">
        <f>SUMIF(#REF!,'STATSDEV SUMMARY IN R-VALUE'!A333,#REF!)</f>
        <v>#REF!</v>
      </c>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3" t="s">
        <v>333</v>
      </c>
      <c r="B334" s="14" t="e">
        <f>COUNTIF(#REF!,A334)</f>
        <v>#REF!</v>
      </c>
      <c r="C334" s="15" t="e">
        <f>SUMIF(#REF!,'STATSDEV SUMMARY IN R-VALUE'!A334,#REF!)</f>
        <v>#REF!</v>
      </c>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3" t="s">
        <v>334</v>
      </c>
      <c r="B335" s="14" t="e">
        <f>COUNTIF(#REF!,A335)</f>
        <v>#REF!</v>
      </c>
      <c r="C335" s="15" t="e">
        <f>SUMIF(#REF!,'STATSDEV SUMMARY IN R-VALUE'!A335,#REF!)</f>
        <v>#REF!</v>
      </c>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3" t="s">
        <v>335</v>
      </c>
      <c r="B336" s="14" t="e">
        <f>COUNTIF(#REF!,A336)</f>
        <v>#REF!</v>
      </c>
      <c r="C336" s="15" t="e">
        <f>SUMIF(#REF!,'STATSDEV SUMMARY IN R-VALUE'!A336,#REF!)</f>
        <v>#REF!</v>
      </c>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3" t="s">
        <v>336</v>
      </c>
      <c r="B337" s="14" t="e">
        <f>COUNTIF(#REF!,A337)</f>
        <v>#REF!</v>
      </c>
      <c r="C337" s="15" t="e">
        <f>SUMIF(#REF!,'STATSDEV SUMMARY IN R-VALUE'!A337,#REF!)</f>
        <v>#REF!</v>
      </c>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3" t="s">
        <v>337</v>
      </c>
      <c r="B338" s="14" t="e">
        <f>COUNTIF(#REF!,A338)</f>
        <v>#REF!</v>
      </c>
      <c r="C338" s="15" t="e">
        <f>SUMIF(#REF!,'STATSDEV SUMMARY IN R-VALUE'!A338,#REF!)</f>
        <v>#REF!</v>
      </c>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3" t="s">
        <v>338</v>
      </c>
      <c r="B339" s="14" t="e">
        <f>COUNTIF(#REF!,A339)</f>
        <v>#REF!</v>
      </c>
      <c r="C339" s="15" t="e">
        <f>SUMIF(#REF!,'STATSDEV SUMMARY IN R-VALUE'!A339,#REF!)</f>
        <v>#REF!</v>
      </c>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3" t="s">
        <v>339</v>
      </c>
      <c r="B340" s="14" t="e">
        <f>COUNTIF(#REF!,A340)</f>
        <v>#REF!</v>
      </c>
      <c r="C340" s="15" t="e">
        <f>SUMIF(#REF!,'STATSDEV SUMMARY IN R-VALUE'!A340,#REF!)</f>
        <v>#REF!</v>
      </c>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3" t="s">
        <v>340</v>
      </c>
      <c r="B341" s="14" t="e">
        <f>COUNTIF(#REF!,A341)</f>
        <v>#REF!</v>
      </c>
      <c r="C341" s="15" t="e">
        <f>SUMIF(#REF!,'STATSDEV SUMMARY IN R-VALUE'!A341,#REF!)</f>
        <v>#REF!</v>
      </c>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3" t="s">
        <v>341</v>
      </c>
      <c r="B342" s="14" t="e">
        <f>COUNTIF(#REF!,A342)</f>
        <v>#REF!</v>
      </c>
      <c r="C342" s="15" t="e">
        <f>SUMIF(#REF!,'STATSDEV SUMMARY IN R-VALUE'!A342,#REF!)</f>
        <v>#REF!</v>
      </c>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3" t="s">
        <v>342</v>
      </c>
      <c r="B343" s="14" t="e">
        <f>COUNTIF(#REF!,A343)</f>
        <v>#REF!</v>
      </c>
      <c r="C343" s="15" t="e">
        <f>SUMIF(#REF!,'STATSDEV SUMMARY IN R-VALUE'!A343,#REF!)</f>
        <v>#REF!</v>
      </c>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3" t="s">
        <v>343</v>
      </c>
      <c r="B344" s="14" t="e">
        <f>COUNTIF(#REF!,A344)</f>
        <v>#REF!</v>
      </c>
      <c r="C344" s="15" t="e">
        <f>SUMIF(#REF!,'STATSDEV SUMMARY IN R-VALUE'!A344,#REF!)</f>
        <v>#REF!</v>
      </c>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3" t="s">
        <v>344</v>
      </c>
      <c r="B345" s="14" t="e">
        <f>COUNTIF(#REF!,A345)</f>
        <v>#REF!</v>
      </c>
      <c r="C345" s="15" t="e">
        <f>SUMIF(#REF!,'STATSDEV SUMMARY IN R-VALUE'!A345,#REF!)</f>
        <v>#REF!</v>
      </c>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3" t="s">
        <v>345</v>
      </c>
      <c r="B346" s="14" t="e">
        <f>COUNTIF(#REF!,A346)</f>
        <v>#REF!</v>
      </c>
      <c r="C346" s="15" t="e">
        <f>SUMIF(#REF!,'STATSDEV SUMMARY IN R-VALUE'!A346,#REF!)</f>
        <v>#REF!</v>
      </c>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3" t="s">
        <v>346</v>
      </c>
      <c r="B347" s="14" t="e">
        <f>COUNTIF(#REF!,A347)</f>
        <v>#REF!</v>
      </c>
      <c r="C347" s="15" t="e">
        <f>SUMIF(#REF!,'STATSDEV SUMMARY IN R-VALUE'!A347,#REF!)</f>
        <v>#REF!</v>
      </c>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3" t="s">
        <v>347</v>
      </c>
      <c r="B348" s="14" t="e">
        <f>COUNTIF(#REF!,A348)</f>
        <v>#REF!</v>
      </c>
      <c r="C348" s="15" t="e">
        <f>SUMIF(#REF!,'STATSDEV SUMMARY IN R-VALUE'!A348,#REF!)</f>
        <v>#REF!</v>
      </c>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3" t="s">
        <v>348</v>
      </c>
      <c r="B349" s="14" t="e">
        <f>COUNTIF(#REF!,A349)</f>
        <v>#REF!</v>
      </c>
      <c r="C349" s="15" t="e">
        <f>SUMIF(#REF!,'STATSDEV SUMMARY IN R-VALUE'!A349,#REF!)</f>
        <v>#REF!</v>
      </c>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3" t="s">
        <v>349</v>
      </c>
      <c r="B350" s="14" t="e">
        <f>COUNTIF(#REF!,A350)</f>
        <v>#REF!</v>
      </c>
      <c r="C350" s="15" t="e">
        <f>SUMIF(#REF!,'STATSDEV SUMMARY IN R-VALUE'!A350,#REF!)</f>
        <v>#REF!</v>
      </c>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3" t="s">
        <v>350</v>
      </c>
      <c r="B351" s="14" t="e">
        <f>COUNTIF(#REF!,A351)</f>
        <v>#REF!</v>
      </c>
      <c r="C351" s="15" t="e">
        <f>SUMIF(#REF!,'STATSDEV SUMMARY IN R-VALUE'!A351,#REF!)</f>
        <v>#REF!</v>
      </c>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3" t="s">
        <v>351</v>
      </c>
      <c r="B352" s="14" t="e">
        <f>COUNTIF(#REF!,A352)</f>
        <v>#REF!</v>
      </c>
      <c r="C352" s="15" t="e">
        <f>SUMIF(#REF!,'STATSDEV SUMMARY IN R-VALUE'!A352,#REF!)</f>
        <v>#REF!</v>
      </c>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3" t="s">
        <v>352</v>
      </c>
      <c r="B353" s="14" t="e">
        <f>COUNTIF(#REF!,A353)</f>
        <v>#REF!</v>
      </c>
      <c r="C353" s="15" t="e">
        <f>SUMIF(#REF!,'STATSDEV SUMMARY IN R-VALUE'!A353,#REF!)</f>
        <v>#REF!</v>
      </c>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3" t="s">
        <v>353</v>
      </c>
      <c r="B354" s="14" t="e">
        <f>COUNTIF(#REF!,A354)</f>
        <v>#REF!</v>
      </c>
      <c r="C354" s="15" t="e">
        <f>SUMIF(#REF!,'STATSDEV SUMMARY IN R-VALUE'!A354,#REF!)</f>
        <v>#REF!</v>
      </c>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3" t="s">
        <v>354</v>
      </c>
      <c r="B355" s="14" t="e">
        <f>COUNTIF(#REF!,A355)</f>
        <v>#REF!</v>
      </c>
      <c r="C355" s="15" t="e">
        <f>SUMIF(#REF!,'STATSDEV SUMMARY IN R-VALUE'!A355,#REF!)</f>
        <v>#REF!</v>
      </c>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3" t="s">
        <v>355</v>
      </c>
      <c r="B356" s="14" t="e">
        <f>COUNTIF(#REF!,A356)</f>
        <v>#REF!</v>
      </c>
      <c r="C356" s="15" t="e">
        <f>SUMIF(#REF!,'STATSDEV SUMMARY IN R-VALUE'!A356,#REF!)</f>
        <v>#REF!</v>
      </c>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3" t="s">
        <v>356</v>
      </c>
      <c r="B357" s="14" t="e">
        <f>COUNTIF(#REF!,A357)</f>
        <v>#REF!</v>
      </c>
      <c r="C357" s="15" t="e">
        <f>SUMIF(#REF!,'STATSDEV SUMMARY IN R-VALUE'!A357,#REF!)</f>
        <v>#REF!</v>
      </c>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3" t="s">
        <v>357</v>
      </c>
      <c r="B358" s="14" t="e">
        <f>COUNTIF(#REF!,A358)</f>
        <v>#REF!</v>
      </c>
      <c r="C358" s="15" t="e">
        <f>SUMIF(#REF!,'STATSDEV SUMMARY IN R-VALUE'!A358,#REF!)</f>
        <v>#REF!</v>
      </c>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3" t="s">
        <v>358</v>
      </c>
      <c r="B359" s="14" t="e">
        <f>COUNTIF(#REF!,A359)</f>
        <v>#REF!</v>
      </c>
      <c r="C359" s="15" t="e">
        <f>SUMIF(#REF!,'STATSDEV SUMMARY IN R-VALUE'!A359,#REF!)</f>
        <v>#REF!</v>
      </c>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3" t="s">
        <v>359</v>
      </c>
      <c r="B360" s="14" t="e">
        <f>COUNTIF(#REF!,A360)</f>
        <v>#REF!</v>
      </c>
      <c r="C360" s="15" t="e">
        <f>SUMIF(#REF!,'STATSDEV SUMMARY IN R-VALUE'!A360,#REF!)</f>
        <v>#REF!</v>
      </c>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3" t="s">
        <v>360</v>
      </c>
      <c r="B361" s="14" t="e">
        <f>COUNTIF(#REF!,A361)</f>
        <v>#REF!</v>
      </c>
      <c r="C361" s="15" t="e">
        <f>SUMIF(#REF!,'STATSDEV SUMMARY IN R-VALUE'!A361,#REF!)</f>
        <v>#REF!</v>
      </c>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3" t="s">
        <v>360</v>
      </c>
      <c r="B362" s="14" t="e">
        <f>COUNTIF(#REF!,A362)</f>
        <v>#REF!</v>
      </c>
      <c r="C362" s="15" t="e">
        <f>SUMIF(#REF!,'STATSDEV SUMMARY IN R-VALUE'!A362,#REF!)</f>
        <v>#REF!</v>
      </c>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3" t="s">
        <v>361</v>
      </c>
      <c r="B363" s="14" t="e">
        <f>COUNTIF(#REF!,A363)</f>
        <v>#REF!</v>
      </c>
      <c r="C363" s="15" t="e">
        <f>SUMIF(#REF!,'STATSDEV SUMMARY IN R-VALUE'!A363,#REF!)</f>
        <v>#REF!</v>
      </c>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3" t="s">
        <v>362</v>
      </c>
      <c r="B364" s="14" t="e">
        <f>COUNTIF(#REF!,A364)</f>
        <v>#REF!</v>
      </c>
      <c r="C364" s="15" t="e">
        <f>SUMIF(#REF!,'STATSDEV SUMMARY IN R-VALUE'!A364,#REF!)</f>
        <v>#REF!</v>
      </c>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3" t="s">
        <v>363</v>
      </c>
      <c r="B365" s="14" t="e">
        <f>COUNTIF(#REF!,A365)</f>
        <v>#REF!</v>
      </c>
      <c r="C365" s="15" t="e">
        <f>SUMIF(#REF!,'STATSDEV SUMMARY IN R-VALUE'!A365,#REF!)</f>
        <v>#REF!</v>
      </c>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3" t="s">
        <v>364</v>
      </c>
      <c r="B366" s="14" t="e">
        <f>COUNTIF(#REF!,A366)</f>
        <v>#REF!</v>
      </c>
      <c r="C366" s="15" t="e">
        <f>SUMIF(#REF!,'STATSDEV SUMMARY IN R-VALUE'!A366,#REF!)</f>
        <v>#REF!</v>
      </c>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3" t="s">
        <v>365</v>
      </c>
      <c r="B367" s="14" t="e">
        <f>COUNTIF(#REF!,A367)</f>
        <v>#REF!</v>
      </c>
      <c r="C367" s="15" t="e">
        <f>SUMIF(#REF!,'STATSDEV SUMMARY IN R-VALUE'!A367,#REF!)</f>
        <v>#REF!</v>
      </c>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3" t="s">
        <v>366</v>
      </c>
      <c r="B368" s="14" t="e">
        <f>COUNTIF(#REF!,A368)</f>
        <v>#REF!</v>
      </c>
      <c r="C368" s="15" t="e">
        <f>SUMIF(#REF!,'STATSDEV SUMMARY IN R-VALUE'!A368,#REF!)</f>
        <v>#REF!</v>
      </c>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3" t="s">
        <v>367</v>
      </c>
      <c r="B369" s="14" t="e">
        <f>COUNTIF(#REF!,A369)</f>
        <v>#REF!</v>
      </c>
      <c r="C369" s="15" t="e">
        <f>SUMIF(#REF!,'STATSDEV SUMMARY IN R-VALUE'!A369,#REF!)</f>
        <v>#REF!</v>
      </c>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3" t="s">
        <v>368</v>
      </c>
      <c r="B370" s="14" t="e">
        <f>COUNTIF(#REF!,A370)</f>
        <v>#REF!</v>
      </c>
      <c r="C370" s="15" t="e">
        <f>SUMIF(#REF!,'STATSDEV SUMMARY IN R-VALUE'!A370,#REF!)</f>
        <v>#REF!</v>
      </c>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3" t="s">
        <v>369</v>
      </c>
      <c r="B371" s="14" t="e">
        <f>COUNTIF(#REF!,A371)</f>
        <v>#REF!</v>
      </c>
      <c r="C371" s="15" t="e">
        <f>SUMIF(#REF!,'STATSDEV SUMMARY IN R-VALUE'!A371,#REF!)</f>
        <v>#REF!</v>
      </c>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3" t="s">
        <v>370</v>
      </c>
      <c r="B372" s="14" t="e">
        <f>COUNTIF(#REF!,A372)</f>
        <v>#REF!</v>
      </c>
      <c r="C372" s="15" t="e">
        <f>SUMIF(#REF!,'STATSDEV SUMMARY IN R-VALUE'!A372,#REF!)</f>
        <v>#REF!</v>
      </c>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3" t="s">
        <v>371</v>
      </c>
      <c r="B373" s="14" t="e">
        <f>COUNTIF(#REF!,A373)</f>
        <v>#REF!</v>
      </c>
      <c r="C373" s="15" t="e">
        <f>SUMIF(#REF!,'STATSDEV SUMMARY IN R-VALUE'!A373,#REF!)</f>
        <v>#REF!</v>
      </c>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3" t="s">
        <v>372</v>
      </c>
      <c r="B374" s="14" t="e">
        <f>COUNTIF(#REF!,A374)</f>
        <v>#REF!</v>
      </c>
      <c r="C374" s="15" t="e">
        <f>SUMIF(#REF!,'STATSDEV SUMMARY IN R-VALUE'!A374,#REF!)</f>
        <v>#REF!</v>
      </c>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3" t="s">
        <v>373</v>
      </c>
      <c r="B375" s="14" t="e">
        <f>COUNTIF(#REF!,A375)</f>
        <v>#REF!</v>
      </c>
      <c r="C375" s="15" t="e">
        <f>SUMIF(#REF!,'STATSDEV SUMMARY IN R-VALUE'!A375,#REF!)</f>
        <v>#REF!</v>
      </c>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3" t="s">
        <v>374</v>
      </c>
      <c r="B376" s="14" t="e">
        <f>COUNTIF(#REF!,A376)</f>
        <v>#REF!</v>
      </c>
      <c r="C376" s="15" t="e">
        <f>SUMIF(#REF!,'STATSDEV SUMMARY IN R-VALUE'!A376,#REF!)</f>
        <v>#REF!</v>
      </c>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3" t="s">
        <v>375</v>
      </c>
      <c r="B377" s="14" t="e">
        <f>COUNTIF(#REF!,A377)</f>
        <v>#REF!</v>
      </c>
      <c r="C377" s="15" t="e">
        <f>SUMIF(#REF!,'STATSDEV SUMMARY IN R-VALUE'!A377,#REF!)</f>
        <v>#REF!</v>
      </c>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3" t="s">
        <v>376</v>
      </c>
      <c r="B378" s="14" t="e">
        <f>COUNTIF(#REF!,A378)</f>
        <v>#REF!</v>
      </c>
      <c r="C378" s="15" t="e">
        <f>SUMIF(#REF!,'STATSDEV SUMMARY IN R-VALUE'!A378,#REF!)</f>
        <v>#REF!</v>
      </c>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3" t="s">
        <v>377</v>
      </c>
      <c r="B379" s="14" t="e">
        <f>COUNTIF(#REF!,A379)</f>
        <v>#REF!</v>
      </c>
      <c r="C379" s="15" t="e">
        <f>SUMIF(#REF!,'STATSDEV SUMMARY IN R-VALUE'!A379,#REF!)</f>
        <v>#REF!</v>
      </c>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3" t="s">
        <v>378</v>
      </c>
      <c r="B380" s="14" t="e">
        <f>COUNTIF(#REF!,A380)</f>
        <v>#REF!</v>
      </c>
      <c r="C380" s="15" t="e">
        <f>SUMIF(#REF!,'STATSDEV SUMMARY IN R-VALUE'!A380,#REF!)</f>
        <v>#REF!</v>
      </c>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3" t="s">
        <v>379</v>
      </c>
      <c r="B381" s="14" t="e">
        <f>COUNTIF(#REF!,A381)</f>
        <v>#REF!</v>
      </c>
      <c r="C381" s="15" t="e">
        <f>SUMIF(#REF!,'STATSDEV SUMMARY IN R-VALUE'!A381,#REF!)</f>
        <v>#REF!</v>
      </c>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3" t="s">
        <v>380</v>
      </c>
      <c r="B382" s="14" t="e">
        <f>COUNTIF(#REF!,A382)</f>
        <v>#REF!</v>
      </c>
      <c r="C382" s="15" t="e">
        <f>SUMIF(#REF!,'STATSDEV SUMMARY IN R-VALUE'!A382,#REF!)</f>
        <v>#REF!</v>
      </c>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3" t="s">
        <v>381</v>
      </c>
      <c r="B383" s="14" t="e">
        <f>COUNTIF(#REF!,A383)</f>
        <v>#REF!</v>
      </c>
      <c r="C383" s="15" t="e">
        <f>SUMIF(#REF!,'STATSDEV SUMMARY IN R-VALUE'!A383,#REF!)</f>
        <v>#REF!</v>
      </c>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3" t="s">
        <v>382</v>
      </c>
      <c r="B384" s="14" t="e">
        <f>COUNTIF(#REF!,A384)</f>
        <v>#REF!</v>
      </c>
      <c r="C384" s="15" t="e">
        <f>SUMIF(#REF!,'STATSDEV SUMMARY IN R-VALUE'!A384,#REF!)</f>
        <v>#REF!</v>
      </c>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3" t="s">
        <v>383</v>
      </c>
      <c r="B385" s="14" t="e">
        <f>COUNTIF(#REF!,A385)</f>
        <v>#REF!</v>
      </c>
      <c r="C385" s="15" t="e">
        <f>SUMIF(#REF!,'STATSDEV SUMMARY IN R-VALUE'!A385,#REF!)</f>
        <v>#REF!</v>
      </c>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3" t="s">
        <v>384</v>
      </c>
      <c r="B386" s="14" t="e">
        <f>COUNTIF(#REF!,A386)</f>
        <v>#REF!</v>
      </c>
      <c r="C386" s="15" t="e">
        <f>SUMIF(#REF!,'STATSDEV SUMMARY IN R-VALUE'!A386,#REF!)</f>
        <v>#REF!</v>
      </c>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3" t="s">
        <v>385</v>
      </c>
      <c r="B387" s="14" t="e">
        <f>COUNTIF(#REF!,A387)</f>
        <v>#REF!</v>
      </c>
      <c r="C387" s="15" t="e">
        <f>SUMIF(#REF!,'STATSDEV SUMMARY IN R-VALUE'!A387,#REF!)</f>
        <v>#REF!</v>
      </c>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3" t="s">
        <v>386</v>
      </c>
      <c r="B388" s="14" t="e">
        <f>COUNTIF(#REF!,A388)</f>
        <v>#REF!</v>
      </c>
      <c r="C388" s="15" t="e">
        <f>SUMIF(#REF!,'STATSDEV SUMMARY IN R-VALUE'!A388,#REF!)</f>
        <v>#REF!</v>
      </c>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3" t="s">
        <v>387</v>
      </c>
      <c r="B389" s="14" t="e">
        <f>COUNTIF(#REF!,A389)</f>
        <v>#REF!</v>
      </c>
      <c r="C389" s="15" t="e">
        <f>SUMIF(#REF!,'STATSDEV SUMMARY IN R-VALUE'!A389,#REF!)</f>
        <v>#REF!</v>
      </c>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3" t="s">
        <v>388</v>
      </c>
      <c r="B390" s="14" t="e">
        <f>COUNTIF(#REF!,A390)</f>
        <v>#REF!</v>
      </c>
      <c r="C390" s="15" t="e">
        <f>SUMIF(#REF!,'STATSDEV SUMMARY IN R-VALUE'!A390,#REF!)</f>
        <v>#REF!</v>
      </c>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3" t="s">
        <v>389</v>
      </c>
      <c r="B391" s="14" t="e">
        <f>COUNTIF(#REF!,A391)</f>
        <v>#REF!</v>
      </c>
      <c r="C391" s="15" t="e">
        <f>SUMIF(#REF!,'STATSDEV SUMMARY IN R-VALUE'!A391,#REF!)</f>
        <v>#REF!</v>
      </c>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3" t="s">
        <v>390</v>
      </c>
      <c r="B392" s="14" t="e">
        <f>COUNTIF(#REF!,A392)</f>
        <v>#REF!</v>
      </c>
      <c r="C392" s="15" t="e">
        <f>SUMIF(#REF!,'STATSDEV SUMMARY IN R-VALUE'!A392,#REF!)</f>
        <v>#REF!</v>
      </c>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3" t="s">
        <v>391</v>
      </c>
      <c r="B393" s="14" t="e">
        <f>COUNTIF(#REF!,A393)</f>
        <v>#REF!</v>
      </c>
      <c r="C393" s="15" t="e">
        <f>SUMIF(#REF!,'STATSDEV SUMMARY IN R-VALUE'!A393,#REF!)</f>
        <v>#REF!</v>
      </c>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3" t="s">
        <v>392</v>
      </c>
      <c r="B394" s="14" t="e">
        <f>COUNTIF(#REF!,A394)</f>
        <v>#REF!</v>
      </c>
      <c r="C394" s="15" t="e">
        <f>SUMIF(#REF!,'STATSDEV SUMMARY IN R-VALUE'!A394,#REF!)</f>
        <v>#REF!</v>
      </c>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3" t="s">
        <v>393</v>
      </c>
      <c r="B395" s="14" t="e">
        <f>COUNTIF(#REF!,A395)</f>
        <v>#REF!</v>
      </c>
      <c r="C395" s="15" t="e">
        <f>SUMIF(#REF!,'STATSDEV SUMMARY IN R-VALUE'!A395,#REF!)</f>
        <v>#REF!</v>
      </c>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3" t="s">
        <v>394</v>
      </c>
      <c r="B396" s="14" t="e">
        <f>COUNTIF(#REF!,A396)</f>
        <v>#REF!</v>
      </c>
      <c r="C396" s="15" t="e">
        <f>SUMIF(#REF!,'STATSDEV SUMMARY IN R-VALUE'!A396,#REF!)</f>
        <v>#REF!</v>
      </c>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3" t="s">
        <v>395</v>
      </c>
      <c r="B397" s="14" t="e">
        <f>COUNTIF(#REF!,A397)</f>
        <v>#REF!</v>
      </c>
      <c r="C397" s="15" t="e">
        <f>SUMIF(#REF!,'STATSDEV SUMMARY IN R-VALUE'!A397,#REF!)</f>
        <v>#REF!</v>
      </c>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3" t="s">
        <v>396</v>
      </c>
      <c r="B398" s="14" t="e">
        <f>COUNTIF(#REF!,A398)</f>
        <v>#REF!</v>
      </c>
      <c r="C398" s="15" t="e">
        <f>SUMIF(#REF!,'STATSDEV SUMMARY IN R-VALUE'!A398,#REF!)</f>
        <v>#REF!</v>
      </c>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3" t="s">
        <v>397</v>
      </c>
      <c r="B399" s="14" t="e">
        <f>COUNTIF(#REF!,A399)</f>
        <v>#REF!</v>
      </c>
      <c r="C399" s="15" t="e">
        <f>SUMIF(#REF!,'STATSDEV SUMMARY IN R-VALUE'!A399,#REF!)</f>
        <v>#REF!</v>
      </c>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3" t="s">
        <v>398</v>
      </c>
      <c r="B400" s="14" t="e">
        <f>COUNTIF(#REF!,A400)</f>
        <v>#REF!</v>
      </c>
      <c r="C400" s="15" t="e">
        <f>SUMIF(#REF!,'STATSDEV SUMMARY IN R-VALUE'!A400,#REF!)</f>
        <v>#REF!</v>
      </c>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3" t="s">
        <v>399</v>
      </c>
      <c r="B401" s="14" t="e">
        <f>COUNTIF(#REF!,A401)</f>
        <v>#REF!</v>
      </c>
      <c r="C401" s="15" t="e">
        <f>SUMIF(#REF!,'STATSDEV SUMMARY IN R-VALUE'!A401,#REF!)</f>
        <v>#REF!</v>
      </c>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3" t="s">
        <v>400</v>
      </c>
      <c r="B402" s="14" t="e">
        <f>COUNTIF(#REF!,A402)</f>
        <v>#REF!</v>
      </c>
      <c r="C402" s="15" t="e">
        <f>SUMIF(#REF!,'STATSDEV SUMMARY IN R-VALUE'!A402,#REF!)</f>
        <v>#REF!</v>
      </c>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3" t="s">
        <v>401</v>
      </c>
      <c r="B403" s="14" t="e">
        <f>COUNTIF(#REF!,A403)</f>
        <v>#REF!</v>
      </c>
      <c r="C403" s="15" t="e">
        <f>SUMIF(#REF!,'STATSDEV SUMMARY IN R-VALUE'!A403,#REF!)</f>
        <v>#REF!</v>
      </c>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3" t="s">
        <v>402</v>
      </c>
      <c r="B404" s="14" t="e">
        <f>COUNTIF(#REF!,A404)</f>
        <v>#REF!</v>
      </c>
      <c r="C404" s="15" t="e">
        <f>SUMIF(#REF!,'STATSDEV SUMMARY IN R-VALUE'!A404,#REF!)</f>
        <v>#REF!</v>
      </c>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3" t="s">
        <v>403</v>
      </c>
      <c r="B405" s="14" t="e">
        <f>COUNTIF(#REF!,A405)</f>
        <v>#REF!</v>
      </c>
      <c r="C405" s="15" t="e">
        <f>SUMIF(#REF!,'STATSDEV SUMMARY IN R-VALUE'!A405,#REF!)</f>
        <v>#REF!</v>
      </c>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3" t="s">
        <v>404</v>
      </c>
      <c r="B406" s="14" t="e">
        <f>COUNTIF(#REF!,A406)</f>
        <v>#REF!</v>
      </c>
      <c r="C406" s="15" t="e">
        <f>SUMIF(#REF!,'STATSDEV SUMMARY IN R-VALUE'!A406,#REF!)</f>
        <v>#REF!</v>
      </c>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3" t="s">
        <v>405</v>
      </c>
      <c r="B407" s="14" t="e">
        <f>COUNTIF(#REF!,A407)</f>
        <v>#REF!</v>
      </c>
      <c r="C407" s="15" t="e">
        <f>SUMIF(#REF!,'STATSDEV SUMMARY IN R-VALUE'!A407,#REF!)</f>
        <v>#REF!</v>
      </c>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3" t="s">
        <v>406</v>
      </c>
      <c r="B408" s="14" t="e">
        <f>COUNTIF(#REF!,A408)</f>
        <v>#REF!</v>
      </c>
      <c r="C408" s="15" t="e">
        <f>SUMIF(#REF!,'STATSDEV SUMMARY IN R-VALUE'!A408,#REF!)</f>
        <v>#REF!</v>
      </c>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3" t="s">
        <v>407</v>
      </c>
      <c r="B409" s="14" t="e">
        <f>COUNTIF(#REF!,A409)</f>
        <v>#REF!</v>
      </c>
      <c r="C409" s="15" t="e">
        <f>SUMIF(#REF!,'STATSDEV SUMMARY IN R-VALUE'!A409,#REF!)</f>
        <v>#REF!</v>
      </c>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3" t="s">
        <v>408</v>
      </c>
      <c r="B410" s="14" t="e">
        <f>COUNTIF(#REF!,A410)</f>
        <v>#REF!</v>
      </c>
      <c r="C410" s="15" t="e">
        <f>SUMIF(#REF!,'STATSDEV SUMMARY IN R-VALUE'!A410,#REF!)</f>
        <v>#REF!</v>
      </c>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3" t="s">
        <v>409</v>
      </c>
      <c r="B411" s="14" t="e">
        <f>COUNTIF(#REF!,A411)</f>
        <v>#REF!</v>
      </c>
      <c r="C411" s="15" t="e">
        <f>SUMIF(#REF!,'STATSDEV SUMMARY IN R-VALUE'!A411,#REF!)</f>
        <v>#REF!</v>
      </c>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3" t="s">
        <v>410</v>
      </c>
      <c r="B412" s="14" t="e">
        <f>COUNTIF(#REF!,A412)</f>
        <v>#REF!</v>
      </c>
      <c r="C412" s="15" t="e">
        <f>SUMIF(#REF!,'STATSDEV SUMMARY IN R-VALUE'!A412,#REF!)</f>
        <v>#REF!</v>
      </c>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3" t="s">
        <v>411</v>
      </c>
      <c r="B413" s="14" t="e">
        <f>COUNTIF(#REF!,A413)</f>
        <v>#REF!</v>
      </c>
      <c r="C413" s="15" t="e">
        <f>SUMIF(#REF!,'STATSDEV SUMMARY IN R-VALUE'!A413,#REF!)</f>
        <v>#REF!</v>
      </c>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3" t="s">
        <v>412</v>
      </c>
      <c r="B414" s="14" t="e">
        <f>COUNTIF(#REF!,A414)</f>
        <v>#REF!</v>
      </c>
      <c r="C414" s="15" t="e">
        <f>SUMIF(#REF!,'STATSDEV SUMMARY IN R-VALUE'!A414,#REF!)</f>
        <v>#REF!</v>
      </c>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3" t="s">
        <v>413</v>
      </c>
      <c r="B415" s="14" t="e">
        <f>COUNTIF(#REF!,A415)</f>
        <v>#REF!</v>
      </c>
      <c r="C415" s="15" t="e">
        <f>SUMIF(#REF!,'STATSDEV SUMMARY IN R-VALUE'!A415,#REF!)</f>
        <v>#REF!</v>
      </c>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3" t="s">
        <v>414</v>
      </c>
      <c r="B416" s="14" t="e">
        <f>COUNTIF(#REF!,A416)</f>
        <v>#REF!</v>
      </c>
      <c r="C416" s="15" t="e">
        <f>SUMIF(#REF!,'STATSDEV SUMMARY IN R-VALUE'!A416,#REF!)</f>
        <v>#REF!</v>
      </c>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3" t="s">
        <v>415</v>
      </c>
      <c r="B417" s="14" t="e">
        <f>COUNTIF(#REF!,A417)</f>
        <v>#REF!</v>
      </c>
      <c r="C417" s="15" t="e">
        <f>SUMIF(#REF!,'STATSDEV SUMMARY IN R-VALUE'!A417,#REF!)</f>
        <v>#REF!</v>
      </c>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3" t="s">
        <v>416</v>
      </c>
      <c r="B418" s="14" t="e">
        <f>COUNTIF(#REF!,A418)</f>
        <v>#REF!</v>
      </c>
      <c r="C418" s="15" t="e">
        <f>SUMIF(#REF!,'STATSDEV SUMMARY IN R-VALUE'!A418,#REF!)</f>
        <v>#REF!</v>
      </c>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3" t="s">
        <v>417</v>
      </c>
      <c r="B419" s="14" t="e">
        <f>COUNTIF(#REF!,A419)</f>
        <v>#REF!</v>
      </c>
      <c r="C419" s="15" t="e">
        <f>SUMIF(#REF!,'STATSDEV SUMMARY IN R-VALUE'!A419,#REF!)</f>
        <v>#REF!</v>
      </c>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3" t="s">
        <v>418</v>
      </c>
      <c r="B420" s="14" t="e">
        <f>COUNTIF(#REF!,A420)</f>
        <v>#REF!</v>
      </c>
      <c r="C420" s="15" t="e">
        <f>SUMIF(#REF!,'STATSDEV SUMMARY IN R-VALUE'!A420,#REF!)</f>
        <v>#REF!</v>
      </c>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3" t="s">
        <v>419</v>
      </c>
      <c r="B421" s="14" t="e">
        <f>COUNTIF(#REF!,A421)</f>
        <v>#REF!</v>
      </c>
      <c r="C421" s="15" t="e">
        <f>SUMIF(#REF!,'STATSDEV SUMMARY IN R-VALUE'!A421,#REF!)</f>
        <v>#REF!</v>
      </c>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3" t="s">
        <v>420</v>
      </c>
      <c r="B422" s="14" t="e">
        <f>COUNTIF(#REF!,A422)</f>
        <v>#REF!</v>
      </c>
      <c r="C422" s="15" t="e">
        <f>SUMIF(#REF!,'STATSDEV SUMMARY IN R-VALUE'!A422,#REF!)</f>
        <v>#REF!</v>
      </c>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3" t="s">
        <v>421</v>
      </c>
      <c r="B423" s="14" t="e">
        <f>COUNTIF(#REF!,A423)</f>
        <v>#REF!</v>
      </c>
      <c r="C423" s="15" t="e">
        <f>SUMIF(#REF!,'STATSDEV SUMMARY IN R-VALUE'!A423,#REF!)</f>
        <v>#REF!</v>
      </c>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3" t="s">
        <v>422</v>
      </c>
      <c r="B424" s="14" t="e">
        <f>COUNTIF(#REF!,A424)</f>
        <v>#REF!</v>
      </c>
      <c r="C424" s="15" t="e">
        <f>SUMIF(#REF!,'STATSDEV SUMMARY IN R-VALUE'!A424,#REF!)</f>
        <v>#REF!</v>
      </c>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3" t="s">
        <v>423</v>
      </c>
      <c r="B425" s="14" t="e">
        <f>COUNTIF(#REF!,A425)</f>
        <v>#REF!</v>
      </c>
      <c r="C425" s="15" t="e">
        <f>SUMIF(#REF!,'STATSDEV SUMMARY IN R-VALUE'!A425,#REF!)</f>
        <v>#REF!</v>
      </c>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3" t="s">
        <v>424</v>
      </c>
      <c r="B426" s="14" t="e">
        <f>COUNTIF(#REF!,A426)</f>
        <v>#REF!</v>
      </c>
      <c r="C426" s="15" t="e">
        <f>SUMIF(#REF!,'STATSDEV SUMMARY IN R-VALUE'!A426,#REF!)</f>
        <v>#REF!</v>
      </c>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3" t="s">
        <v>425</v>
      </c>
      <c r="B427" s="14" t="e">
        <f>COUNTIF(#REF!,A427)</f>
        <v>#REF!</v>
      </c>
      <c r="C427" s="15" t="e">
        <f>SUMIF(#REF!,'STATSDEV SUMMARY IN R-VALUE'!A427,#REF!)</f>
        <v>#REF!</v>
      </c>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3" t="s">
        <v>426</v>
      </c>
      <c r="B428" s="14" t="e">
        <f>COUNTIF(#REF!,A428)</f>
        <v>#REF!</v>
      </c>
      <c r="C428" s="15" t="e">
        <f>SUMIF(#REF!,'STATSDEV SUMMARY IN R-VALUE'!A428,#REF!)</f>
        <v>#REF!</v>
      </c>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3" t="s">
        <v>427</v>
      </c>
      <c r="B429" s="14" t="e">
        <f>COUNTIF(#REF!,A429)</f>
        <v>#REF!</v>
      </c>
      <c r="C429" s="15" t="e">
        <f>SUMIF(#REF!,'STATSDEV SUMMARY IN R-VALUE'!A429,#REF!)</f>
        <v>#REF!</v>
      </c>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3" t="s">
        <v>428</v>
      </c>
      <c r="B430" s="14" t="e">
        <f>COUNTIF(#REF!,A430)</f>
        <v>#REF!</v>
      </c>
      <c r="C430" s="15" t="e">
        <f>SUMIF(#REF!,'STATSDEV SUMMARY IN R-VALUE'!A430,#REF!)</f>
        <v>#REF!</v>
      </c>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3" t="s">
        <v>429</v>
      </c>
      <c r="B431" s="14" t="e">
        <f>COUNTIF(#REF!,A431)</f>
        <v>#REF!</v>
      </c>
      <c r="C431" s="15" t="e">
        <f>SUMIF(#REF!,'STATSDEV SUMMARY IN R-VALUE'!A431,#REF!)</f>
        <v>#REF!</v>
      </c>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3" t="s">
        <v>430</v>
      </c>
      <c r="B432" s="14" t="e">
        <f>COUNTIF(#REF!,A432)</f>
        <v>#REF!</v>
      </c>
      <c r="C432" s="15" t="e">
        <f>SUMIF(#REF!,'STATSDEV SUMMARY IN R-VALUE'!A432,#REF!)</f>
        <v>#REF!</v>
      </c>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3" t="s">
        <v>431</v>
      </c>
      <c r="B433" s="14" t="e">
        <f>COUNTIF(#REF!,A433)</f>
        <v>#REF!</v>
      </c>
      <c r="C433" s="15" t="e">
        <f>SUMIF(#REF!,'STATSDEV SUMMARY IN R-VALUE'!A433,#REF!)</f>
        <v>#REF!</v>
      </c>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3" t="s">
        <v>432</v>
      </c>
      <c r="B434" s="14" t="e">
        <f>COUNTIF(#REF!,A434)</f>
        <v>#REF!</v>
      </c>
      <c r="C434" s="15" t="e">
        <f>SUMIF(#REF!,'STATSDEV SUMMARY IN R-VALUE'!A434,#REF!)</f>
        <v>#REF!</v>
      </c>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3" t="s">
        <v>433</v>
      </c>
      <c r="B435" s="14" t="e">
        <f>COUNTIF(#REF!,A435)</f>
        <v>#REF!</v>
      </c>
      <c r="C435" s="15" t="e">
        <f>SUMIF(#REF!,'STATSDEV SUMMARY IN R-VALUE'!A435,#REF!)</f>
        <v>#REF!</v>
      </c>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3" t="s">
        <v>434</v>
      </c>
      <c r="B436" s="14" t="e">
        <f>COUNTIF(#REF!,A436)</f>
        <v>#REF!</v>
      </c>
      <c r="C436" s="15" t="e">
        <f>SUMIF(#REF!,'STATSDEV SUMMARY IN R-VALUE'!A436,#REF!)</f>
        <v>#REF!</v>
      </c>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3" t="s">
        <v>435</v>
      </c>
      <c r="B437" s="14" t="e">
        <f>COUNTIF(#REF!,A437)</f>
        <v>#REF!</v>
      </c>
      <c r="C437" s="15" t="e">
        <f>SUMIF(#REF!,'STATSDEV SUMMARY IN R-VALUE'!A437,#REF!)</f>
        <v>#REF!</v>
      </c>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3" t="s">
        <v>436</v>
      </c>
      <c r="B438" s="14" t="e">
        <f>COUNTIF(#REF!,A438)</f>
        <v>#REF!</v>
      </c>
      <c r="C438" s="15" t="e">
        <f>SUMIF(#REF!,'STATSDEV SUMMARY IN R-VALUE'!A438,#REF!)</f>
        <v>#REF!</v>
      </c>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3" t="s">
        <v>437</v>
      </c>
      <c r="B439" s="14" t="e">
        <f>COUNTIF(#REF!,A439)</f>
        <v>#REF!</v>
      </c>
      <c r="C439" s="15" t="e">
        <f>SUMIF(#REF!,'STATSDEV SUMMARY IN R-VALUE'!A439,#REF!)</f>
        <v>#REF!</v>
      </c>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3" t="s">
        <v>438</v>
      </c>
      <c r="B440" s="14" t="e">
        <f>COUNTIF(#REF!,A440)</f>
        <v>#REF!</v>
      </c>
      <c r="C440" s="15" t="e">
        <f>SUMIF(#REF!,'STATSDEV SUMMARY IN R-VALUE'!A440,#REF!)</f>
        <v>#REF!</v>
      </c>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3" t="s">
        <v>439</v>
      </c>
      <c r="B441" s="14" t="e">
        <f>COUNTIF(#REF!,A441)</f>
        <v>#REF!</v>
      </c>
      <c r="C441" s="15" t="e">
        <f>SUMIF(#REF!,'STATSDEV SUMMARY IN R-VALUE'!A441,#REF!)</f>
        <v>#REF!</v>
      </c>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3" t="s">
        <v>440</v>
      </c>
      <c r="B442" s="14" t="e">
        <f>COUNTIF(#REF!,A442)</f>
        <v>#REF!</v>
      </c>
      <c r="C442" s="15" t="e">
        <f>SUMIF(#REF!,'STATSDEV SUMMARY IN R-VALUE'!A442,#REF!)</f>
        <v>#REF!</v>
      </c>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3" t="s">
        <v>441</v>
      </c>
      <c r="B443" s="14" t="e">
        <f>COUNTIF(#REF!,A443)</f>
        <v>#REF!</v>
      </c>
      <c r="C443" s="15" t="e">
        <f>SUMIF(#REF!,'STATSDEV SUMMARY IN R-VALUE'!A443,#REF!)</f>
        <v>#REF!</v>
      </c>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3" t="s">
        <v>442</v>
      </c>
      <c r="B444" s="14" t="e">
        <f>COUNTIF(#REF!,A444)</f>
        <v>#REF!</v>
      </c>
      <c r="C444" s="15" t="e">
        <f>SUMIF(#REF!,'STATSDEV SUMMARY IN R-VALUE'!A444,#REF!)</f>
        <v>#REF!</v>
      </c>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3" t="s">
        <v>443</v>
      </c>
      <c r="B445" s="14" t="e">
        <f>COUNTIF(#REF!,A445)</f>
        <v>#REF!</v>
      </c>
      <c r="C445" s="15" t="e">
        <f>SUMIF(#REF!,'STATSDEV SUMMARY IN R-VALUE'!A445,#REF!)</f>
        <v>#REF!</v>
      </c>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3" t="s">
        <v>444</v>
      </c>
      <c r="B446" s="14" t="e">
        <f>COUNTIF(#REF!,A446)</f>
        <v>#REF!</v>
      </c>
      <c r="C446" s="15" t="e">
        <f>SUMIF(#REF!,'STATSDEV SUMMARY IN R-VALUE'!A446,#REF!)</f>
        <v>#REF!</v>
      </c>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3" t="s">
        <v>445</v>
      </c>
      <c r="B447" s="14" t="e">
        <f>COUNTIF(#REF!,A447)</f>
        <v>#REF!</v>
      </c>
      <c r="C447" s="15" t="e">
        <f>SUMIF(#REF!,'STATSDEV SUMMARY IN R-VALUE'!A447,#REF!)</f>
        <v>#REF!</v>
      </c>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3" t="s">
        <v>446</v>
      </c>
      <c r="B448" s="14" t="e">
        <f>COUNTIF(#REF!,A448)</f>
        <v>#REF!</v>
      </c>
      <c r="C448" s="15" t="e">
        <f>SUMIF(#REF!,'STATSDEV SUMMARY IN R-VALUE'!A448,#REF!)</f>
        <v>#REF!</v>
      </c>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3" t="s">
        <v>447</v>
      </c>
      <c r="B449" s="14" t="e">
        <f>COUNTIF(#REF!,A449)</f>
        <v>#REF!</v>
      </c>
      <c r="C449" s="15" t="e">
        <f>SUMIF(#REF!,'STATSDEV SUMMARY IN R-VALUE'!A449,#REF!)</f>
        <v>#REF!</v>
      </c>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3" t="s">
        <v>448</v>
      </c>
      <c r="B450" s="14" t="e">
        <f>COUNTIF(#REF!,A450)</f>
        <v>#REF!</v>
      </c>
      <c r="C450" s="15" t="e">
        <f>SUMIF(#REF!,'STATSDEV SUMMARY IN R-VALUE'!A450,#REF!)</f>
        <v>#REF!</v>
      </c>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3" t="s">
        <v>449</v>
      </c>
      <c r="B451" s="14" t="e">
        <f>COUNTIF(#REF!,A451)</f>
        <v>#REF!</v>
      </c>
      <c r="C451" s="15" t="e">
        <f>SUMIF(#REF!,'STATSDEV SUMMARY IN R-VALUE'!A451,#REF!)</f>
        <v>#REF!</v>
      </c>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3" t="s">
        <v>450</v>
      </c>
      <c r="B452" s="14" t="e">
        <f>COUNTIF(#REF!,A452)</f>
        <v>#REF!</v>
      </c>
      <c r="C452" s="15" t="e">
        <f>SUMIF(#REF!,'STATSDEV SUMMARY IN R-VALUE'!A452,#REF!)</f>
        <v>#REF!</v>
      </c>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3" t="s">
        <v>451</v>
      </c>
      <c r="B453" s="14" t="e">
        <f>COUNTIF(#REF!,A453)</f>
        <v>#REF!</v>
      </c>
      <c r="C453" s="15" t="e">
        <f>SUMIF(#REF!,'STATSDEV SUMMARY IN R-VALUE'!A453,#REF!)</f>
        <v>#REF!</v>
      </c>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3" t="s">
        <v>452</v>
      </c>
      <c r="B454" s="14" t="e">
        <f>COUNTIF(#REF!,A454)</f>
        <v>#REF!</v>
      </c>
      <c r="C454" s="15" t="e">
        <f>SUMIF(#REF!,'STATSDEV SUMMARY IN R-VALUE'!A454,#REF!)</f>
        <v>#REF!</v>
      </c>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3" t="s">
        <v>453</v>
      </c>
      <c r="B455" s="14" t="e">
        <f>COUNTIF(#REF!,A455)</f>
        <v>#REF!</v>
      </c>
      <c r="C455" s="15" t="e">
        <f>SUMIF(#REF!,'STATSDEV SUMMARY IN R-VALUE'!A455,#REF!)</f>
        <v>#REF!</v>
      </c>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3" t="s">
        <v>454</v>
      </c>
      <c r="B456" s="14" t="e">
        <f>COUNTIF(#REF!,A456)</f>
        <v>#REF!</v>
      </c>
      <c r="C456" s="15" t="e">
        <f>SUMIF(#REF!,'STATSDEV SUMMARY IN R-VALUE'!A456,#REF!)</f>
        <v>#REF!</v>
      </c>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3" t="s">
        <v>455</v>
      </c>
      <c r="B457" s="14" t="e">
        <f>COUNTIF(#REF!,A457)</f>
        <v>#REF!</v>
      </c>
      <c r="C457" s="15" t="e">
        <f>SUMIF(#REF!,'STATSDEV SUMMARY IN R-VALUE'!A457,#REF!)</f>
        <v>#REF!</v>
      </c>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3" t="s">
        <v>456</v>
      </c>
      <c r="B458" s="14" t="e">
        <f>COUNTIF(#REF!,A458)</f>
        <v>#REF!</v>
      </c>
      <c r="C458" s="15" t="e">
        <f>SUMIF(#REF!,'STATSDEV SUMMARY IN R-VALUE'!A458,#REF!)</f>
        <v>#REF!</v>
      </c>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3" t="s">
        <v>457</v>
      </c>
      <c r="B459" s="14" t="e">
        <f>COUNTIF(#REF!,A459)</f>
        <v>#REF!</v>
      </c>
      <c r="C459" s="15" t="e">
        <f>SUMIF(#REF!,'STATSDEV SUMMARY IN R-VALUE'!A459,#REF!)</f>
        <v>#REF!</v>
      </c>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3" t="s">
        <v>458</v>
      </c>
      <c r="B460" s="14" t="e">
        <f>COUNTIF(#REF!,A460)</f>
        <v>#REF!</v>
      </c>
      <c r="C460" s="15" t="e">
        <f>SUMIF(#REF!,'STATSDEV SUMMARY IN R-VALUE'!A460,#REF!)</f>
        <v>#REF!</v>
      </c>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3" t="s">
        <v>459</v>
      </c>
      <c r="B461" s="14" t="e">
        <f>COUNTIF(#REF!,A461)</f>
        <v>#REF!</v>
      </c>
      <c r="C461" s="15" t="e">
        <f>SUMIF(#REF!,'STATSDEV SUMMARY IN R-VALUE'!A461,#REF!)</f>
        <v>#REF!</v>
      </c>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3" t="s">
        <v>460</v>
      </c>
      <c r="B462" s="14" t="e">
        <f>COUNTIF(#REF!,A462)</f>
        <v>#REF!</v>
      </c>
      <c r="C462" s="15" t="e">
        <f>SUMIF(#REF!,'STATSDEV SUMMARY IN R-VALUE'!A462,#REF!)</f>
        <v>#REF!</v>
      </c>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3" t="s">
        <v>461</v>
      </c>
      <c r="B463" s="14" t="e">
        <f>COUNTIF(#REF!,A463)</f>
        <v>#REF!</v>
      </c>
      <c r="C463" s="15" t="e">
        <f>SUMIF(#REF!,'STATSDEV SUMMARY IN R-VALUE'!A463,#REF!)</f>
        <v>#REF!</v>
      </c>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3" t="s">
        <v>462</v>
      </c>
      <c r="B464" s="14" t="e">
        <f>COUNTIF(#REF!,A464)</f>
        <v>#REF!</v>
      </c>
      <c r="C464" s="15" t="e">
        <f>SUMIF(#REF!,'STATSDEV SUMMARY IN R-VALUE'!A464,#REF!)</f>
        <v>#REF!</v>
      </c>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3" t="s">
        <v>463</v>
      </c>
      <c r="B465" s="14" t="e">
        <f>COUNTIF(#REF!,A465)</f>
        <v>#REF!</v>
      </c>
      <c r="C465" s="15" t="e">
        <f>SUMIF(#REF!,'STATSDEV SUMMARY IN R-VALUE'!A465,#REF!)</f>
        <v>#REF!</v>
      </c>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3" t="s">
        <v>464</v>
      </c>
      <c r="B466" s="14" t="e">
        <f>COUNTIF(#REF!,A466)</f>
        <v>#REF!</v>
      </c>
      <c r="C466" s="15" t="e">
        <f>SUMIF(#REF!,'STATSDEV SUMMARY IN R-VALUE'!A466,#REF!)</f>
        <v>#REF!</v>
      </c>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3" t="s">
        <v>465</v>
      </c>
      <c r="B467" s="14" t="e">
        <f>COUNTIF(#REF!,A467)</f>
        <v>#REF!</v>
      </c>
      <c r="C467" s="15" t="e">
        <f>SUMIF(#REF!,'STATSDEV SUMMARY IN R-VALUE'!A467,#REF!)</f>
        <v>#REF!</v>
      </c>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3" t="s">
        <v>466</v>
      </c>
      <c r="B468" s="14" t="e">
        <f>COUNTIF(#REF!,A468)</f>
        <v>#REF!</v>
      </c>
      <c r="C468" s="15" t="e">
        <f>SUMIF(#REF!,'STATSDEV SUMMARY IN R-VALUE'!A468,#REF!)</f>
        <v>#REF!</v>
      </c>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3" t="s">
        <v>467</v>
      </c>
      <c r="B469" s="14" t="e">
        <f>COUNTIF(#REF!,A469)</f>
        <v>#REF!</v>
      </c>
      <c r="C469" s="15" t="e">
        <f>SUMIF(#REF!,'STATSDEV SUMMARY IN R-VALUE'!A469,#REF!)</f>
        <v>#REF!</v>
      </c>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3" t="s">
        <v>468</v>
      </c>
      <c r="B470" s="14" t="e">
        <f>COUNTIF(#REF!,A470)</f>
        <v>#REF!</v>
      </c>
      <c r="C470" s="15" t="e">
        <f>SUMIF(#REF!,'STATSDEV SUMMARY IN R-VALUE'!A470,#REF!)</f>
        <v>#REF!</v>
      </c>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3" t="s">
        <v>469</v>
      </c>
      <c r="B471" s="14" t="e">
        <f>COUNTIF(#REF!,A471)</f>
        <v>#REF!</v>
      </c>
      <c r="C471" s="15" t="e">
        <f>SUMIF(#REF!,'STATSDEV SUMMARY IN R-VALUE'!A471,#REF!)</f>
        <v>#REF!</v>
      </c>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3" t="s">
        <v>470</v>
      </c>
      <c r="B472" s="14" t="e">
        <f>COUNTIF(#REF!,A472)</f>
        <v>#REF!</v>
      </c>
      <c r="C472" s="15" t="e">
        <f>SUMIF(#REF!,'STATSDEV SUMMARY IN R-VALUE'!A472,#REF!)</f>
        <v>#REF!</v>
      </c>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3" t="s">
        <v>471</v>
      </c>
      <c r="B473" s="14" t="e">
        <f>COUNTIF(#REF!,A473)</f>
        <v>#REF!</v>
      </c>
      <c r="C473" s="15" t="e">
        <f>SUMIF(#REF!,'STATSDEV SUMMARY IN R-VALUE'!A473,#REF!)</f>
        <v>#REF!</v>
      </c>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3" t="s">
        <v>472</v>
      </c>
      <c r="B474" s="14" t="e">
        <f>COUNTIF(#REF!,A474)</f>
        <v>#REF!</v>
      </c>
      <c r="C474" s="15" t="e">
        <f>SUMIF(#REF!,'STATSDEV SUMMARY IN R-VALUE'!A474,#REF!)</f>
        <v>#REF!</v>
      </c>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3" t="s">
        <v>473</v>
      </c>
      <c r="B475" s="14" t="e">
        <f>COUNTIF(#REF!,A475)</f>
        <v>#REF!</v>
      </c>
      <c r="C475" s="15" t="e">
        <f>SUMIF(#REF!,'STATSDEV SUMMARY IN R-VALUE'!A475,#REF!)</f>
        <v>#REF!</v>
      </c>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3" t="s">
        <v>474</v>
      </c>
      <c r="B476" s="14" t="e">
        <f>COUNTIF(#REF!,A476)</f>
        <v>#REF!</v>
      </c>
      <c r="C476" s="15" t="e">
        <f>SUMIF(#REF!,'STATSDEV SUMMARY IN R-VALUE'!A476,#REF!)</f>
        <v>#REF!</v>
      </c>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3" t="s">
        <v>475</v>
      </c>
      <c r="B477" s="14" t="e">
        <f>COUNTIF(#REF!,A477)</f>
        <v>#REF!</v>
      </c>
      <c r="C477" s="15" t="e">
        <f>SUMIF(#REF!,'STATSDEV SUMMARY IN R-VALUE'!A477,#REF!)</f>
        <v>#REF!</v>
      </c>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3" t="s">
        <v>476</v>
      </c>
      <c r="B478" s="14" t="e">
        <f>COUNTIF(#REF!,A478)</f>
        <v>#REF!</v>
      </c>
      <c r="C478" s="15" t="e">
        <f>SUMIF(#REF!,'STATSDEV SUMMARY IN R-VALUE'!A478,#REF!)</f>
        <v>#REF!</v>
      </c>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3" t="s">
        <v>477</v>
      </c>
      <c r="B479" s="14" t="e">
        <f>COUNTIF(#REF!,A479)</f>
        <v>#REF!</v>
      </c>
      <c r="C479" s="15" t="e">
        <f>SUMIF(#REF!,'STATSDEV SUMMARY IN R-VALUE'!A479,#REF!)</f>
        <v>#REF!</v>
      </c>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3" t="s">
        <v>478</v>
      </c>
      <c r="B480" s="14" t="e">
        <f>COUNTIF(#REF!,A480)</f>
        <v>#REF!</v>
      </c>
      <c r="C480" s="15" t="e">
        <f>SUMIF(#REF!,'STATSDEV SUMMARY IN R-VALUE'!A480,#REF!)</f>
        <v>#REF!</v>
      </c>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3" t="s">
        <v>479</v>
      </c>
      <c r="B481" s="14" t="e">
        <f>COUNTIF(#REF!,A481)</f>
        <v>#REF!</v>
      </c>
      <c r="C481" s="15" t="e">
        <f>SUMIF(#REF!,'STATSDEV SUMMARY IN R-VALUE'!A481,#REF!)</f>
        <v>#REF!</v>
      </c>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3" t="s">
        <v>480</v>
      </c>
      <c r="B482" s="14" t="e">
        <f>COUNTIF(#REF!,A482)</f>
        <v>#REF!</v>
      </c>
      <c r="C482" s="15" t="e">
        <f>SUMIF(#REF!,'STATSDEV SUMMARY IN R-VALUE'!A482,#REF!)</f>
        <v>#REF!</v>
      </c>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3" t="s">
        <v>481</v>
      </c>
      <c r="B483" s="14" t="e">
        <f>COUNTIF(#REF!,A483)</f>
        <v>#REF!</v>
      </c>
      <c r="C483" s="15" t="e">
        <f>SUMIF(#REF!,'STATSDEV SUMMARY IN R-VALUE'!A483,#REF!)</f>
        <v>#REF!</v>
      </c>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3" t="s">
        <v>482</v>
      </c>
      <c r="B484" s="14" t="e">
        <f>COUNTIF(#REF!,A484)</f>
        <v>#REF!</v>
      </c>
      <c r="C484" s="15" t="e">
        <f>SUMIF(#REF!,'STATSDEV SUMMARY IN R-VALUE'!A484,#REF!)</f>
        <v>#REF!</v>
      </c>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3" t="s">
        <v>483</v>
      </c>
      <c r="B485" s="14" t="e">
        <f>COUNTIF(#REF!,A485)</f>
        <v>#REF!</v>
      </c>
      <c r="C485" s="15" t="e">
        <f>SUMIF(#REF!,'STATSDEV SUMMARY IN R-VALUE'!A485,#REF!)</f>
        <v>#REF!</v>
      </c>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3" t="s">
        <v>484</v>
      </c>
      <c r="B486" s="14" t="e">
        <f>COUNTIF(#REF!,A486)</f>
        <v>#REF!</v>
      </c>
      <c r="C486" s="15" t="e">
        <f>SUMIF(#REF!,'STATSDEV SUMMARY IN R-VALUE'!A486,#REF!)</f>
        <v>#REF!</v>
      </c>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3" t="s">
        <v>485</v>
      </c>
      <c r="B487" s="14" t="e">
        <f>COUNTIF(#REF!,A487)</f>
        <v>#REF!</v>
      </c>
      <c r="C487" s="15" t="e">
        <f>SUMIF(#REF!,'STATSDEV SUMMARY IN R-VALUE'!A487,#REF!)</f>
        <v>#REF!</v>
      </c>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3" t="s">
        <v>486</v>
      </c>
      <c r="B488" s="14" t="e">
        <f>COUNTIF(#REF!,A488)</f>
        <v>#REF!</v>
      </c>
      <c r="C488" s="15" t="e">
        <f>SUMIF(#REF!,'STATSDEV SUMMARY IN R-VALUE'!A488,#REF!)</f>
        <v>#REF!</v>
      </c>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3" t="s">
        <v>487</v>
      </c>
      <c r="B489" s="14" t="e">
        <f>COUNTIF(#REF!,A489)</f>
        <v>#REF!</v>
      </c>
      <c r="C489" s="15" t="e">
        <f>SUMIF(#REF!,'STATSDEV SUMMARY IN R-VALUE'!A489,#REF!)</f>
        <v>#REF!</v>
      </c>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3" t="s">
        <v>488</v>
      </c>
      <c r="B490" s="14" t="e">
        <f>COUNTIF(#REF!,A490)</f>
        <v>#REF!</v>
      </c>
      <c r="C490" s="15" t="e">
        <f>SUMIF(#REF!,'STATSDEV SUMMARY IN R-VALUE'!A490,#REF!)</f>
        <v>#REF!</v>
      </c>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3" t="s">
        <v>489</v>
      </c>
      <c r="B491" s="14" t="e">
        <f>COUNTIF(#REF!,A491)</f>
        <v>#REF!</v>
      </c>
      <c r="C491" s="15" t="e">
        <f>SUMIF(#REF!,'STATSDEV SUMMARY IN R-VALUE'!A491,#REF!)</f>
        <v>#REF!</v>
      </c>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3" t="s">
        <v>490</v>
      </c>
      <c r="B492" s="14" t="e">
        <f>COUNTIF(#REF!,A492)</f>
        <v>#REF!</v>
      </c>
      <c r="C492" s="15" t="e">
        <f>SUMIF(#REF!,'STATSDEV SUMMARY IN R-VALUE'!A492,#REF!)</f>
        <v>#REF!</v>
      </c>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3" t="s">
        <v>491</v>
      </c>
      <c r="B493" s="14" t="e">
        <f>COUNTIF(#REF!,A493)</f>
        <v>#REF!</v>
      </c>
      <c r="C493" s="15" t="e">
        <f>SUMIF(#REF!,'STATSDEV SUMMARY IN R-VALUE'!A493,#REF!)</f>
        <v>#REF!</v>
      </c>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3" t="s">
        <v>492</v>
      </c>
      <c r="B494" s="14" t="e">
        <f>COUNTIF(#REF!,A494)</f>
        <v>#REF!</v>
      </c>
      <c r="C494" s="15" t="e">
        <f>SUMIF(#REF!,'STATSDEV SUMMARY IN R-VALUE'!A494,#REF!)</f>
        <v>#REF!</v>
      </c>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3" t="s">
        <v>493</v>
      </c>
      <c r="B495" s="14" t="e">
        <f>COUNTIF(#REF!,A495)</f>
        <v>#REF!</v>
      </c>
      <c r="C495" s="15" t="e">
        <f>SUMIF(#REF!,'STATSDEV SUMMARY IN R-VALUE'!A495,#REF!)</f>
        <v>#REF!</v>
      </c>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3" t="s">
        <v>494</v>
      </c>
      <c r="B496" s="14" t="e">
        <f>COUNTIF(#REF!,A496)</f>
        <v>#REF!</v>
      </c>
      <c r="C496" s="15" t="e">
        <f>SUMIF(#REF!,'STATSDEV SUMMARY IN R-VALUE'!A496,#REF!)</f>
        <v>#REF!</v>
      </c>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3" t="s">
        <v>495</v>
      </c>
      <c r="B497" s="14" t="e">
        <f>COUNTIF(#REF!,A497)</f>
        <v>#REF!</v>
      </c>
      <c r="C497" s="15" t="e">
        <f>SUMIF(#REF!,'STATSDEV SUMMARY IN R-VALUE'!A497,#REF!)</f>
        <v>#REF!</v>
      </c>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3" t="s">
        <v>496</v>
      </c>
      <c r="B498" s="14" t="e">
        <f>COUNTIF(#REF!,A498)</f>
        <v>#REF!</v>
      </c>
      <c r="C498" s="15" t="e">
        <f>SUMIF(#REF!,'STATSDEV SUMMARY IN R-VALUE'!A498,#REF!)</f>
        <v>#REF!</v>
      </c>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3" t="s">
        <v>497</v>
      </c>
      <c r="B499" s="14" t="e">
        <f>COUNTIF(#REF!,A499)</f>
        <v>#REF!</v>
      </c>
      <c r="C499" s="15" t="e">
        <f>SUMIF(#REF!,'STATSDEV SUMMARY IN R-VALUE'!A499,#REF!)</f>
        <v>#REF!</v>
      </c>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3" t="s">
        <v>498</v>
      </c>
      <c r="B500" s="14" t="e">
        <f>COUNTIF(#REF!,A500)</f>
        <v>#REF!</v>
      </c>
      <c r="C500" s="15" t="e">
        <f>SUMIF(#REF!,'STATSDEV SUMMARY IN R-VALUE'!A500,#REF!)</f>
        <v>#REF!</v>
      </c>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3" t="s">
        <v>499</v>
      </c>
      <c r="B501" s="14" t="e">
        <f>COUNTIF(#REF!,A501)</f>
        <v>#REF!</v>
      </c>
      <c r="C501" s="15" t="e">
        <f>SUMIF(#REF!,'STATSDEV SUMMARY IN R-VALUE'!A501,#REF!)</f>
        <v>#REF!</v>
      </c>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3" t="s">
        <v>500</v>
      </c>
      <c r="B502" s="14" t="e">
        <f>COUNTIF(#REF!,A502)</f>
        <v>#REF!</v>
      </c>
      <c r="C502" s="15" t="e">
        <f>SUMIF(#REF!,'STATSDEV SUMMARY IN R-VALUE'!A502,#REF!)</f>
        <v>#REF!</v>
      </c>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3" t="s">
        <v>501</v>
      </c>
      <c r="B503" s="14" t="e">
        <f>COUNTIF(#REF!,A503)</f>
        <v>#REF!</v>
      </c>
      <c r="C503" s="15" t="e">
        <f>SUMIF(#REF!,'STATSDEV SUMMARY IN R-VALUE'!A503,#REF!)</f>
        <v>#REF!</v>
      </c>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3" t="s">
        <v>502</v>
      </c>
      <c r="B504" s="14" t="e">
        <f>COUNTIF(#REF!,A504)</f>
        <v>#REF!</v>
      </c>
      <c r="C504" s="15" t="e">
        <f>SUMIF(#REF!,'STATSDEV SUMMARY IN R-VALUE'!A504,#REF!)</f>
        <v>#REF!</v>
      </c>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3" t="s">
        <v>503</v>
      </c>
      <c r="B505" s="14" t="e">
        <f>COUNTIF(#REF!,A505)</f>
        <v>#REF!</v>
      </c>
      <c r="C505" s="15" t="e">
        <f>SUMIF(#REF!,'STATSDEV SUMMARY IN R-VALUE'!A505,#REF!)</f>
        <v>#REF!</v>
      </c>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3" t="s">
        <v>504</v>
      </c>
      <c r="B506" s="14" t="e">
        <f>COUNTIF(#REF!,A506)</f>
        <v>#REF!</v>
      </c>
      <c r="C506" s="15" t="e">
        <f>SUMIF(#REF!,'STATSDEV SUMMARY IN R-VALUE'!A506,#REF!)</f>
        <v>#REF!</v>
      </c>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3" t="s">
        <v>505</v>
      </c>
      <c r="B507" s="14" t="e">
        <f>COUNTIF(#REF!,A507)</f>
        <v>#REF!</v>
      </c>
      <c r="C507" s="15" t="e">
        <f>SUMIF(#REF!,'STATSDEV SUMMARY IN R-VALUE'!A507,#REF!)</f>
        <v>#REF!</v>
      </c>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3" t="s">
        <v>506</v>
      </c>
      <c r="B508" s="14" t="e">
        <f>COUNTIF(#REF!,A508)</f>
        <v>#REF!</v>
      </c>
      <c r="C508" s="15" t="e">
        <f>SUMIF(#REF!,'STATSDEV SUMMARY IN R-VALUE'!A508,#REF!)</f>
        <v>#REF!</v>
      </c>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3" t="s">
        <v>507</v>
      </c>
      <c r="B509" s="14" t="e">
        <f>COUNTIF(#REF!,A509)</f>
        <v>#REF!</v>
      </c>
      <c r="C509" s="15" t="e">
        <f>SUMIF(#REF!,'STATSDEV SUMMARY IN R-VALUE'!A509,#REF!)</f>
        <v>#REF!</v>
      </c>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3" t="s">
        <v>508</v>
      </c>
      <c r="B510" s="14" t="e">
        <f>COUNTIF(#REF!,A510)</f>
        <v>#REF!</v>
      </c>
      <c r="C510" s="15" t="e">
        <f>SUMIF(#REF!,'STATSDEV SUMMARY IN R-VALUE'!A510,#REF!)</f>
        <v>#REF!</v>
      </c>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3" t="s">
        <v>509</v>
      </c>
      <c r="B511" s="14" t="e">
        <f>COUNTIF(#REF!,A511)</f>
        <v>#REF!</v>
      </c>
      <c r="C511" s="15" t="e">
        <f>SUMIF(#REF!,'STATSDEV SUMMARY IN R-VALUE'!A511,#REF!)</f>
        <v>#REF!</v>
      </c>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3" t="s">
        <v>510</v>
      </c>
      <c r="B512" s="14" t="e">
        <f>COUNTIF(#REF!,A512)</f>
        <v>#REF!</v>
      </c>
      <c r="C512" s="15" t="e">
        <f>SUMIF(#REF!,'STATSDEV SUMMARY IN R-VALUE'!A512,#REF!)</f>
        <v>#REF!</v>
      </c>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3" t="s">
        <v>511</v>
      </c>
      <c r="B513" s="14" t="e">
        <f>COUNTIF(#REF!,A513)</f>
        <v>#REF!</v>
      </c>
      <c r="C513" s="15" t="e">
        <f>SUMIF(#REF!,'STATSDEV SUMMARY IN R-VALUE'!A513,#REF!)</f>
        <v>#REF!</v>
      </c>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3" t="s">
        <v>512</v>
      </c>
      <c r="B514" s="14" t="e">
        <f>COUNTIF(#REF!,A514)</f>
        <v>#REF!</v>
      </c>
      <c r="C514" s="15" t="e">
        <f>SUMIF(#REF!,'STATSDEV SUMMARY IN R-VALUE'!A514,#REF!)</f>
        <v>#REF!</v>
      </c>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3" t="s">
        <v>513</v>
      </c>
      <c r="B515" s="14" t="e">
        <f>COUNTIF(#REF!,A515)</f>
        <v>#REF!</v>
      </c>
      <c r="C515" s="15" t="e">
        <f>SUMIF(#REF!,'STATSDEV SUMMARY IN R-VALUE'!A515,#REF!)</f>
        <v>#REF!</v>
      </c>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3" t="s">
        <v>514</v>
      </c>
      <c r="B516" s="14" t="e">
        <f>COUNTIF(#REF!,A516)</f>
        <v>#REF!</v>
      </c>
      <c r="C516" s="15" t="e">
        <f>SUMIF(#REF!,'STATSDEV SUMMARY IN R-VALUE'!A516,#REF!)</f>
        <v>#REF!</v>
      </c>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3" t="s">
        <v>515</v>
      </c>
      <c r="B517" s="14" t="e">
        <f>COUNTIF(#REF!,A517)</f>
        <v>#REF!</v>
      </c>
      <c r="C517" s="15" t="e">
        <f>SUMIF(#REF!,'STATSDEV SUMMARY IN R-VALUE'!A517,#REF!)</f>
        <v>#REF!</v>
      </c>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3" t="s">
        <v>516</v>
      </c>
      <c r="B518" s="14" t="e">
        <f>COUNTIF(#REF!,A518)</f>
        <v>#REF!</v>
      </c>
      <c r="C518" s="15" t="e">
        <f>SUMIF(#REF!,'STATSDEV SUMMARY IN R-VALUE'!A518,#REF!)</f>
        <v>#REF!</v>
      </c>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3" t="s">
        <v>517</v>
      </c>
      <c r="B519" s="14" t="e">
        <f>COUNTIF(#REF!,A519)</f>
        <v>#REF!</v>
      </c>
      <c r="C519" s="15" t="e">
        <f>SUMIF(#REF!,'STATSDEV SUMMARY IN R-VALUE'!A519,#REF!)</f>
        <v>#REF!</v>
      </c>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3" t="s">
        <v>518</v>
      </c>
      <c r="B520" s="14" t="e">
        <f>COUNTIF(#REF!,A520)</f>
        <v>#REF!</v>
      </c>
      <c r="C520" s="15" t="e">
        <f>SUMIF(#REF!,'STATSDEV SUMMARY IN R-VALUE'!A520,#REF!)</f>
        <v>#REF!</v>
      </c>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3" t="s">
        <v>519</v>
      </c>
      <c r="B521" s="14" t="e">
        <f>COUNTIF(#REF!,A521)</f>
        <v>#REF!</v>
      </c>
      <c r="C521" s="15" t="e">
        <f>SUMIF(#REF!,'STATSDEV SUMMARY IN R-VALUE'!A521,#REF!)</f>
        <v>#REF!</v>
      </c>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3" t="s">
        <v>520</v>
      </c>
      <c r="B522" s="14" t="e">
        <f>COUNTIF(#REF!,A522)</f>
        <v>#REF!</v>
      </c>
      <c r="C522" s="15" t="e">
        <f>SUMIF(#REF!,'STATSDEV SUMMARY IN R-VALUE'!A522,#REF!)</f>
        <v>#REF!</v>
      </c>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3" t="s">
        <v>521</v>
      </c>
      <c r="B523" s="14" t="e">
        <f>COUNTIF(#REF!,A523)</f>
        <v>#REF!</v>
      </c>
      <c r="C523" s="15" t="e">
        <f>SUMIF(#REF!,'STATSDEV SUMMARY IN R-VALUE'!A523,#REF!)</f>
        <v>#REF!</v>
      </c>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3" t="s">
        <v>522</v>
      </c>
      <c r="B524" s="14" t="e">
        <f>COUNTIF(#REF!,A524)</f>
        <v>#REF!</v>
      </c>
      <c r="C524" s="15" t="e">
        <f>SUMIF(#REF!,'STATSDEV SUMMARY IN R-VALUE'!A524,#REF!)</f>
        <v>#REF!</v>
      </c>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3" t="s">
        <v>523</v>
      </c>
      <c r="B525" s="14" t="e">
        <f>COUNTIF(#REF!,A525)</f>
        <v>#REF!</v>
      </c>
      <c r="C525" s="15" t="e">
        <f>SUMIF(#REF!,'STATSDEV SUMMARY IN R-VALUE'!A525,#REF!)</f>
        <v>#REF!</v>
      </c>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3" t="s">
        <v>524</v>
      </c>
      <c r="B526" s="14" t="e">
        <f>COUNTIF(#REF!,A526)</f>
        <v>#REF!</v>
      </c>
      <c r="C526" s="15" t="e">
        <f>SUMIF(#REF!,'STATSDEV SUMMARY IN R-VALUE'!A526,#REF!)</f>
        <v>#REF!</v>
      </c>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3" t="s">
        <v>525</v>
      </c>
      <c r="B527" s="14" t="e">
        <f>COUNTIF(#REF!,A527)</f>
        <v>#REF!</v>
      </c>
      <c r="C527" s="15" t="e">
        <f>SUMIF(#REF!,'STATSDEV SUMMARY IN R-VALUE'!A527,#REF!)</f>
        <v>#REF!</v>
      </c>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3" t="s">
        <v>526</v>
      </c>
      <c r="B528" s="14" t="e">
        <f>COUNTIF(#REF!,A528)</f>
        <v>#REF!</v>
      </c>
      <c r="C528" s="15" t="e">
        <f>SUMIF(#REF!,'STATSDEV SUMMARY IN R-VALUE'!A528,#REF!)</f>
        <v>#REF!</v>
      </c>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3" t="s">
        <v>527</v>
      </c>
      <c r="B529" s="14" t="e">
        <f>COUNTIF(#REF!,A529)</f>
        <v>#REF!</v>
      </c>
      <c r="C529" s="15" t="e">
        <f>SUMIF(#REF!,'STATSDEV SUMMARY IN R-VALUE'!A529,#REF!)</f>
        <v>#REF!</v>
      </c>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3" t="s">
        <v>528</v>
      </c>
      <c r="B530" s="14" t="e">
        <f>COUNTIF(#REF!,A530)</f>
        <v>#REF!</v>
      </c>
      <c r="C530" s="15" t="e">
        <f>SUMIF(#REF!,'STATSDEV SUMMARY IN R-VALUE'!A530,#REF!)</f>
        <v>#REF!</v>
      </c>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3" t="s">
        <v>529</v>
      </c>
      <c r="B531" s="14" t="e">
        <f>COUNTIF(#REF!,A531)</f>
        <v>#REF!</v>
      </c>
      <c r="C531" s="15" t="e">
        <f>SUMIF(#REF!,'STATSDEV SUMMARY IN R-VALUE'!A531,#REF!)</f>
        <v>#REF!</v>
      </c>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3" t="s">
        <v>530</v>
      </c>
      <c r="B532" s="14" t="e">
        <f>COUNTIF(#REF!,A532)</f>
        <v>#REF!</v>
      </c>
      <c r="C532" s="15" t="e">
        <f>SUMIF(#REF!,'STATSDEV SUMMARY IN R-VALUE'!A532,#REF!)</f>
        <v>#REF!</v>
      </c>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3" t="s">
        <v>531</v>
      </c>
      <c r="B533" s="14" t="e">
        <f>COUNTIF(#REF!,A533)</f>
        <v>#REF!</v>
      </c>
      <c r="C533" s="15" t="e">
        <f>SUMIF(#REF!,'STATSDEV SUMMARY IN R-VALUE'!A533,#REF!)</f>
        <v>#REF!</v>
      </c>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3" t="s">
        <v>532</v>
      </c>
      <c r="B534" s="14" t="e">
        <f>COUNTIF(#REF!,A534)</f>
        <v>#REF!</v>
      </c>
      <c r="C534" s="15" t="e">
        <f>SUMIF(#REF!,'STATSDEV SUMMARY IN R-VALUE'!A534,#REF!)</f>
        <v>#REF!</v>
      </c>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3" t="s">
        <v>533</v>
      </c>
      <c r="B535" s="14" t="e">
        <f>COUNTIF(#REF!,A535)</f>
        <v>#REF!</v>
      </c>
      <c r="C535" s="15" t="e">
        <f>SUMIF(#REF!,'STATSDEV SUMMARY IN R-VALUE'!A535,#REF!)</f>
        <v>#REF!</v>
      </c>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3" t="s">
        <v>534</v>
      </c>
      <c r="B536" s="14" t="e">
        <f>COUNTIF(#REF!,A536)</f>
        <v>#REF!</v>
      </c>
      <c r="C536" s="15" t="e">
        <f>SUMIF(#REF!,'STATSDEV SUMMARY IN R-VALUE'!A536,#REF!)</f>
        <v>#REF!</v>
      </c>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3" t="s">
        <v>535</v>
      </c>
      <c r="B537" s="14" t="e">
        <f>COUNTIF(#REF!,A537)</f>
        <v>#REF!</v>
      </c>
      <c r="C537" s="15" t="e">
        <f>SUMIF(#REF!,'STATSDEV SUMMARY IN R-VALUE'!A537,#REF!)</f>
        <v>#REF!</v>
      </c>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3" t="s">
        <v>536</v>
      </c>
      <c r="B538" s="14" t="e">
        <f>COUNTIF(#REF!,A538)</f>
        <v>#REF!</v>
      </c>
      <c r="C538" s="15" t="e">
        <f>SUMIF(#REF!,'STATSDEV SUMMARY IN R-VALUE'!A538,#REF!)</f>
        <v>#REF!</v>
      </c>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3" t="s">
        <v>537</v>
      </c>
      <c r="B539" s="14" t="e">
        <f>COUNTIF(#REF!,A539)</f>
        <v>#REF!</v>
      </c>
      <c r="C539" s="15" t="e">
        <f>SUMIF(#REF!,'STATSDEV SUMMARY IN R-VALUE'!A539,#REF!)</f>
        <v>#REF!</v>
      </c>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3" t="s">
        <v>538</v>
      </c>
      <c r="B540" s="14" t="e">
        <f>COUNTIF(#REF!,A540)</f>
        <v>#REF!</v>
      </c>
      <c r="C540" s="15" t="e">
        <f>SUMIF(#REF!,'STATSDEV SUMMARY IN R-VALUE'!A540,#REF!)</f>
        <v>#REF!</v>
      </c>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3" t="s">
        <v>539</v>
      </c>
      <c r="B541" s="14" t="e">
        <f>COUNTIF(#REF!,A541)</f>
        <v>#REF!</v>
      </c>
      <c r="C541" s="15" t="e">
        <f>SUMIF(#REF!,'STATSDEV SUMMARY IN R-VALUE'!A541,#REF!)</f>
        <v>#REF!</v>
      </c>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3" t="s">
        <v>540</v>
      </c>
      <c r="B542" s="14" t="e">
        <f>COUNTIF(#REF!,A542)</f>
        <v>#REF!</v>
      </c>
      <c r="C542" s="15" t="e">
        <f>SUMIF(#REF!,'STATSDEV SUMMARY IN R-VALUE'!A542,#REF!)</f>
        <v>#REF!</v>
      </c>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3" t="s">
        <v>541</v>
      </c>
      <c r="B543" s="14" t="e">
        <f>COUNTIF(#REF!,A543)</f>
        <v>#REF!</v>
      </c>
      <c r="C543" s="15" t="e">
        <f>SUMIF(#REF!,'STATSDEV SUMMARY IN R-VALUE'!A543,#REF!)</f>
        <v>#REF!</v>
      </c>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3" t="s">
        <v>542</v>
      </c>
      <c r="B544" s="14" t="e">
        <f>COUNTIF(#REF!,A544)</f>
        <v>#REF!</v>
      </c>
      <c r="C544" s="15" t="e">
        <f>SUMIF(#REF!,'STATSDEV SUMMARY IN R-VALUE'!A544,#REF!)</f>
        <v>#REF!</v>
      </c>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3" t="s">
        <v>543</v>
      </c>
      <c r="B545" s="14" t="e">
        <f>COUNTIF(#REF!,A545)</f>
        <v>#REF!</v>
      </c>
      <c r="C545" s="15" t="e">
        <f>SUMIF(#REF!,'STATSDEV SUMMARY IN R-VALUE'!A545,#REF!)</f>
        <v>#REF!</v>
      </c>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3" t="s">
        <v>544</v>
      </c>
      <c r="B546" s="14" t="e">
        <f>COUNTIF(#REF!,A546)</f>
        <v>#REF!</v>
      </c>
      <c r="C546" s="15" t="e">
        <f>SUMIF(#REF!,'STATSDEV SUMMARY IN R-VALUE'!A546,#REF!)</f>
        <v>#REF!</v>
      </c>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3" t="s">
        <v>545</v>
      </c>
      <c r="B547" s="14" t="e">
        <f>COUNTIF(#REF!,A547)</f>
        <v>#REF!</v>
      </c>
      <c r="C547" s="15" t="e">
        <f>SUMIF(#REF!,'STATSDEV SUMMARY IN R-VALUE'!A547,#REF!)</f>
        <v>#REF!</v>
      </c>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3" t="s">
        <v>546</v>
      </c>
      <c r="B548" s="14" t="e">
        <f>COUNTIF(#REF!,A548)</f>
        <v>#REF!</v>
      </c>
      <c r="C548" s="15" t="e">
        <f>SUMIF(#REF!,'STATSDEV SUMMARY IN R-VALUE'!A548,#REF!)</f>
        <v>#REF!</v>
      </c>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3" t="s">
        <v>547</v>
      </c>
      <c r="B549" s="14" t="e">
        <f>COUNTIF(#REF!,A549)</f>
        <v>#REF!</v>
      </c>
      <c r="C549" s="15" t="e">
        <f>SUMIF(#REF!,'STATSDEV SUMMARY IN R-VALUE'!A549,#REF!)</f>
        <v>#REF!</v>
      </c>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27" t="s">
        <v>548</v>
      </c>
      <c r="B550" s="14" t="e">
        <f>COUNTIF(#REF!,A550)</f>
        <v>#REF!</v>
      </c>
      <c r="C550" s="15" t="e">
        <f>SUMIF(#REF!,'STATSDEV SUMMARY IN R-VALUE'!A550,#REF!)</f>
        <v>#REF!</v>
      </c>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27" t="s">
        <v>549</v>
      </c>
      <c r="B551" s="14" t="e">
        <f>COUNTIF(#REF!,A551)</f>
        <v>#REF!</v>
      </c>
      <c r="C551" s="15" t="e">
        <f>SUMIF(#REF!,'STATSDEV SUMMARY IN R-VALUE'!A551,#REF!)</f>
        <v>#REF!</v>
      </c>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27" t="s">
        <v>550</v>
      </c>
      <c r="B552" s="14" t="e">
        <f>COUNTIF(#REF!,A552)</f>
        <v>#REF!</v>
      </c>
      <c r="C552" s="15" t="e">
        <f>SUMIF(#REF!,'STATSDEV SUMMARY IN R-VALUE'!A552,#REF!)</f>
        <v>#REF!</v>
      </c>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3" t="s">
        <v>551</v>
      </c>
      <c r="B553" s="14" t="e">
        <f>COUNTIF(#REF!,A553)</f>
        <v>#REF!</v>
      </c>
      <c r="C553" s="15" t="e">
        <f>SUMIF(#REF!,'STATSDEV SUMMARY IN R-VALUE'!A553,#REF!)</f>
        <v>#REF!</v>
      </c>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3" t="s">
        <v>552</v>
      </c>
      <c r="B554" s="14" t="e">
        <f>COUNTIF(#REF!,A554)</f>
        <v>#REF!</v>
      </c>
      <c r="C554" s="15" t="e">
        <f>SUMIF(#REF!,'STATSDEV SUMMARY IN R-VALUE'!A554,#REF!)</f>
        <v>#REF!</v>
      </c>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3" t="s">
        <v>553</v>
      </c>
      <c r="B555" s="14" t="e">
        <f>COUNTIF(#REF!,A555)</f>
        <v>#REF!</v>
      </c>
      <c r="C555" s="15" t="e">
        <f>SUMIF(#REF!,'STATSDEV SUMMARY IN R-VALUE'!A555,#REF!)</f>
        <v>#REF!</v>
      </c>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3" t="s">
        <v>554</v>
      </c>
      <c r="B556" s="14" t="e">
        <f>COUNTIF(#REF!,A556)</f>
        <v>#REF!</v>
      </c>
      <c r="C556" s="15" t="e">
        <f>SUMIF(#REF!,'STATSDEV SUMMARY IN R-VALUE'!A556,#REF!)</f>
        <v>#REF!</v>
      </c>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3" t="s">
        <v>555</v>
      </c>
      <c r="B557" s="14" t="e">
        <f>COUNTIF(#REF!,A557)</f>
        <v>#REF!</v>
      </c>
      <c r="C557" s="15" t="e">
        <f>SUMIF(#REF!,'STATSDEV SUMMARY IN R-VALUE'!A557,#REF!)</f>
        <v>#REF!</v>
      </c>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3" t="s">
        <v>556</v>
      </c>
      <c r="B558" s="14" t="e">
        <f>COUNTIF(#REF!,A558)</f>
        <v>#REF!</v>
      </c>
      <c r="C558" s="15" t="e">
        <f>SUMIF(#REF!,'STATSDEV SUMMARY IN R-VALUE'!A558,#REF!)</f>
        <v>#REF!</v>
      </c>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3" t="s">
        <v>557</v>
      </c>
      <c r="B559" s="14" t="e">
        <f>COUNTIF(#REF!,A559)</f>
        <v>#REF!</v>
      </c>
      <c r="C559" s="15" t="e">
        <f>SUMIF(#REF!,'STATSDEV SUMMARY IN R-VALUE'!A559,#REF!)</f>
        <v>#REF!</v>
      </c>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3" t="s">
        <v>558</v>
      </c>
      <c r="B560" s="14" t="e">
        <f>COUNTIF(#REF!,A560)</f>
        <v>#REF!</v>
      </c>
      <c r="C560" s="15" t="e">
        <f>SUMIF(#REF!,'STATSDEV SUMMARY IN R-VALUE'!A560,#REF!)</f>
        <v>#REF!</v>
      </c>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3" t="s">
        <v>559</v>
      </c>
      <c r="B561" s="14" t="e">
        <f>COUNTIF(#REF!,A561)</f>
        <v>#REF!</v>
      </c>
      <c r="C561" s="15" t="e">
        <f>SUMIF(#REF!,'STATSDEV SUMMARY IN R-VALUE'!A561,#REF!)</f>
        <v>#REF!</v>
      </c>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3" t="s">
        <v>560</v>
      </c>
      <c r="B562" s="14" t="e">
        <f>COUNTIF(#REF!,A562)</f>
        <v>#REF!</v>
      </c>
      <c r="C562" s="15" t="e">
        <f>SUMIF(#REF!,'STATSDEV SUMMARY IN R-VALUE'!A562,#REF!)</f>
        <v>#REF!</v>
      </c>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3" t="s">
        <v>561</v>
      </c>
      <c r="B563" s="14" t="e">
        <f>COUNTIF(#REF!,A563)</f>
        <v>#REF!</v>
      </c>
      <c r="C563" s="15" t="e">
        <f>SUMIF(#REF!,'STATSDEV SUMMARY IN R-VALUE'!A563,#REF!)</f>
        <v>#REF!</v>
      </c>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3" t="s">
        <v>562</v>
      </c>
      <c r="B564" s="14" t="e">
        <f>COUNTIF(#REF!,A564)</f>
        <v>#REF!</v>
      </c>
      <c r="C564" s="15" t="e">
        <f>SUMIF(#REF!,'STATSDEV SUMMARY IN R-VALUE'!A564,#REF!)</f>
        <v>#REF!</v>
      </c>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3" t="s">
        <v>563</v>
      </c>
      <c r="B565" s="14" t="e">
        <f>COUNTIF(#REF!,A565)</f>
        <v>#REF!</v>
      </c>
      <c r="C565" s="15" t="e">
        <f>SUMIF(#REF!,'STATSDEV SUMMARY IN R-VALUE'!A565,#REF!)</f>
        <v>#REF!</v>
      </c>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3" t="s">
        <v>564</v>
      </c>
      <c r="B566" s="14" t="e">
        <f>COUNTIF(#REF!,A566)</f>
        <v>#REF!</v>
      </c>
      <c r="C566" s="15" t="e">
        <f>SUMIF(#REF!,'STATSDEV SUMMARY IN R-VALUE'!A566,#REF!)</f>
        <v>#REF!</v>
      </c>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3" t="s">
        <v>565</v>
      </c>
      <c r="B567" s="14" t="e">
        <f>COUNTIF(#REF!,A567)</f>
        <v>#REF!</v>
      </c>
      <c r="C567" s="15" t="e">
        <f>SUMIF(#REF!,'STATSDEV SUMMARY IN R-VALUE'!A567,#REF!)</f>
        <v>#REF!</v>
      </c>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3" t="s">
        <v>566</v>
      </c>
      <c r="B568" s="14" t="e">
        <f>COUNTIF(#REF!,A568)</f>
        <v>#REF!</v>
      </c>
      <c r="C568" s="15" t="e">
        <f>SUMIF(#REF!,'STATSDEV SUMMARY IN R-VALUE'!A568,#REF!)</f>
        <v>#REF!</v>
      </c>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3" t="s">
        <v>567</v>
      </c>
      <c r="B569" s="14" t="e">
        <f>COUNTIF(#REF!,A569)</f>
        <v>#REF!</v>
      </c>
      <c r="C569" s="15" t="e">
        <f>SUMIF(#REF!,'STATSDEV SUMMARY IN R-VALUE'!A569,#REF!)</f>
        <v>#REF!</v>
      </c>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3" t="s">
        <v>568</v>
      </c>
      <c r="B570" s="14" t="e">
        <f>COUNTIF(#REF!,A570)</f>
        <v>#REF!</v>
      </c>
      <c r="C570" s="15" t="e">
        <f>SUMIF(#REF!,'STATSDEV SUMMARY IN R-VALUE'!A570,#REF!)</f>
        <v>#REF!</v>
      </c>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3" t="s">
        <v>569</v>
      </c>
      <c r="B571" s="14" t="e">
        <f>COUNTIF(#REF!,A571)</f>
        <v>#REF!</v>
      </c>
      <c r="C571" s="15" t="e">
        <f>SUMIF(#REF!,'STATSDEV SUMMARY IN R-VALUE'!A571,#REF!)</f>
        <v>#REF!</v>
      </c>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3" t="s">
        <v>570</v>
      </c>
      <c r="B572" s="14" t="e">
        <f>COUNTIF(#REF!,A572)</f>
        <v>#REF!</v>
      </c>
      <c r="C572" s="15" t="e">
        <f>SUMIF(#REF!,'STATSDEV SUMMARY IN R-VALUE'!A572,#REF!)</f>
        <v>#REF!</v>
      </c>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3" t="s">
        <v>571</v>
      </c>
      <c r="B573" s="14" t="e">
        <f>COUNTIF(#REF!,A573)</f>
        <v>#REF!</v>
      </c>
      <c r="C573" s="15" t="e">
        <f>SUMIF(#REF!,'STATSDEV SUMMARY IN R-VALUE'!A573,#REF!)</f>
        <v>#REF!</v>
      </c>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3" t="s">
        <v>572</v>
      </c>
      <c r="B574" s="14" t="e">
        <f>COUNTIF(#REF!,A574)</f>
        <v>#REF!</v>
      </c>
      <c r="C574" s="15" t="e">
        <f>SUMIF(#REF!,'STATSDEV SUMMARY IN R-VALUE'!A574,#REF!)</f>
        <v>#REF!</v>
      </c>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3" t="s">
        <v>573</v>
      </c>
      <c r="B575" s="14" t="e">
        <f>COUNTIF(#REF!,A575)</f>
        <v>#REF!</v>
      </c>
      <c r="C575" s="15" t="e">
        <f>SUMIF(#REF!,'STATSDEV SUMMARY IN R-VALUE'!A575,#REF!)</f>
        <v>#REF!</v>
      </c>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3" t="s">
        <v>574</v>
      </c>
      <c r="B576" s="14" t="e">
        <f>COUNTIF(#REF!,A576)</f>
        <v>#REF!</v>
      </c>
      <c r="C576" s="15" t="e">
        <f>SUMIF(#REF!,'STATSDEV SUMMARY IN R-VALUE'!A576,#REF!)</f>
        <v>#REF!</v>
      </c>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3" t="s">
        <v>575</v>
      </c>
      <c r="B577" s="14" t="e">
        <f>COUNTIF(#REF!,A577)</f>
        <v>#REF!</v>
      </c>
      <c r="C577" s="15" t="e">
        <f>SUMIF(#REF!,'STATSDEV SUMMARY IN R-VALUE'!A577,#REF!)</f>
        <v>#REF!</v>
      </c>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3" t="s">
        <v>576</v>
      </c>
      <c r="B578" s="14" t="e">
        <f>COUNTIF(#REF!,A578)</f>
        <v>#REF!</v>
      </c>
      <c r="C578" s="15" t="e">
        <f>SUMIF(#REF!,'STATSDEV SUMMARY IN R-VALUE'!A578,#REF!)</f>
        <v>#REF!</v>
      </c>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3" t="s">
        <v>577</v>
      </c>
      <c r="B579" s="14" t="e">
        <f>COUNTIF(#REF!,A579)</f>
        <v>#REF!</v>
      </c>
      <c r="C579" s="15" t="e">
        <f>SUMIF(#REF!,'STATSDEV SUMMARY IN R-VALUE'!A579,#REF!)</f>
        <v>#REF!</v>
      </c>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3" t="s">
        <v>578</v>
      </c>
      <c r="B580" s="14" t="e">
        <f>COUNTIF(#REF!,A580)</f>
        <v>#REF!</v>
      </c>
      <c r="C580" s="15" t="e">
        <f>SUMIF(#REF!,'STATSDEV SUMMARY IN R-VALUE'!A580,#REF!)</f>
        <v>#REF!</v>
      </c>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3" t="s">
        <v>579</v>
      </c>
      <c r="B581" s="14" t="e">
        <f>COUNTIF(#REF!,A581)</f>
        <v>#REF!</v>
      </c>
      <c r="C581" s="15" t="e">
        <f>SUMIF(#REF!,'STATSDEV SUMMARY IN R-VALUE'!A581,#REF!)</f>
        <v>#REF!</v>
      </c>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3" t="s">
        <v>580</v>
      </c>
      <c r="B582" s="14" t="e">
        <f>COUNTIF(#REF!,A582)</f>
        <v>#REF!</v>
      </c>
      <c r="C582" s="15" t="e">
        <f>SUMIF(#REF!,'STATSDEV SUMMARY IN R-VALUE'!A582,#REF!)</f>
        <v>#REF!</v>
      </c>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3" t="s">
        <v>581</v>
      </c>
      <c r="B583" s="14" t="e">
        <f>COUNTIF(#REF!,A583)</f>
        <v>#REF!</v>
      </c>
      <c r="C583" s="15" t="e">
        <f>SUMIF(#REF!,'STATSDEV SUMMARY IN R-VALUE'!A583,#REF!)</f>
        <v>#REF!</v>
      </c>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3" t="s">
        <v>582</v>
      </c>
      <c r="B584" s="14" t="e">
        <f>COUNTIF(#REF!,A584)</f>
        <v>#REF!</v>
      </c>
      <c r="C584" s="15" t="e">
        <f>SUMIF(#REF!,'STATSDEV SUMMARY IN R-VALUE'!A584,#REF!)</f>
        <v>#REF!</v>
      </c>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3" t="s">
        <v>583</v>
      </c>
      <c r="B585" s="14" t="e">
        <f>COUNTIF(#REF!,A585)</f>
        <v>#REF!</v>
      </c>
      <c r="C585" s="15" t="e">
        <f>SUMIF(#REF!,'STATSDEV SUMMARY IN R-VALUE'!A585,#REF!)</f>
        <v>#REF!</v>
      </c>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3" t="s">
        <v>584</v>
      </c>
      <c r="B586" s="14" t="e">
        <f>COUNTIF(#REF!,A586)</f>
        <v>#REF!</v>
      </c>
      <c r="C586" s="15" t="e">
        <f>SUMIF(#REF!,'STATSDEV SUMMARY IN R-VALUE'!A586,#REF!)</f>
        <v>#REF!</v>
      </c>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3" t="s">
        <v>585</v>
      </c>
      <c r="B587" s="14" t="e">
        <f>COUNTIF(#REF!,A587)</f>
        <v>#REF!</v>
      </c>
      <c r="C587" s="15" t="e">
        <f>SUMIF(#REF!,'STATSDEV SUMMARY IN R-VALUE'!A587,#REF!)</f>
        <v>#REF!</v>
      </c>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3" t="s">
        <v>586</v>
      </c>
      <c r="B588" s="14" t="e">
        <f>COUNTIF(#REF!,A588)</f>
        <v>#REF!</v>
      </c>
      <c r="C588" s="15" t="e">
        <f>SUMIF(#REF!,'STATSDEV SUMMARY IN R-VALUE'!A588,#REF!)</f>
        <v>#REF!</v>
      </c>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3" t="s">
        <v>587</v>
      </c>
      <c r="B589" s="14" t="e">
        <f>COUNTIF(#REF!,A589)</f>
        <v>#REF!</v>
      </c>
      <c r="C589" s="15" t="e">
        <f>SUMIF(#REF!,'STATSDEV SUMMARY IN R-VALUE'!A589,#REF!)</f>
        <v>#REF!</v>
      </c>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3" t="s">
        <v>588</v>
      </c>
      <c r="B590" s="14" t="e">
        <f>COUNTIF(#REF!,A590)</f>
        <v>#REF!</v>
      </c>
      <c r="C590" s="15" t="e">
        <f>SUMIF(#REF!,'STATSDEV SUMMARY IN R-VALUE'!A590,#REF!)</f>
        <v>#REF!</v>
      </c>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3" t="s">
        <v>589</v>
      </c>
      <c r="B591" s="14" t="e">
        <f>COUNTIF(#REF!,A591)</f>
        <v>#REF!</v>
      </c>
      <c r="C591" s="15" t="e">
        <f>SUMIF(#REF!,'STATSDEV SUMMARY IN R-VALUE'!A591,#REF!)</f>
        <v>#REF!</v>
      </c>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3" t="s">
        <v>590</v>
      </c>
      <c r="B592" s="14" t="e">
        <f>COUNTIF(#REF!,A592)</f>
        <v>#REF!</v>
      </c>
      <c r="C592" s="15" t="e">
        <f>SUMIF(#REF!,'STATSDEV SUMMARY IN R-VALUE'!A592,#REF!)</f>
        <v>#REF!</v>
      </c>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3" t="s">
        <v>591</v>
      </c>
      <c r="B593" s="14" t="e">
        <f>COUNTIF(#REF!,A593)</f>
        <v>#REF!</v>
      </c>
      <c r="C593" s="15" t="e">
        <f>SUMIF(#REF!,'STATSDEV SUMMARY IN R-VALUE'!A593,#REF!)</f>
        <v>#REF!</v>
      </c>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3" t="s">
        <v>592</v>
      </c>
      <c r="B594" s="14" t="e">
        <f>COUNTIF(#REF!,A594)</f>
        <v>#REF!</v>
      </c>
      <c r="C594" s="15" t="e">
        <f>SUMIF(#REF!,'STATSDEV SUMMARY IN R-VALUE'!A594,#REF!)</f>
        <v>#REF!</v>
      </c>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3" t="s">
        <v>593</v>
      </c>
      <c r="B595" s="14" t="e">
        <f>COUNTIF(#REF!,A595)</f>
        <v>#REF!</v>
      </c>
      <c r="C595" s="15" t="e">
        <f>SUMIF(#REF!,'STATSDEV SUMMARY IN R-VALUE'!A595,#REF!)</f>
        <v>#REF!</v>
      </c>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3" t="s">
        <v>594</v>
      </c>
      <c r="B596" s="14" t="e">
        <f>COUNTIF(#REF!,A596)</f>
        <v>#REF!</v>
      </c>
      <c r="C596" s="15" t="e">
        <f>SUMIF(#REF!,'STATSDEV SUMMARY IN R-VALUE'!A596,#REF!)</f>
        <v>#REF!</v>
      </c>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3" t="s">
        <v>595</v>
      </c>
      <c r="B597" s="14" t="e">
        <f>COUNTIF(#REF!,A597)</f>
        <v>#REF!</v>
      </c>
      <c r="C597" s="15" t="e">
        <f>SUMIF(#REF!,'STATSDEV SUMMARY IN R-VALUE'!A597,#REF!)</f>
        <v>#REF!</v>
      </c>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3" t="s">
        <v>596</v>
      </c>
      <c r="B598" s="14" t="e">
        <f>COUNTIF(#REF!,A598)</f>
        <v>#REF!</v>
      </c>
      <c r="C598" s="15" t="e">
        <f>SUMIF(#REF!,'STATSDEV SUMMARY IN R-VALUE'!A598,#REF!)</f>
        <v>#REF!</v>
      </c>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3" t="s">
        <v>597</v>
      </c>
      <c r="B599" s="14" t="e">
        <f>COUNTIF(#REF!,A599)</f>
        <v>#REF!</v>
      </c>
      <c r="C599" s="15" t="e">
        <f>SUMIF(#REF!,'STATSDEV SUMMARY IN R-VALUE'!A599,#REF!)</f>
        <v>#REF!</v>
      </c>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3" t="s">
        <v>598</v>
      </c>
      <c r="B600" s="14" t="e">
        <f>COUNTIF(#REF!,A600)</f>
        <v>#REF!</v>
      </c>
      <c r="C600" s="15" t="e">
        <f>SUMIF(#REF!,'STATSDEV SUMMARY IN R-VALUE'!A600,#REF!)</f>
        <v>#REF!</v>
      </c>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3" t="s">
        <v>599</v>
      </c>
      <c r="B601" s="14" t="e">
        <f>COUNTIF(#REF!,A601)</f>
        <v>#REF!</v>
      </c>
      <c r="C601" s="15" t="e">
        <f>SUMIF(#REF!,'STATSDEV SUMMARY IN R-VALUE'!A601,#REF!)</f>
        <v>#REF!</v>
      </c>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3" t="s">
        <v>600</v>
      </c>
      <c r="B602" s="14" t="e">
        <f>COUNTIF(#REF!,A602)</f>
        <v>#REF!</v>
      </c>
      <c r="C602" s="15" t="e">
        <f>SUMIF(#REF!,'STATSDEV SUMMARY IN R-VALUE'!A602,#REF!)</f>
        <v>#REF!</v>
      </c>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3" t="s">
        <v>601</v>
      </c>
      <c r="B603" s="14" t="e">
        <f>COUNTIF(#REF!,A603)</f>
        <v>#REF!</v>
      </c>
      <c r="C603" s="15" t="e">
        <f>SUMIF(#REF!,'STATSDEV SUMMARY IN R-VALUE'!A603,#REF!)</f>
        <v>#REF!</v>
      </c>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3" t="s">
        <v>602</v>
      </c>
      <c r="B604" s="14" t="e">
        <f>COUNTIF(#REF!,A604)</f>
        <v>#REF!</v>
      </c>
      <c r="C604" s="15" t="e">
        <f>SUMIF(#REF!,'STATSDEV SUMMARY IN R-VALUE'!A604,#REF!)</f>
        <v>#REF!</v>
      </c>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3" t="s">
        <v>603</v>
      </c>
      <c r="B605" s="14" t="e">
        <f>COUNTIF(#REF!,A605)</f>
        <v>#REF!</v>
      </c>
      <c r="C605" s="15" t="e">
        <f>SUMIF(#REF!,'STATSDEV SUMMARY IN R-VALUE'!A605,#REF!)</f>
        <v>#REF!</v>
      </c>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3" t="s">
        <v>604</v>
      </c>
      <c r="B606" s="14" t="e">
        <f>COUNTIF(#REF!,A606)</f>
        <v>#REF!</v>
      </c>
      <c r="C606" s="15" t="e">
        <f>SUMIF(#REF!,'STATSDEV SUMMARY IN R-VALUE'!A606,#REF!)</f>
        <v>#REF!</v>
      </c>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3" t="s">
        <v>605</v>
      </c>
      <c r="B607" s="14" t="e">
        <f>COUNTIF(#REF!,A607)</f>
        <v>#REF!</v>
      </c>
      <c r="C607" s="15" t="e">
        <f>SUMIF(#REF!,'STATSDEV SUMMARY IN R-VALUE'!A607,#REF!)</f>
        <v>#REF!</v>
      </c>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3" t="s">
        <v>606</v>
      </c>
      <c r="B608" s="14" t="e">
        <f>COUNTIF(#REF!,A608)</f>
        <v>#REF!</v>
      </c>
      <c r="C608" s="15" t="e">
        <f>SUMIF(#REF!,'STATSDEV SUMMARY IN R-VALUE'!A608,#REF!)</f>
        <v>#REF!</v>
      </c>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3" t="s">
        <v>607</v>
      </c>
      <c r="B609" s="14" t="e">
        <f>COUNTIF(#REF!,A609)</f>
        <v>#REF!</v>
      </c>
      <c r="C609" s="15" t="e">
        <f>SUMIF(#REF!,'STATSDEV SUMMARY IN R-VALUE'!A609,#REF!)</f>
        <v>#REF!</v>
      </c>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3" t="s">
        <v>608</v>
      </c>
      <c r="B610" s="14" t="e">
        <f>COUNTIF(#REF!,A610)</f>
        <v>#REF!</v>
      </c>
      <c r="C610" s="15" t="e">
        <f>SUMIF(#REF!,'STATSDEV SUMMARY IN R-VALUE'!A610,#REF!)</f>
        <v>#REF!</v>
      </c>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3" t="s">
        <v>609</v>
      </c>
      <c r="B611" s="14" t="e">
        <f>COUNTIF(#REF!,A611)</f>
        <v>#REF!</v>
      </c>
      <c r="C611" s="15" t="e">
        <f>SUMIF(#REF!,'STATSDEV SUMMARY IN R-VALUE'!A611,#REF!)</f>
        <v>#REF!</v>
      </c>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3" t="s">
        <v>610</v>
      </c>
      <c r="B612" s="14" t="e">
        <f>COUNTIF(#REF!,A612)</f>
        <v>#REF!</v>
      </c>
      <c r="C612" s="15" t="e">
        <f>SUMIF(#REF!,'STATSDEV SUMMARY IN R-VALUE'!A612,#REF!)</f>
        <v>#REF!</v>
      </c>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3" t="s">
        <v>611</v>
      </c>
      <c r="B613" s="14" t="e">
        <f>COUNTIF(#REF!,A613)</f>
        <v>#REF!</v>
      </c>
      <c r="C613" s="15" t="e">
        <f>SUMIF(#REF!,'STATSDEV SUMMARY IN R-VALUE'!A613,#REF!)</f>
        <v>#REF!</v>
      </c>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3" t="s">
        <v>612</v>
      </c>
      <c r="B614" s="14" t="e">
        <f>COUNTIF(#REF!,A614)</f>
        <v>#REF!</v>
      </c>
      <c r="C614" s="15" t="e">
        <f>SUMIF(#REF!,'STATSDEV SUMMARY IN R-VALUE'!A614,#REF!)</f>
        <v>#REF!</v>
      </c>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3" t="s">
        <v>613</v>
      </c>
      <c r="B615" s="14" t="e">
        <f>COUNTIF(#REF!,A615)</f>
        <v>#REF!</v>
      </c>
      <c r="C615" s="15" t="e">
        <f>SUMIF(#REF!,'STATSDEV SUMMARY IN R-VALUE'!A615,#REF!)</f>
        <v>#REF!</v>
      </c>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3" t="s">
        <v>614</v>
      </c>
      <c r="B616" s="14" t="e">
        <f>COUNTIF(#REF!,A616)</f>
        <v>#REF!</v>
      </c>
      <c r="C616" s="15" t="e">
        <f>SUMIF(#REF!,'STATSDEV SUMMARY IN R-VALUE'!A616,#REF!)</f>
        <v>#REF!</v>
      </c>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3" t="s">
        <v>615</v>
      </c>
      <c r="B617" s="14" t="e">
        <f>COUNTIF(#REF!,A617)</f>
        <v>#REF!</v>
      </c>
      <c r="C617" s="15" t="e">
        <f>SUMIF(#REF!,'STATSDEV SUMMARY IN R-VALUE'!A617,#REF!)</f>
        <v>#REF!</v>
      </c>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3" t="s">
        <v>616</v>
      </c>
      <c r="B618" s="14" t="e">
        <f>COUNTIF(#REF!,A618)</f>
        <v>#REF!</v>
      </c>
      <c r="C618" s="15" t="e">
        <f>SUMIF(#REF!,'STATSDEV SUMMARY IN R-VALUE'!A618,#REF!)</f>
        <v>#REF!</v>
      </c>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3" t="s">
        <v>617</v>
      </c>
      <c r="B619" s="14" t="e">
        <f>COUNTIF(#REF!,A619)</f>
        <v>#REF!</v>
      </c>
      <c r="C619" s="15" t="e">
        <f>SUMIF(#REF!,'STATSDEV SUMMARY IN R-VALUE'!A619,#REF!)</f>
        <v>#REF!</v>
      </c>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3" t="s">
        <v>618</v>
      </c>
      <c r="B620" s="14" t="e">
        <f>COUNTIF(#REF!,A620)</f>
        <v>#REF!</v>
      </c>
      <c r="C620" s="15" t="e">
        <f>SUMIF(#REF!,'STATSDEV SUMMARY IN R-VALUE'!A620,#REF!)</f>
        <v>#REF!</v>
      </c>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3" t="s">
        <v>619</v>
      </c>
      <c r="B621" s="14" t="e">
        <f>COUNTIF(#REF!,A621)</f>
        <v>#REF!</v>
      </c>
      <c r="C621" s="15" t="e">
        <f>SUMIF(#REF!,'STATSDEV SUMMARY IN R-VALUE'!A621,#REF!)</f>
        <v>#REF!</v>
      </c>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3" t="s">
        <v>620</v>
      </c>
      <c r="B622" s="14" t="e">
        <f>COUNTIF(#REF!,A622)</f>
        <v>#REF!</v>
      </c>
      <c r="C622" s="15" t="e">
        <f>SUMIF(#REF!,'STATSDEV SUMMARY IN R-VALUE'!A622,#REF!)</f>
        <v>#REF!</v>
      </c>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3" t="s">
        <v>621</v>
      </c>
      <c r="B623" s="14" t="e">
        <f>COUNTIF(#REF!,A623)</f>
        <v>#REF!</v>
      </c>
      <c r="C623" s="15" t="e">
        <f>SUMIF(#REF!,'STATSDEV SUMMARY IN R-VALUE'!A623,#REF!)</f>
        <v>#REF!</v>
      </c>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3" t="s">
        <v>622</v>
      </c>
      <c r="B624" s="14" t="e">
        <f>COUNTIF(#REF!,A624)</f>
        <v>#REF!</v>
      </c>
      <c r="C624" s="15" t="e">
        <f>SUMIF(#REF!,'STATSDEV SUMMARY IN R-VALUE'!A624,#REF!)</f>
        <v>#REF!</v>
      </c>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3" t="s">
        <v>623</v>
      </c>
      <c r="B625" s="14" t="e">
        <f>COUNTIF(#REF!,A625)</f>
        <v>#REF!</v>
      </c>
      <c r="C625" s="15" t="e">
        <f>SUMIF(#REF!,'STATSDEV SUMMARY IN R-VALUE'!A625,#REF!)</f>
        <v>#REF!</v>
      </c>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3" t="s">
        <v>624</v>
      </c>
      <c r="B626" s="14" t="e">
        <f>COUNTIF(#REF!,A626)</f>
        <v>#REF!</v>
      </c>
      <c r="C626" s="15" t="e">
        <f>SUMIF(#REF!,'STATSDEV SUMMARY IN R-VALUE'!A626,#REF!)</f>
        <v>#REF!</v>
      </c>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3" t="s">
        <v>625</v>
      </c>
      <c r="B627" s="14" t="e">
        <f>COUNTIF(#REF!,A627)</f>
        <v>#REF!</v>
      </c>
      <c r="C627" s="15" t="e">
        <f>SUMIF(#REF!,'STATSDEV SUMMARY IN R-VALUE'!A627,#REF!)</f>
        <v>#REF!</v>
      </c>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3" t="s">
        <v>626</v>
      </c>
      <c r="B628" s="14" t="e">
        <f>COUNTIF(#REF!,A628)</f>
        <v>#REF!</v>
      </c>
      <c r="C628" s="15" t="e">
        <f>SUMIF(#REF!,'STATSDEV SUMMARY IN R-VALUE'!A628,#REF!)</f>
        <v>#REF!</v>
      </c>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3" t="s">
        <v>627</v>
      </c>
      <c r="B629" s="14" t="e">
        <f>COUNTIF(#REF!,A629)</f>
        <v>#REF!</v>
      </c>
      <c r="C629" s="15" t="e">
        <f>SUMIF(#REF!,'STATSDEV SUMMARY IN R-VALUE'!A629,#REF!)</f>
        <v>#REF!</v>
      </c>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3" t="s">
        <v>628</v>
      </c>
      <c r="B630" s="14" t="e">
        <f>COUNTIF(#REF!,A630)</f>
        <v>#REF!</v>
      </c>
      <c r="C630" s="15" t="e">
        <f>SUMIF(#REF!,'STATSDEV SUMMARY IN R-VALUE'!A630,#REF!)</f>
        <v>#REF!</v>
      </c>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3" t="s">
        <v>629</v>
      </c>
      <c r="B631" s="14" t="e">
        <f>COUNTIF(#REF!,A631)</f>
        <v>#REF!</v>
      </c>
      <c r="C631" s="15" t="e">
        <f>SUMIF(#REF!,'STATSDEV SUMMARY IN R-VALUE'!A631,#REF!)</f>
        <v>#REF!</v>
      </c>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3" t="s">
        <v>630</v>
      </c>
      <c r="B632" s="14" t="e">
        <f>COUNTIF(#REF!,A632)</f>
        <v>#REF!</v>
      </c>
      <c r="C632" s="15" t="e">
        <f>SUMIF(#REF!,'STATSDEV SUMMARY IN R-VALUE'!A632,#REF!)</f>
        <v>#REF!</v>
      </c>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3" t="s">
        <v>631</v>
      </c>
      <c r="B633" s="14" t="e">
        <f>COUNTIF(#REF!,A633)</f>
        <v>#REF!</v>
      </c>
      <c r="C633" s="15" t="e">
        <f>SUMIF(#REF!,'STATSDEV SUMMARY IN R-VALUE'!A633,#REF!)</f>
        <v>#REF!</v>
      </c>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3" t="s">
        <v>632</v>
      </c>
      <c r="B634" s="14" t="e">
        <f>COUNTIF(#REF!,A634)</f>
        <v>#REF!</v>
      </c>
      <c r="C634" s="15" t="e">
        <f>SUMIF(#REF!,'STATSDEV SUMMARY IN R-VALUE'!A634,#REF!)</f>
        <v>#REF!</v>
      </c>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3" t="s">
        <v>633</v>
      </c>
      <c r="B635" s="14" t="e">
        <f>COUNTIF(#REF!,A635)</f>
        <v>#REF!</v>
      </c>
      <c r="C635" s="15" t="e">
        <f>SUMIF(#REF!,'STATSDEV SUMMARY IN R-VALUE'!A635,#REF!)</f>
        <v>#REF!</v>
      </c>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3" t="s">
        <v>634</v>
      </c>
      <c r="B636" s="14" t="e">
        <f>COUNTIF(#REF!,A636)</f>
        <v>#REF!</v>
      </c>
      <c r="C636" s="15" t="e">
        <f>SUMIF(#REF!,'STATSDEV SUMMARY IN R-VALUE'!A636,#REF!)</f>
        <v>#REF!</v>
      </c>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3" t="s">
        <v>635</v>
      </c>
      <c r="B637" s="14" t="e">
        <f>COUNTIF(#REF!,A637)</f>
        <v>#REF!</v>
      </c>
      <c r="C637" s="15" t="e">
        <f>SUMIF(#REF!,'STATSDEV SUMMARY IN R-VALUE'!A637,#REF!)</f>
        <v>#REF!</v>
      </c>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3" t="s">
        <v>636</v>
      </c>
      <c r="B638" s="14" t="e">
        <f>COUNTIF(#REF!,A638)</f>
        <v>#REF!</v>
      </c>
      <c r="C638" s="15" t="e">
        <f>SUMIF(#REF!,'STATSDEV SUMMARY IN R-VALUE'!A638,#REF!)</f>
        <v>#REF!</v>
      </c>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3" t="s">
        <v>637</v>
      </c>
      <c r="B639" s="14" t="e">
        <f>COUNTIF(#REF!,A639)</f>
        <v>#REF!</v>
      </c>
      <c r="C639" s="15" t="e">
        <f>SUMIF(#REF!,'STATSDEV SUMMARY IN R-VALUE'!A639,#REF!)</f>
        <v>#REF!</v>
      </c>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3" t="s">
        <v>638</v>
      </c>
      <c r="B640" s="14" t="e">
        <f>COUNTIF(#REF!,A640)</f>
        <v>#REF!</v>
      </c>
      <c r="C640" s="15" t="e">
        <f>SUMIF(#REF!,'STATSDEV SUMMARY IN R-VALUE'!A640,#REF!)</f>
        <v>#REF!</v>
      </c>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3" t="s">
        <v>639</v>
      </c>
      <c r="B641" s="14" t="e">
        <f>COUNTIF(#REF!,A641)</f>
        <v>#REF!</v>
      </c>
      <c r="C641" s="15" t="e">
        <f>SUMIF(#REF!,'STATSDEV SUMMARY IN R-VALUE'!A641,#REF!)</f>
        <v>#REF!</v>
      </c>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3" t="s">
        <v>640</v>
      </c>
      <c r="B642" s="14" t="e">
        <f>COUNTIF(#REF!,A642)</f>
        <v>#REF!</v>
      </c>
      <c r="C642" s="15" t="e">
        <f>SUMIF(#REF!,'STATSDEV SUMMARY IN R-VALUE'!A642,#REF!)</f>
        <v>#REF!</v>
      </c>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3" t="s">
        <v>641</v>
      </c>
      <c r="B643" s="14" t="e">
        <f>COUNTIF(#REF!,A643)</f>
        <v>#REF!</v>
      </c>
      <c r="C643" s="15" t="e">
        <f>SUMIF(#REF!,'STATSDEV SUMMARY IN R-VALUE'!A643,#REF!)</f>
        <v>#REF!</v>
      </c>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3" t="s">
        <v>642</v>
      </c>
      <c r="B644" s="14" t="e">
        <f>COUNTIF(#REF!,A644)</f>
        <v>#REF!</v>
      </c>
      <c r="C644" s="15" t="e">
        <f>SUMIF(#REF!,'STATSDEV SUMMARY IN R-VALUE'!A644,#REF!)</f>
        <v>#REF!</v>
      </c>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3" t="s">
        <v>643</v>
      </c>
      <c r="B645" s="14" t="e">
        <f>COUNTIF(#REF!,A645)</f>
        <v>#REF!</v>
      </c>
      <c r="C645" s="15" t="e">
        <f>SUMIF(#REF!,'STATSDEV SUMMARY IN R-VALUE'!A645,#REF!)</f>
        <v>#REF!</v>
      </c>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3" t="s">
        <v>644</v>
      </c>
      <c r="B646" s="14" t="e">
        <f>COUNTIF(#REF!,A646)</f>
        <v>#REF!</v>
      </c>
      <c r="C646" s="15" t="e">
        <f>SUMIF(#REF!,'STATSDEV SUMMARY IN R-VALUE'!A646,#REF!)</f>
        <v>#REF!</v>
      </c>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3" t="s">
        <v>645</v>
      </c>
      <c r="B647" s="14" t="e">
        <f>COUNTIF(#REF!,A647)</f>
        <v>#REF!</v>
      </c>
      <c r="C647" s="15" t="e">
        <f>SUMIF(#REF!,'STATSDEV SUMMARY IN R-VALUE'!A647,#REF!)</f>
        <v>#REF!</v>
      </c>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3" t="s">
        <v>646</v>
      </c>
      <c r="B648" s="14" t="e">
        <f>COUNTIF(#REF!,A648)</f>
        <v>#REF!</v>
      </c>
      <c r="C648" s="15" t="e">
        <f>SUMIF(#REF!,'STATSDEV SUMMARY IN R-VALUE'!A648,#REF!)</f>
        <v>#REF!</v>
      </c>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3" t="s">
        <v>647</v>
      </c>
      <c r="B649" s="14" t="e">
        <f>COUNTIF(#REF!,A649)</f>
        <v>#REF!</v>
      </c>
      <c r="C649" s="15" t="e">
        <f>SUMIF(#REF!,'STATSDEV SUMMARY IN R-VALUE'!A649,#REF!)</f>
        <v>#REF!</v>
      </c>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3" t="s">
        <v>648</v>
      </c>
      <c r="B650" s="14" t="e">
        <f>COUNTIF(#REF!,A650)</f>
        <v>#REF!</v>
      </c>
      <c r="C650" s="15" t="e">
        <f>SUMIF(#REF!,'STATSDEV SUMMARY IN R-VALUE'!A650,#REF!)</f>
        <v>#REF!</v>
      </c>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3" t="s">
        <v>649</v>
      </c>
      <c r="B651" s="14" t="e">
        <f>COUNTIF(#REF!,A651)</f>
        <v>#REF!</v>
      </c>
      <c r="C651" s="15" t="e">
        <f>SUMIF(#REF!,'STATSDEV SUMMARY IN R-VALUE'!A651,#REF!)</f>
        <v>#REF!</v>
      </c>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3" t="s">
        <v>650</v>
      </c>
      <c r="B652" s="14" t="e">
        <f>COUNTIF(#REF!,A652)</f>
        <v>#REF!</v>
      </c>
      <c r="C652" s="15" t="e">
        <f>SUMIF(#REF!,'STATSDEV SUMMARY IN R-VALUE'!A652,#REF!)</f>
        <v>#REF!</v>
      </c>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3" t="s">
        <v>651</v>
      </c>
      <c r="B653" s="14" t="e">
        <f>COUNTIF(#REF!,A653)</f>
        <v>#REF!</v>
      </c>
      <c r="C653" s="15" t="e">
        <f>SUMIF(#REF!,'STATSDEV SUMMARY IN R-VALUE'!A653,#REF!)</f>
        <v>#REF!</v>
      </c>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3" t="s">
        <v>652</v>
      </c>
      <c r="B654" s="14" t="e">
        <f>COUNTIF(#REF!,A654)</f>
        <v>#REF!</v>
      </c>
      <c r="C654" s="15" t="e">
        <f>SUMIF(#REF!,'STATSDEV SUMMARY IN R-VALUE'!A654,#REF!)</f>
        <v>#REF!</v>
      </c>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3" t="s">
        <v>653</v>
      </c>
      <c r="B655" s="14" t="e">
        <f>COUNTIF(#REF!,A655)</f>
        <v>#REF!</v>
      </c>
      <c r="C655" s="15" t="e">
        <f>SUMIF(#REF!,'STATSDEV SUMMARY IN R-VALUE'!A655,#REF!)</f>
        <v>#REF!</v>
      </c>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3" t="s">
        <v>654</v>
      </c>
      <c r="B656" s="14" t="e">
        <f>COUNTIF(#REF!,A656)</f>
        <v>#REF!</v>
      </c>
      <c r="C656" s="15" t="e">
        <f>SUMIF(#REF!,'STATSDEV SUMMARY IN R-VALUE'!A656,#REF!)</f>
        <v>#REF!</v>
      </c>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3" t="s">
        <v>655</v>
      </c>
      <c r="B657" s="14" t="e">
        <f>COUNTIF(#REF!,A657)</f>
        <v>#REF!</v>
      </c>
      <c r="C657" s="15" t="e">
        <f>SUMIF(#REF!,'STATSDEV SUMMARY IN R-VALUE'!A657,#REF!)</f>
        <v>#REF!</v>
      </c>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3" t="s">
        <v>656</v>
      </c>
      <c r="B658" s="14" t="e">
        <f>COUNTIF(#REF!,A658)</f>
        <v>#REF!</v>
      </c>
      <c r="C658" s="15" t="e">
        <f>SUMIF(#REF!,'STATSDEV SUMMARY IN R-VALUE'!A658,#REF!)</f>
        <v>#REF!</v>
      </c>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3" t="s">
        <v>657</v>
      </c>
      <c r="B659" s="14" t="e">
        <f>COUNTIF(#REF!,A659)</f>
        <v>#REF!</v>
      </c>
      <c r="C659" s="15" t="e">
        <f>SUMIF(#REF!,'STATSDEV SUMMARY IN R-VALUE'!A659,#REF!)</f>
        <v>#REF!</v>
      </c>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3" t="s">
        <v>658</v>
      </c>
      <c r="B660" s="14" t="e">
        <f>COUNTIF(#REF!,A660)</f>
        <v>#REF!</v>
      </c>
      <c r="C660" s="15" t="e">
        <f>SUMIF(#REF!,'STATSDEV SUMMARY IN R-VALUE'!A660,#REF!)</f>
        <v>#REF!</v>
      </c>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3" t="s">
        <v>659</v>
      </c>
      <c r="B661" s="14" t="e">
        <f>COUNTIF(#REF!,A661)</f>
        <v>#REF!</v>
      </c>
      <c r="C661" s="15" t="e">
        <f>SUMIF(#REF!,'STATSDEV SUMMARY IN R-VALUE'!A661,#REF!)</f>
        <v>#REF!</v>
      </c>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3" t="s">
        <v>660</v>
      </c>
      <c r="B662" s="14" t="e">
        <f>COUNTIF(#REF!,A662)</f>
        <v>#REF!</v>
      </c>
      <c r="C662" s="15" t="e">
        <f>SUMIF(#REF!,'STATSDEV SUMMARY IN R-VALUE'!A662,#REF!)</f>
        <v>#REF!</v>
      </c>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3" t="s">
        <v>661</v>
      </c>
      <c r="B663" s="14" t="e">
        <f>COUNTIF(#REF!,A663)</f>
        <v>#REF!</v>
      </c>
      <c r="C663" s="15" t="e">
        <f>SUMIF(#REF!,'STATSDEV SUMMARY IN R-VALUE'!A663,#REF!)</f>
        <v>#REF!</v>
      </c>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3" t="s">
        <v>662</v>
      </c>
      <c r="B664" s="14" t="e">
        <f>COUNTIF(#REF!,A664)</f>
        <v>#REF!</v>
      </c>
      <c r="C664" s="15" t="e">
        <f>SUMIF(#REF!,'STATSDEV SUMMARY IN R-VALUE'!A664,#REF!)</f>
        <v>#REF!</v>
      </c>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3" t="s">
        <v>663</v>
      </c>
      <c r="B665" s="14" t="e">
        <f>COUNTIF(#REF!,A665)</f>
        <v>#REF!</v>
      </c>
      <c r="C665" s="15" t="e">
        <f>SUMIF(#REF!,'STATSDEV SUMMARY IN R-VALUE'!A665,#REF!)</f>
        <v>#REF!</v>
      </c>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3" t="s">
        <v>664</v>
      </c>
      <c r="B666" s="14" t="e">
        <f>COUNTIF(#REF!,A666)</f>
        <v>#REF!</v>
      </c>
      <c r="C666" s="15" t="e">
        <f>SUMIF(#REF!,'STATSDEV SUMMARY IN R-VALUE'!A666,#REF!)</f>
        <v>#REF!</v>
      </c>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3" t="s">
        <v>665</v>
      </c>
      <c r="B667" s="14" t="e">
        <f>COUNTIF(#REF!,A667)</f>
        <v>#REF!</v>
      </c>
      <c r="C667" s="15" t="e">
        <f>SUMIF(#REF!,'STATSDEV SUMMARY IN R-VALUE'!A667,#REF!)</f>
        <v>#REF!</v>
      </c>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3" t="s">
        <v>666</v>
      </c>
      <c r="B668" s="14" t="e">
        <f>COUNTIF(#REF!,A668)</f>
        <v>#REF!</v>
      </c>
      <c r="C668" s="15" t="e">
        <f>SUMIF(#REF!,'STATSDEV SUMMARY IN R-VALUE'!A668,#REF!)</f>
        <v>#REF!</v>
      </c>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3" t="s">
        <v>667</v>
      </c>
      <c r="B669" s="14" t="e">
        <f>COUNTIF(#REF!,A669)</f>
        <v>#REF!</v>
      </c>
      <c r="C669" s="15" t="e">
        <f>SUMIF(#REF!,'STATSDEV SUMMARY IN R-VALUE'!A669,#REF!)</f>
        <v>#REF!</v>
      </c>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3" t="s">
        <v>668</v>
      </c>
      <c r="B670" s="14" t="e">
        <f>COUNTIF(#REF!,A670)</f>
        <v>#REF!</v>
      </c>
      <c r="C670" s="15" t="e">
        <f>SUMIF(#REF!,'STATSDEV SUMMARY IN R-VALUE'!A670,#REF!)</f>
        <v>#REF!</v>
      </c>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3" t="s">
        <v>669</v>
      </c>
      <c r="B671" s="14" t="e">
        <f>COUNTIF(#REF!,A671)</f>
        <v>#REF!</v>
      </c>
      <c r="C671" s="15" t="e">
        <f>SUMIF(#REF!,'STATSDEV SUMMARY IN R-VALUE'!A671,#REF!)</f>
        <v>#REF!</v>
      </c>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3" t="s">
        <v>670</v>
      </c>
      <c r="B672" s="14" t="e">
        <f>COUNTIF(#REF!,A672)</f>
        <v>#REF!</v>
      </c>
      <c r="C672" s="15" t="e">
        <f>SUMIF(#REF!,'STATSDEV SUMMARY IN R-VALUE'!A672,#REF!)</f>
        <v>#REF!</v>
      </c>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3" t="s">
        <v>671</v>
      </c>
      <c r="B673" s="14" t="e">
        <f>COUNTIF(#REF!,A673)</f>
        <v>#REF!</v>
      </c>
      <c r="C673" s="15" t="e">
        <f>SUMIF(#REF!,'STATSDEV SUMMARY IN R-VALUE'!A673,#REF!)</f>
        <v>#REF!</v>
      </c>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3" t="s">
        <v>672</v>
      </c>
      <c r="B674" s="14" t="e">
        <f>COUNTIF(#REF!,A674)</f>
        <v>#REF!</v>
      </c>
      <c r="C674" s="15" t="e">
        <f>SUMIF(#REF!,'STATSDEV SUMMARY IN R-VALUE'!A674,#REF!)</f>
        <v>#REF!</v>
      </c>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3" t="s">
        <v>673</v>
      </c>
      <c r="B675" s="14" t="e">
        <f>COUNTIF(#REF!,A675)</f>
        <v>#REF!</v>
      </c>
      <c r="C675" s="15" t="e">
        <f>SUMIF(#REF!,'STATSDEV SUMMARY IN R-VALUE'!A675,#REF!)</f>
        <v>#REF!</v>
      </c>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3" t="s">
        <v>674</v>
      </c>
      <c r="B676" s="14" t="e">
        <f>COUNTIF(#REF!,A676)</f>
        <v>#REF!</v>
      </c>
      <c r="C676" s="15" t="e">
        <f>SUMIF(#REF!,'STATSDEV SUMMARY IN R-VALUE'!A676,#REF!)</f>
        <v>#REF!</v>
      </c>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3" t="s">
        <v>675</v>
      </c>
      <c r="B677" s="14" t="e">
        <f>COUNTIF(#REF!,A677)</f>
        <v>#REF!</v>
      </c>
      <c r="C677" s="15" t="e">
        <f>SUMIF(#REF!,'STATSDEV SUMMARY IN R-VALUE'!A677,#REF!)</f>
        <v>#REF!</v>
      </c>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3" t="s">
        <v>676</v>
      </c>
      <c r="B678" s="14" t="e">
        <f>COUNTIF(#REF!,A678)</f>
        <v>#REF!</v>
      </c>
      <c r="C678" s="15" t="e">
        <f>SUMIF(#REF!,'STATSDEV SUMMARY IN R-VALUE'!A678,#REF!)</f>
        <v>#REF!</v>
      </c>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3" t="s">
        <v>677</v>
      </c>
      <c r="B679" s="14" t="e">
        <f>COUNTIF(#REF!,A679)</f>
        <v>#REF!</v>
      </c>
      <c r="C679" s="15" t="e">
        <f>SUMIF(#REF!,'STATSDEV SUMMARY IN R-VALUE'!A679,#REF!)</f>
        <v>#REF!</v>
      </c>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3" t="s">
        <v>678</v>
      </c>
      <c r="B680" s="14" t="e">
        <f>COUNTIF(#REF!,A680)</f>
        <v>#REF!</v>
      </c>
      <c r="C680" s="15" t="e">
        <f>SUMIF(#REF!,'STATSDEV SUMMARY IN R-VALUE'!A680,#REF!)</f>
        <v>#REF!</v>
      </c>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3" t="s">
        <v>679</v>
      </c>
      <c r="B681" s="14" t="e">
        <f>COUNTIF(#REF!,A681)</f>
        <v>#REF!</v>
      </c>
      <c r="C681" s="15" t="e">
        <f>SUMIF(#REF!,'STATSDEV SUMMARY IN R-VALUE'!A681,#REF!)</f>
        <v>#REF!</v>
      </c>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3" t="s">
        <v>680</v>
      </c>
      <c r="B682" s="14" t="e">
        <f>COUNTIF(#REF!,A682)</f>
        <v>#REF!</v>
      </c>
      <c r="C682" s="15" t="e">
        <f>SUMIF(#REF!,'STATSDEV SUMMARY IN R-VALUE'!A682,#REF!)</f>
        <v>#REF!</v>
      </c>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3" t="s">
        <v>681</v>
      </c>
      <c r="B683" s="14" t="e">
        <f>COUNTIF(#REF!,A683)</f>
        <v>#REF!</v>
      </c>
      <c r="C683" s="15" t="e">
        <f>SUMIF(#REF!,'STATSDEV SUMMARY IN R-VALUE'!A683,#REF!)</f>
        <v>#REF!</v>
      </c>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3" t="s">
        <v>682</v>
      </c>
      <c r="B684" s="14" t="e">
        <f>COUNTIF(#REF!,A684)</f>
        <v>#REF!</v>
      </c>
      <c r="C684" s="15" t="e">
        <f>SUMIF(#REF!,'STATSDEV SUMMARY IN R-VALUE'!A684,#REF!)</f>
        <v>#REF!</v>
      </c>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3" t="s">
        <v>683</v>
      </c>
      <c r="B685" s="14" t="e">
        <f>COUNTIF(#REF!,A685)</f>
        <v>#REF!</v>
      </c>
      <c r="C685" s="15" t="e">
        <f>SUMIF(#REF!,'STATSDEV SUMMARY IN R-VALUE'!A685,#REF!)</f>
        <v>#REF!</v>
      </c>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3" t="s">
        <v>684</v>
      </c>
      <c r="B686" s="14" t="e">
        <f>COUNTIF(#REF!,A686)</f>
        <v>#REF!</v>
      </c>
      <c r="C686" s="15" t="e">
        <f>SUMIF(#REF!,'STATSDEV SUMMARY IN R-VALUE'!A686,#REF!)</f>
        <v>#REF!</v>
      </c>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3" t="s">
        <v>685</v>
      </c>
      <c r="B687" s="14" t="e">
        <f>COUNTIF(#REF!,A687)</f>
        <v>#REF!</v>
      </c>
      <c r="C687" s="15" t="e">
        <f>SUMIF(#REF!,'STATSDEV SUMMARY IN R-VALUE'!A687,#REF!)</f>
        <v>#REF!</v>
      </c>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3" t="s">
        <v>686</v>
      </c>
      <c r="B688" s="14" t="e">
        <f>COUNTIF(#REF!,A688)</f>
        <v>#REF!</v>
      </c>
      <c r="C688" s="15" t="e">
        <f>SUMIF(#REF!,'STATSDEV SUMMARY IN R-VALUE'!A688,#REF!)</f>
        <v>#REF!</v>
      </c>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3" t="s">
        <v>687</v>
      </c>
      <c r="B689" s="14" t="e">
        <f>COUNTIF(#REF!,A689)</f>
        <v>#REF!</v>
      </c>
      <c r="C689" s="15" t="e">
        <f>SUMIF(#REF!,'STATSDEV SUMMARY IN R-VALUE'!A689,#REF!)</f>
        <v>#REF!</v>
      </c>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3" t="s">
        <v>688</v>
      </c>
      <c r="B690" s="14" t="e">
        <f>COUNTIF(#REF!,A690)</f>
        <v>#REF!</v>
      </c>
      <c r="C690" s="15" t="e">
        <f>SUMIF(#REF!,'STATSDEV SUMMARY IN R-VALUE'!A690,#REF!)</f>
        <v>#REF!</v>
      </c>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3" t="s">
        <v>689</v>
      </c>
      <c r="B691" s="14" t="e">
        <f>COUNTIF(#REF!,A691)</f>
        <v>#REF!</v>
      </c>
      <c r="C691" s="15" t="e">
        <f>SUMIF(#REF!,'STATSDEV SUMMARY IN R-VALUE'!A691,#REF!)</f>
        <v>#REF!</v>
      </c>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3" t="s">
        <v>690</v>
      </c>
      <c r="B692" s="14" t="e">
        <f>COUNTIF(#REF!,A692)</f>
        <v>#REF!</v>
      </c>
      <c r="C692" s="15" t="e">
        <f>SUMIF(#REF!,'STATSDEV SUMMARY IN R-VALUE'!A692,#REF!)</f>
        <v>#REF!</v>
      </c>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3" t="s">
        <v>691</v>
      </c>
      <c r="B693" s="14" t="e">
        <f>COUNTIF(#REF!,A693)</f>
        <v>#REF!</v>
      </c>
      <c r="C693" s="15" t="e">
        <f>SUMIF(#REF!,'STATSDEV SUMMARY IN R-VALUE'!A693,#REF!)</f>
        <v>#REF!</v>
      </c>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3" t="s">
        <v>692</v>
      </c>
      <c r="B694" s="14" t="e">
        <f>COUNTIF(#REF!,A694)</f>
        <v>#REF!</v>
      </c>
      <c r="C694" s="15" t="e">
        <f>SUMIF(#REF!,'STATSDEV SUMMARY IN R-VALUE'!A694,#REF!)</f>
        <v>#REF!</v>
      </c>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3" t="s">
        <v>693</v>
      </c>
      <c r="B695" s="14" t="e">
        <f>COUNTIF(#REF!,A695)</f>
        <v>#REF!</v>
      </c>
      <c r="C695" s="15" t="e">
        <f>SUMIF(#REF!,'STATSDEV SUMMARY IN R-VALUE'!A695,#REF!)</f>
        <v>#REF!</v>
      </c>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3" t="s">
        <v>694</v>
      </c>
      <c r="B696" s="14" t="e">
        <f>COUNTIF(#REF!,A696)</f>
        <v>#REF!</v>
      </c>
      <c r="C696" s="15" t="e">
        <f>SUMIF(#REF!,'STATSDEV SUMMARY IN R-VALUE'!A696,#REF!)</f>
        <v>#REF!</v>
      </c>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3" t="s">
        <v>695</v>
      </c>
      <c r="B697" s="14" t="e">
        <f>COUNTIF(#REF!,A697)</f>
        <v>#REF!</v>
      </c>
      <c r="C697" s="15" t="e">
        <f>SUMIF(#REF!,'STATSDEV SUMMARY IN R-VALUE'!A697,#REF!)</f>
        <v>#REF!</v>
      </c>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3" t="s">
        <v>696</v>
      </c>
      <c r="B698" s="14" t="e">
        <f>COUNTIF(#REF!,A698)</f>
        <v>#REF!</v>
      </c>
      <c r="C698" s="15" t="e">
        <f>SUMIF(#REF!,'STATSDEV SUMMARY IN R-VALUE'!A698,#REF!)</f>
        <v>#REF!</v>
      </c>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3" t="s">
        <v>697</v>
      </c>
      <c r="B699" s="14" t="e">
        <f>COUNTIF(#REF!,A699)</f>
        <v>#REF!</v>
      </c>
      <c r="C699" s="15" t="e">
        <f>SUMIF(#REF!,'STATSDEV SUMMARY IN R-VALUE'!A699,#REF!)</f>
        <v>#REF!</v>
      </c>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3" t="s">
        <v>698</v>
      </c>
      <c r="B700" s="14" t="e">
        <f>COUNTIF(#REF!,A700)</f>
        <v>#REF!</v>
      </c>
      <c r="C700" s="15" t="e">
        <f>SUMIF(#REF!,'STATSDEV SUMMARY IN R-VALUE'!A700,#REF!)</f>
        <v>#REF!</v>
      </c>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3" t="s">
        <v>699</v>
      </c>
      <c r="B701" s="14" t="e">
        <f>COUNTIF(#REF!,A701)</f>
        <v>#REF!</v>
      </c>
      <c r="C701" s="15" t="e">
        <f>SUMIF(#REF!,'STATSDEV SUMMARY IN R-VALUE'!A701,#REF!)</f>
        <v>#REF!</v>
      </c>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3" t="s">
        <v>700</v>
      </c>
      <c r="B702" s="14" t="e">
        <f>COUNTIF(#REF!,A702)</f>
        <v>#REF!</v>
      </c>
      <c r="C702" s="15" t="e">
        <f>SUMIF(#REF!,'STATSDEV SUMMARY IN R-VALUE'!A702,#REF!)</f>
        <v>#REF!</v>
      </c>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3" t="s">
        <v>701</v>
      </c>
      <c r="B703" s="14" t="e">
        <f>COUNTIF(#REF!,A703)</f>
        <v>#REF!</v>
      </c>
      <c r="C703" s="15" t="e">
        <f>SUMIF(#REF!,'STATSDEV SUMMARY IN R-VALUE'!A703,#REF!)</f>
        <v>#REF!</v>
      </c>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3" t="s">
        <v>702</v>
      </c>
      <c r="B704" s="14" t="e">
        <f>COUNTIF(#REF!,A704)</f>
        <v>#REF!</v>
      </c>
      <c r="C704" s="15" t="e">
        <f>SUMIF(#REF!,'STATSDEV SUMMARY IN R-VALUE'!A704,#REF!)</f>
        <v>#REF!</v>
      </c>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27" t="s">
        <v>703</v>
      </c>
      <c r="B705" s="14" t="e">
        <f>COUNTIF(#REF!,A705)</f>
        <v>#REF!</v>
      </c>
      <c r="C705" s="15" t="e">
        <f>SUMIF(#REF!,'STATSDEV SUMMARY IN R-VALUE'!A705,#REF!)</f>
        <v>#REF!</v>
      </c>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3" t="s">
        <v>704</v>
      </c>
      <c r="B706" s="14" t="e">
        <f>COUNTIF(#REF!,A706)</f>
        <v>#REF!</v>
      </c>
      <c r="C706" s="15" t="e">
        <f>SUMIF(#REF!,'STATSDEV SUMMARY IN R-VALUE'!A706,#REF!)</f>
        <v>#REF!</v>
      </c>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3" t="s">
        <v>705</v>
      </c>
      <c r="B707" s="14" t="e">
        <f>COUNTIF(#REF!,A707)</f>
        <v>#REF!</v>
      </c>
      <c r="C707" s="15" t="e">
        <f>SUMIF(#REF!,'STATSDEV SUMMARY IN R-VALUE'!A707,#REF!)</f>
        <v>#REF!</v>
      </c>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3" t="s">
        <v>706</v>
      </c>
      <c r="B708" s="14" t="e">
        <f>COUNTIF(#REF!,A708)</f>
        <v>#REF!</v>
      </c>
      <c r="C708" s="15" t="e">
        <f>SUMIF(#REF!,'STATSDEV SUMMARY IN R-VALUE'!A708,#REF!)</f>
        <v>#REF!</v>
      </c>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3" t="s">
        <v>707</v>
      </c>
      <c r="B709" s="14" t="e">
        <f>COUNTIF(#REF!,A709)</f>
        <v>#REF!</v>
      </c>
      <c r="C709" s="15" t="e">
        <f>SUMIF(#REF!,'STATSDEV SUMMARY IN R-VALUE'!A709,#REF!)</f>
        <v>#REF!</v>
      </c>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3" t="s">
        <v>708</v>
      </c>
      <c r="B710" s="14" t="e">
        <f>COUNTIF(#REF!,A710)</f>
        <v>#REF!</v>
      </c>
      <c r="C710" s="15" t="e">
        <f>SUMIF(#REF!,'STATSDEV SUMMARY IN R-VALUE'!A710,#REF!)</f>
        <v>#REF!</v>
      </c>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3" t="s">
        <v>709</v>
      </c>
      <c r="B711" s="14" t="e">
        <f>COUNTIF(#REF!,A711)</f>
        <v>#REF!</v>
      </c>
      <c r="C711" s="15" t="e">
        <f>SUMIF(#REF!,'STATSDEV SUMMARY IN R-VALUE'!A711,#REF!)</f>
        <v>#REF!</v>
      </c>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3" t="s">
        <v>710</v>
      </c>
      <c r="B712" s="14" t="e">
        <f>COUNTIF(#REF!,A712)</f>
        <v>#REF!</v>
      </c>
      <c r="C712" s="15" t="e">
        <f>SUMIF(#REF!,'STATSDEV SUMMARY IN R-VALUE'!A712,#REF!)</f>
        <v>#REF!</v>
      </c>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3" t="s">
        <v>711</v>
      </c>
      <c r="B713" s="14" t="e">
        <f>COUNTIF(#REF!,A713)</f>
        <v>#REF!</v>
      </c>
      <c r="C713" s="15" t="e">
        <f>SUMIF(#REF!,'STATSDEV SUMMARY IN R-VALUE'!A713,#REF!)</f>
        <v>#REF!</v>
      </c>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3" t="s">
        <v>712</v>
      </c>
      <c r="B714" s="14" t="e">
        <f>COUNTIF(#REF!,A714)</f>
        <v>#REF!</v>
      </c>
      <c r="C714" s="15" t="e">
        <f>SUMIF(#REF!,'STATSDEV SUMMARY IN R-VALUE'!A714,#REF!)</f>
        <v>#REF!</v>
      </c>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3" t="s">
        <v>713</v>
      </c>
      <c r="B715" s="14" t="e">
        <f>COUNTIF(#REF!,A715)</f>
        <v>#REF!</v>
      </c>
      <c r="C715" s="15" t="e">
        <f>SUMIF(#REF!,'STATSDEV SUMMARY IN R-VALUE'!A715,#REF!)</f>
        <v>#REF!</v>
      </c>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3" t="s">
        <v>714</v>
      </c>
      <c r="B716" s="14" t="e">
        <f>COUNTIF(#REF!,A716)</f>
        <v>#REF!</v>
      </c>
      <c r="C716" s="15" t="e">
        <f>SUMIF(#REF!,'STATSDEV SUMMARY IN R-VALUE'!A716,#REF!)</f>
        <v>#REF!</v>
      </c>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3" t="s">
        <v>715</v>
      </c>
      <c r="B717" s="14" t="e">
        <f>COUNTIF(#REF!,A717)</f>
        <v>#REF!</v>
      </c>
      <c r="C717" s="15" t="e">
        <f>SUMIF(#REF!,'STATSDEV SUMMARY IN R-VALUE'!A717,#REF!)</f>
        <v>#REF!</v>
      </c>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3" t="s">
        <v>716</v>
      </c>
      <c r="B718" s="14" t="e">
        <f>COUNTIF(#REF!,A718)</f>
        <v>#REF!</v>
      </c>
      <c r="C718" s="15" t="e">
        <f>SUMIF(#REF!,'STATSDEV SUMMARY IN R-VALUE'!A718,#REF!)</f>
        <v>#REF!</v>
      </c>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3" t="s">
        <v>717</v>
      </c>
      <c r="B719" s="14" t="e">
        <f>COUNTIF(#REF!,A719)</f>
        <v>#REF!</v>
      </c>
      <c r="C719" s="15" t="e">
        <f>SUMIF(#REF!,'STATSDEV SUMMARY IN R-VALUE'!A719,#REF!)</f>
        <v>#REF!</v>
      </c>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3" t="s">
        <v>718</v>
      </c>
      <c r="B720" s="14" t="e">
        <f>COUNTIF(#REF!,A720)</f>
        <v>#REF!</v>
      </c>
      <c r="C720" s="15" t="e">
        <f>SUMIF(#REF!,'STATSDEV SUMMARY IN R-VALUE'!A720,#REF!)</f>
        <v>#REF!</v>
      </c>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3" t="s">
        <v>719</v>
      </c>
      <c r="B721" s="14" t="e">
        <f>COUNTIF(#REF!,A721)</f>
        <v>#REF!</v>
      </c>
      <c r="C721" s="15" t="e">
        <f>SUMIF(#REF!,'STATSDEV SUMMARY IN R-VALUE'!A721,#REF!)</f>
        <v>#REF!</v>
      </c>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3" t="s">
        <v>720</v>
      </c>
      <c r="B722" s="14" t="e">
        <f>COUNTIF(#REF!,A722)</f>
        <v>#REF!</v>
      </c>
      <c r="C722" s="15" t="e">
        <f>SUMIF(#REF!,'STATSDEV SUMMARY IN R-VALUE'!A722,#REF!)</f>
        <v>#REF!</v>
      </c>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3" t="s">
        <v>721</v>
      </c>
      <c r="B723" s="14" t="e">
        <f>COUNTIF(#REF!,A723)</f>
        <v>#REF!</v>
      </c>
      <c r="C723" s="15" t="e">
        <f>SUMIF(#REF!,'STATSDEV SUMMARY IN R-VALUE'!A723,#REF!)</f>
        <v>#REF!</v>
      </c>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3" t="s">
        <v>722</v>
      </c>
      <c r="B724" s="14" t="e">
        <f>COUNTIF(#REF!,A724)</f>
        <v>#REF!</v>
      </c>
      <c r="C724" s="15" t="e">
        <f>SUMIF(#REF!,'STATSDEV SUMMARY IN R-VALUE'!A724,#REF!)</f>
        <v>#REF!</v>
      </c>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3" t="s">
        <v>723</v>
      </c>
      <c r="B725" s="14" t="e">
        <f>COUNTIF(#REF!,A725)</f>
        <v>#REF!</v>
      </c>
      <c r="C725" s="15" t="e">
        <f>SUMIF(#REF!,'STATSDEV SUMMARY IN R-VALUE'!A725,#REF!)</f>
        <v>#REF!</v>
      </c>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3" t="s">
        <v>724</v>
      </c>
      <c r="B726" s="14" t="e">
        <f>COUNTIF(#REF!,A726)</f>
        <v>#REF!</v>
      </c>
      <c r="C726" s="15" t="e">
        <f>SUMIF(#REF!,'STATSDEV SUMMARY IN R-VALUE'!A726,#REF!)</f>
        <v>#REF!</v>
      </c>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3" t="s">
        <v>725</v>
      </c>
      <c r="B727" s="14" t="e">
        <f>COUNTIF(#REF!,A727)</f>
        <v>#REF!</v>
      </c>
      <c r="C727" s="15" t="e">
        <f>SUMIF(#REF!,'STATSDEV SUMMARY IN R-VALUE'!A727,#REF!)</f>
        <v>#REF!</v>
      </c>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3" t="s">
        <v>726</v>
      </c>
      <c r="B728" s="14" t="e">
        <f>COUNTIF(#REF!,A728)</f>
        <v>#REF!</v>
      </c>
      <c r="C728" s="15" t="e">
        <f>SUMIF(#REF!,'STATSDEV SUMMARY IN R-VALUE'!A728,#REF!)</f>
        <v>#REF!</v>
      </c>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3" t="s">
        <v>727</v>
      </c>
      <c r="B729" s="14" t="e">
        <f>COUNTIF(#REF!,A729)</f>
        <v>#REF!</v>
      </c>
      <c r="C729" s="15" t="e">
        <f>SUMIF(#REF!,'STATSDEV SUMMARY IN R-VALUE'!A729,#REF!)</f>
        <v>#REF!</v>
      </c>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3" t="s">
        <v>728</v>
      </c>
      <c r="B730" s="14" t="e">
        <f>COUNTIF(#REF!,A730)</f>
        <v>#REF!</v>
      </c>
      <c r="C730" s="15" t="e">
        <f>SUMIF(#REF!,'STATSDEV SUMMARY IN R-VALUE'!A730,#REF!)</f>
        <v>#REF!</v>
      </c>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3" t="s">
        <v>729</v>
      </c>
      <c r="B731" s="14" t="e">
        <f>COUNTIF(#REF!,A731)</f>
        <v>#REF!</v>
      </c>
      <c r="C731" s="15" t="e">
        <f>SUMIF(#REF!,'STATSDEV SUMMARY IN R-VALUE'!A731,#REF!)</f>
        <v>#REF!</v>
      </c>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3" t="s">
        <v>730</v>
      </c>
      <c r="B732" s="14" t="e">
        <f>COUNTIF(#REF!,A732)</f>
        <v>#REF!</v>
      </c>
      <c r="C732" s="15" t="e">
        <f>SUMIF(#REF!,'STATSDEV SUMMARY IN R-VALUE'!A732,#REF!)</f>
        <v>#REF!</v>
      </c>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3" t="s">
        <v>731</v>
      </c>
      <c r="B733" s="14" t="e">
        <f>COUNTIF(#REF!,A733)</f>
        <v>#REF!</v>
      </c>
      <c r="C733" s="15" t="e">
        <f>SUMIF(#REF!,'STATSDEV SUMMARY IN R-VALUE'!A733,#REF!)</f>
        <v>#REF!</v>
      </c>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3" t="s">
        <v>732</v>
      </c>
      <c r="B734" s="14" t="e">
        <f>COUNTIF(#REF!,A734)</f>
        <v>#REF!</v>
      </c>
      <c r="C734" s="15" t="e">
        <f>SUMIF(#REF!,'STATSDEV SUMMARY IN R-VALUE'!A734,#REF!)</f>
        <v>#REF!</v>
      </c>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3" t="s">
        <v>733</v>
      </c>
      <c r="B735" s="14" t="e">
        <f>COUNTIF(#REF!,A735)</f>
        <v>#REF!</v>
      </c>
      <c r="C735" s="15" t="e">
        <f>SUMIF(#REF!,'STATSDEV SUMMARY IN R-VALUE'!A735,#REF!)</f>
        <v>#REF!</v>
      </c>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3" t="s">
        <v>734</v>
      </c>
      <c r="B736" s="14" t="e">
        <f>COUNTIF(#REF!,A736)</f>
        <v>#REF!</v>
      </c>
      <c r="C736" s="15" t="e">
        <f>SUMIF(#REF!,'STATSDEV SUMMARY IN R-VALUE'!A736,#REF!)</f>
        <v>#REF!</v>
      </c>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3" t="s">
        <v>735</v>
      </c>
      <c r="B737" s="14" t="e">
        <f>COUNTIF(#REF!,A737)</f>
        <v>#REF!</v>
      </c>
      <c r="C737" s="15" t="e">
        <f>SUMIF(#REF!,'STATSDEV SUMMARY IN R-VALUE'!A737,#REF!)</f>
        <v>#REF!</v>
      </c>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3" t="s">
        <v>736</v>
      </c>
      <c r="B738" s="14" t="e">
        <f>COUNTIF(#REF!,A738)</f>
        <v>#REF!</v>
      </c>
      <c r="C738" s="15" t="e">
        <f>SUMIF(#REF!,'STATSDEV SUMMARY IN R-VALUE'!A738,#REF!)</f>
        <v>#REF!</v>
      </c>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3" t="s">
        <v>737</v>
      </c>
      <c r="B739" s="14" t="e">
        <f>COUNTIF(#REF!,A739)</f>
        <v>#REF!</v>
      </c>
      <c r="C739" s="15" t="e">
        <f>SUMIF(#REF!,'STATSDEV SUMMARY IN R-VALUE'!A739,#REF!)</f>
        <v>#REF!</v>
      </c>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3" t="s">
        <v>738</v>
      </c>
      <c r="B740" s="14" t="e">
        <f>COUNTIF(#REF!,A740)</f>
        <v>#REF!</v>
      </c>
      <c r="C740" s="15" t="e">
        <f>SUMIF(#REF!,'STATSDEV SUMMARY IN R-VALUE'!A740,#REF!)</f>
        <v>#REF!</v>
      </c>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3" t="s">
        <v>739</v>
      </c>
      <c r="B741" s="14" t="e">
        <f>COUNTIF(#REF!,A741)</f>
        <v>#REF!</v>
      </c>
      <c r="C741" s="15" t="e">
        <f>SUMIF(#REF!,'STATSDEV SUMMARY IN R-VALUE'!A741,#REF!)</f>
        <v>#REF!</v>
      </c>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3" t="s">
        <v>740</v>
      </c>
      <c r="B742" s="14" t="e">
        <f>COUNTIF(#REF!,A742)</f>
        <v>#REF!</v>
      </c>
      <c r="C742" s="15" t="e">
        <f>SUMIF(#REF!,'STATSDEV SUMMARY IN R-VALUE'!A742,#REF!)</f>
        <v>#REF!</v>
      </c>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3" t="s">
        <v>741</v>
      </c>
      <c r="B743" s="14" t="e">
        <f>COUNTIF(#REF!,A743)</f>
        <v>#REF!</v>
      </c>
      <c r="C743" s="15" t="e">
        <f>SUMIF(#REF!,'STATSDEV SUMMARY IN R-VALUE'!A743,#REF!)</f>
        <v>#REF!</v>
      </c>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3" t="s">
        <v>742</v>
      </c>
      <c r="B744" s="14" t="e">
        <f>COUNTIF(#REF!,A744)</f>
        <v>#REF!</v>
      </c>
      <c r="C744" s="15" t="e">
        <f>SUMIF(#REF!,'STATSDEV SUMMARY IN R-VALUE'!A744,#REF!)</f>
        <v>#REF!</v>
      </c>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3" t="s">
        <v>743</v>
      </c>
      <c r="B745" s="14" t="e">
        <f>COUNTIF(#REF!,A745)</f>
        <v>#REF!</v>
      </c>
      <c r="C745" s="15" t="e">
        <f>SUMIF(#REF!,'STATSDEV SUMMARY IN R-VALUE'!A745,#REF!)</f>
        <v>#REF!</v>
      </c>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3" t="s">
        <v>744</v>
      </c>
      <c r="B746" s="14" t="e">
        <f>COUNTIF(#REF!,A746)</f>
        <v>#REF!</v>
      </c>
      <c r="C746" s="15" t="e">
        <f>SUMIF(#REF!,'STATSDEV SUMMARY IN R-VALUE'!A746,#REF!)</f>
        <v>#REF!</v>
      </c>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3" t="s">
        <v>745</v>
      </c>
      <c r="B747" s="14" t="e">
        <f>COUNTIF(#REF!,A747)</f>
        <v>#REF!</v>
      </c>
      <c r="C747" s="15" t="e">
        <f>SUMIF(#REF!,'STATSDEV SUMMARY IN R-VALUE'!A747,#REF!)</f>
        <v>#REF!</v>
      </c>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3" t="s">
        <v>746</v>
      </c>
      <c r="B748" s="14" t="e">
        <f>COUNTIF(#REF!,A748)</f>
        <v>#REF!</v>
      </c>
      <c r="C748" s="15" t="e">
        <f>SUMIF(#REF!,'STATSDEV SUMMARY IN R-VALUE'!A748,#REF!)</f>
        <v>#REF!</v>
      </c>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3" t="s">
        <v>747</v>
      </c>
      <c r="B749" s="14" t="e">
        <f>COUNTIF(#REF!,A749)</f>
        <v>#REF!</v>
      </c>
      <c r="C749" s="15" t="e">
        <f>SUMIF(#REF!,'STATSDEV SUMMARY IN R-VALUE'!A749,#REF!)</f>
        <v>#REF!</v>
      </c>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3" t="s">
        <v>748</v>
      </c>
      <c r="B750" s="14" t="e">
        <f>COUNTIF(#REF!,A750)</f>
        <v>#REF!</v>
      </c>
      <c r="C750" s="15" t="e">
        <f>SUMIF(#REF!,'STATSDEV SUMMARY IN R-VALUE'!A750,#REF!)</f>
        <v>#REF!</v>
      </c>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3" t="s">
        <v>749</v>
      </c>
      <c r="B751" s="14" t="e">
        <f>COUNTIF(#REF!,A751)</f>
        <v>#REF!</v>
      </c>
      <c r="C751" s="15" t="e">
        <f>SUMIF(#REF!,'STATSDEV SUMMARY IN R-VALUE'!A751,#REF!)</f>
        <v>#REF!</v>
      </c>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3" t="s">
        <v>750</v>
      </c>
      <c r="B752" s="14" t="e">
        <f>COUNTIF(#REF!,A752)</f>
        <v>#REF!</v>
      </c>
      <c r="C752" s="15" t="e">
        <f>SUMIF(#REF!,'STATSDEV SUMMARY IN R-VALUE'!A752,#REF!)</f>
        <v>#REF!</v>
      </c>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3" t="s">
        <v>751</v>
      </c>
      <c r="B753" s="14" t="e">
        <f>COUNTIF(#REF!,A753)</f>
        <v>#REF!</v>
      </c>
      <c r="C753" s="15" t="e">
        <f>SUMIF(#REF!,'STATSDEV SUMMARY IN R-VALUE'!A753,#REF!)</f>
        <v>#REF!</v>
      </c>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3" t="s">
        <v>752</v>
      </c>
      <c r="B754" s="14" t="e">
        <f>COUNTIF(#REF!,A754)</f>
        <v>#REF!</v>
      </c>
      <c r="C754" s="15" t="e">
        <f>SUMIF(#REF!,'STATSDEV SUMMARY IN R-VALUE'!A754,#REF!)</f>
        <v>#REF!</v>
      </c>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3" t="s">
        <v>753</v>
      </c>
      <c r="B755" s="14" t="e">
        <f>COUNTIF(#REF!,A755)</f>
        <v>#REF!</v>
      </c>
      <c r="C755" s="15" t="e">
        <f>SUMIF(#REF!,'STATSDEV SUMMARY IN R-VALUE'!A755,#REF!)</f>
        <v>#REF!</v>
      </c>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3" t="s">
        <v>754</v>
      </c>
      <c r="B756" s="14" t="e">
        <f>COUNTIF(#REF!,A756)</f>
        <v>#REF!</v>
      </c>
      <c r="C756" s="15" t="e">
        <f>SUMIF(#REF!,'STATSDEV SUMMARY IN R-VALUE'!A756,#REF!)</f>
        <v>#REF!</v>
      </c>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3" t="s">
        <v>755</v>
      </c>
      <c r="B757" s="14" t="e">
        <f>COUNTIF(#REF!,A757)</f>
        <v>#REF!</v>
      </c>
      <c r="C757" s="15" t="e">
        <f>SUMIF(#REF!,'STATSDEV SUMMARY IN R-VALUE'!A757,#REF!)</f>
        <v>#REF!</v>
      </c>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3" t="s">
        <v>756</v>
      </c>
      <c r="B758" s="14" t="e">
        <f>COUNTIF(#REF!,A758)</f>
        <v>#REF!</v>
      </c>
      <c r="C758" s="15" t="e">
        <f>SUMIF(#REF!,'STATSDEV SUMMARY IN R-VALUE'!A758,#REF!)</f>
        <v>#REF!</v>
      </c>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3" t="s">
        <v>757</v>
      </c>
      <c r="B759" s="14" t="e">
        <f>COUNTIF(#REF!,A759)</f>
        <v>#REF!</v>
      </c>
      <c r="C759" s="15" t="e">
        <f>SUMIF(#REF!,'STATSDEV SUMMARY IN R-VALUE'!A759,#REF!)</f>
        <v>#REF!</v>
      </c>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3" t="s">
        <v>758</v>
      </c>
      <c r="B760" s="14" t="e">
        <f>COUNTIF(#REF!,A760)</f>
        <v>#REF!</v>
      </c>
      <c r="C760" s="15" t="e">
        <f>SUMIF(#REF!,'STATSDEV SUMMARY IN R-VALUE'!A760,#REF!)</f>
        <v>#REF!</v>
      </c>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3" t="s">
        <v>759</v>
      </c>
      <c r="B761" s="14" t="e">
        <f>COUNTIF(#REF!,A761)</f>
        <v>#REF!</v>
      </c>
      <c r="C761" s="15" t="e">
        <f>SUMIF(#REF!,'STATSDEV SUMMARY IN R-VALUE'!A761,#REF!)</f>
        <v>#REF!</v>
      </c>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3" t="s">
        <v>760</v>
      </c>
      <c r="B762" s="14" t="e">
        <f>COUNTIF(#REF!,A762)</f>
        <v>#REF!</v>
      </c>
      <c r="C762" s="15" t="e">
        <f>SUMIF(#REF!,'STATSDEV SUMMARY IN R-VALUE'!A762,#REF!)</f>
        <v>#REF!</v>
      </c>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3" t="s">
        <v>761</v>
      </c>
      <c r="B763" s="14" t="e">
        <f>COUNTIF(#REF!,A763)</f>
        <v>#REF!</v>
      </c>
      <c r="C763" s="15" t="e">
        <f>SUMIF(#REF!,'STATSDEV SUMMARY IN R-VALUE'!A763,#REF!)</f>
        <v>#REF!</v>
      </c>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3" t="s">
        <v>762</v>
      </c>
      <c r="B764" s="14" t="e">
        <f>COUNTIF(#REF!,A764)</f>
        <v>#REF!</v>
      </c>
      <c r="C764" s="15" t="e">
        <f>SUMIF(#REF!,'STATSDEV SUMMARY IN R-VALUE'!A764,#REF!)</f>
        <v>#REF!</v>
      </c>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3" t="s">
        <v>763</v>
      </c>
      <c r="B765" s="14" t="e">
        <f>COUNTIF(#REF!,A765)</f>
        <v>#REF!</v>
      </c>
      <c r="C765" s="15" t="e">
        <f>SUMIF(#REF!,'STATSDEV SUMMARY IN R-VALUE'!A765,#REF!)</f>
        <v>#REF!</v>
      </c>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3" t="s">
        <v>764</v>
      </c>
      <c r="B766" s="14" t="e">
        <f>COUNTIF(#REF!,A766)</f>
        <v>#REF!</v>
      </c>
      <c r="C766" s="15" t="e">
        <f>SUMIF(#REF!,'STATSDEV SUMMARY IN R-VALUE'!A766,#REF!)</f>
        <v>#REF!</v>
      </c>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3" t="s">
        <v>765</v>
      </c>
      <c r="B767" s="14" t="e">
        <f>COUNTIF(#REF!,A767)</f>
        <v>#REF!</v>
      </c>
      <c r="C767" s="15" t="e">
        <f>SUMIF(#REF!,'STATSDEV SUMMARY IN R-VALUE'!A767,#REF!)</f>
        <v>#REF!</v>
      </c>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3" t="s">
        <v>766</v>
      </c>
      <c r="B768" s="14" t="e">
        <f>COUNTIF(#REF!,A768)</f>
        <v>#REF!</v>
      </c>
      <c r="C768" s="15" t="e">
        <f>SUMIF(#REF!,'STATSDEV SUMMARY IN R-VALUE'!A768,#REF!)</f>
        <v>#REF!</v>
      </c>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3" t="s">
        <v>767</v>
      </c>
      <c r="B769" s="14" t="e">
        <f>COUNTIF(#REF!,A769)</f>
        <v>#REF!</v>
      </c>
      <c r="C769" s="15" t="e">
        <f>SUMIF(#REF!,'STATSDEV SUMMARY IN R-VALUE'!A769,#REF!)</f>
        <v>#REF!</v>
      </c>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3" t="s">
        <v>768</v>
      </c>
      <c r="B770" s="14" t="e">
        <f>COUNTIF(#REF!,A770)</f>
        <v>#REF!</v>
      </c>
      <c r="C770" s="15" t="e">
        <f>SUMIF(#REF!,'STATSDEV SUMMARY IN R-VALUE'!A770,#REF!)</f>
        <v>#REF!</v>
      </c>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3" t="s">
        <v>769</v>
      </c>
      <c r="B771" s="14" t="e">
        <f>COUNTIF(#REF!,A771)</f>
        <v>#REF!</v>
      </c>
      <c r="C771" s="15" t="e">
        <f>SUMIF(#REF!,'STATSDEV SUMMARY IN R-VALUE'!A771,#REF!)</f>
        <v>#REF!</v>
      </c>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3" t="s">
        <v>770</v>
      </c>
      <c r="B772" s="14" t="e">
        <f>COUNTIF(#REF!,A772)</f>
        <v>#REF!</v>
      </c>
      <c r="C772" s="15" t="e">
        <f>SUMIF(#REF!,'STATSDEV SUMMARY IN R-VALUE'!A772,#REF!)</f>
        <v>#REF!</v>
      </c>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3" t="s">
        <v>771</v>
      </c>
      <c r="B773" s="14" t="e">
        <f>COUNTIF(#REF!,A773)</f>
        <v>#REF!</v>
      </c>
      <c r="C773" s="15" t="e">
        <f>SUMIF(#REF!,'STATSDEV SUMMARY IN R-VALUE'!A773,#REF!)</f>
        <v>#REF!</v>
      </c>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3" t="s">
        <v>772</v>
      </c>
      <c r="B774" s="14" t="e">
        <f>COUNTIF(#REF!,A774)</f>
        <v>#REF!</v>
      </c>
      <c r="C774" s="15" t="e">
        <f>SUMIF(#REF!,'STATSDEV SUMMARY IN R-VALUE'!A774,#REF!)</f>
        <v>#REF!</v>
      </c>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3" t="s">
        <v>773</v>
      </c>
      <c r="B775" s="14" t="e">
        <f>COUNTIF(#REF!,A775)</f>
        <v>#REF!</v>
      </c>
      <c r="C775" s="15" t="e">
        <f>SUMIF(#REF!,'STATSDEV SUMMARY IN R-VALUE'!A775,#REF!)</f>
        <v>#REF!</v>
      </c>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3" t="s">
        <v>774</v>
      </c>
      <c r="B776" s="14" t="e">
        <f>COUNTIF(#REF!,A776)</f>
        <v>#REF!</v>
      </c>
      <c r="C776" s="15" t="e">
        <f>SUMIF(#REF!,'STATSDEV SUMMARY IN R-VALUE'!A776,#REF!)</f>
        <v>#REF!</v>
      </c>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3" t="s">
        <v>775</v>
      </c>
      <c r="B777" s="14" t="e">
        <f>COUNTIF(#REF!,A777)</f>
        <v>#REF!</v>
      </c>
      <c r="C777" s="15" t="e">
        <f>SUMIF(#REF!,'STATSDEV SUMMARY IN R-VALUE'!A777,#REF!)</f>
        <v>#REF!</v>
      </c>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3" t="s">
        <v>776</v>
      </c>
      <c r="B778" s="14" t="e">
        <f>COUNTIF(#REF!,A778)</f>
        <v>#REF!</v>
      </c>
      <c r="C778" s="15" t="e">
        <f>SUMIF(#REF!,'STATSDEV SUMMARY IN R-VALUE'!A778,#REF!)</f>
        <v>#REF!</v>
      </c>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autoFilter ref="A2:F778" xr:uid="{00000000-0009-0000-0000-000001000000}"/>
  <mergeCells count="3">
    <mergeCell ref="A1:C1"/>
    <mergeCell ref="D1:F1"/>
    <mergeCell ref="D24:F24"/>
  </mergeCells>
  <hyperlinks>
    <hyperlink ref="A27" r:id="rId1" xr:uid="{00000000-0004-0000-0100-000000000000}"/>
    <hyperlink ref="A66" r:id="rId2" xr:uid="{00000000-0004-0000-0100-000001000000}"/>
    <hyperlink ref="A278" r:id="rId3" xr:uid="{00000000-0004-0000-0100-000002000000}"/>
    <hyperlink ref="A290" r:id="rId4" xr:uid="{00000000-0004-0000-0100-000003000000}"/>
    <hyperlink ref="A550" r:id="rId5" xr:uid="{00000000-0004-0000-0100-000004000000}"/>
    <hyperlink ref="A551" r:id="rId6" xr:uid="{00000000-0004-0000-0100-000005000000}"/>
    <hyperlink ref="A552" r:id="rId7" xr:uid="{00000000-0004-0000-0100-000006000000}"/>
    <hyperlink ref="A705" r:id="rId8" xr:uid="{00000000-0004-0000-0100-000007000000}"/>
  </hyperlinks>
  <pageMargins left="0.7" right="0.7" top="0.75" bottom="0.75" header="0" footer="0"/>
  <pageSetup paperSize="9" orientation="portrait"/>
  <drawing r:id="rId9"/>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'Dat2'!$A$2:$A$777</xm:f>
          </x14:formula1>
          <xm:sqref>A3:A778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0"/>
  <sheetViews>
    <sheetView workbookViewId="0">
      <pane ySplit="2" topLeftCell="A3" activePane="bottomLeft" state="frozen"/>
      <selection pane="bottomLeft" activeCell="B4" sqref="B4"/>
    </sheetView>
  </sheetViews>
  <sheetFormatPr defaultColWidth="12.59765625" defaultRowHeight="15" customHeight="1" x14ac:dyDescent="0.25"/>
  <cols>
    <col min="1" max="1" width="9.19921875" customWidth="1"/>
    <col min="2" max="2" width="23.796875" hidden="1" customWidth="1"/>
    <col min="3" max="3" width="18.59765625" customWidth="1"/>
    <col min="4" max="4" width="31" customWidth="1"/>
    <col min="5" max="5" width="30.59765625" customWidth="1"/>
    <col min="6" max="6" width="32.59765625" customWidth="1"/>
    <col min="7" max="7" width="21.09765625" customWidth="1"/>
    <col min="8" max="8" width="36.5" customWidth="1"/>
    <col min="9" max="26" width="8" customWidth="1"/>
  </cols>
  <sheetData>
    <row r="1" spans="1:26" ht="27" customHeight="1" x14ac:dyDescent="0.4">
      <c r="A1" s="659" t="s">
        <v>1137</v>
      </c>
      <c r="B1" s="660"/>
      <c r="C1" s="660"/>
      <c r="D1" s="660"/>
      <c r="E1" s="660"/>
      <c r="F1" s="660"/>
      <c r="G1" s="660"/>
      <c r="H1" s="661"/>
      <c r="I1" s="105"/>
      <c r="J1" s="105"/>
      <c r="K1" s="105"/>
      <c r="L1" s="105"/>
      <c r="M1" s="105"/>
      <c r="N1" s="105"/>
      <c r="O1" s="105"/>
      <c r="P1" s="105"/>
      <c r="Q1" s="105"/>
      <c r="R1" s="105"/>
      <c r="S1" s="105"/>
      <c r="T1" s="105"/>
      <c r="U1" s="105"/>
      <c r="V1" s="105"/>
      <c r="W1" s="105"/>
      <c r="X1" s="105"/>
      <c r="Y1" s="105"/>
      <c r="Z1" s="105"/>
    </row>
    <row r="2" spans="1:26" ht="45" customHeight="1" x14ac:dyDescent="0.25">
      <c r="A2" s="106" t="s">
        <v>798</v>
      </c>
      <c r="B2" s="106" t="s">
        <v>850</v>
      </c>
      <c r="C2" s="107" t="s">
        <v>1138</v>
      </c>
      <c r="D2" s="108" t="s">
        <v>852</v>
      </c>
      <c r="E2" s="106" t="s">
        <v>1139</v>
      </c>
      <c r="F2" s="109" t="s">
        <v>1140</v>
      </c>
      <c r="G2" s="108" t="s">
        <v>1141</v>
      </c>
      <c r="H2" s="108" t="s">
        <v>1142</v>
      </c>
      <c r="I2" s="69"/>
      <c r="J2" s="69"/>
      <c r="K2" s="69"/>
      <c r="L2" s="69"/>
      <c r="M2" s="69"/>
      <c r="N2" s="69"/>
      <c r="O2" s="69"/>
      <c r="P2" s="69"/>
      <c r="Q2" s="69"/>
      <c r="R2" s="69"/>
      <c r="S2" s="69"/>
      <c r="T2" s="69"/>
      <c r="U2" s="69"/>
      <c r="V2" s="69"/>
      <c r="W2" s="69"/>
      <c r="X2" s="69"/>
      <c r="Y2" s="69"/>
      <c r="Z2" s="69"/>
    </row>
    <row r="3" spans="1:26" ht="45" customHeight="1" x14ac:dyDescent="0.25">
      <c r="A3" s="85">
        <v>1</v>
      </c>
      <c r="B3" s="110" t="s">
        <v>890</v>
      </c>
      <c r="C3" s="111">
        <v>43606</v>
      </c>
      <c r="D3" s="71" t="s">
        <v>1143</v>
      </c>
      <c r="E3" s="71" t="s">
        <v>1144</v>
      </c>
      <c r="F3" s="71" t="s">
        <v>1145</v>
      </c>
      <c r="G3" s="112" t="s">
        <v>879</v>
      </c>
      <c r="H3" s="74" t="s">
        <v>1146</v>
      </c>
      <c r="I3" s="69"/>
      <c r="J3" s="69"/>
      <c r="K3" s="69"/>
      <c r="L3" s="69"/>
      <c r="M3" s="69"/>
      <c r="N3" s="69"/>
      <c r="O3" s="69"/>
      <c r="P3" s="69"/>
      <c r="Q3" s="69"/>
      <c r="R3" s="69"/>
      <c r="S3" s="69"/>
      <c r="T3" s="69"/>
      <c r="U3" s="69"/>
      <c r="V3" s="69"/>
      <c r="W3" s="69"/>
      <c r="X3" s="69"/>
      <c r="Y3" s="69"/>
      <c r="Z3" s="69"/>
    </row>
    <row r="4" spans="1:26" ht="45" customHeight="1" x14ac:dyDescent="0.25">
      <c r="A4" s="85">
        <f t="shared" ref="A4:A7" si="0">A3+1</f>
        <v>2</v>
      </c>
      <c r="B4" s="110" t="s">
        <v>890</v>
      </c>
      <c r="C4" s="111">
        <v>43606</v>
      </c>
      <c r="D4" s="71" t="s">
        <v>1143</v>
      </c>
      <c r="E4" s="71" t="s">
        <v>1147</v>
      </c>
      <c r="F4" s="71" t="s">
        <v>1145</v>
      </c>
      <c r="G4" s="112" t="s">
        <v>879</v>
      </c>
      <c r="H4" s="74" t="s">
        <v>1146</v>
      </c>
      <c r="I4" s="69"/>
      <c r="J4" s="69"/>
      <c r="K4" s="69"/>
      <c r="L4" s="69"/>
      <c r="M4" s="69"/>
      <c r="N4" s="69"/>
      <c r="O4" s="69"/>
      <c r="P4" s="69"/>
      <c r="Q4" s="69"/>
      <c r="R4" s="69"/>
      <c r="S4" s="69"/>
      <c r="T4" s="69"/>
      <c r="U4" s="69"/>
      <c r="V4" s="69"/>
      <c r="W4" s="69"/>
      <c r="X4" s="69"/>
      <c r="Y4" s="69"/>
      <c r="Z4" s="69"/>
    </row>
    <row r="5" spans="1:26" ht="45" customHeight="1" x14ac:dyDescent="0.25">
      <c r="A5" s="85">
        <f t="shared" si="0"/>
        <v>3</v>
      </c>
      <c r="B5" s="110" t="s">
        <v>1148</v>
      </c>
      <c r="C5" s="111">
        <v>43556</v>
      </c>
      <c r="D5" s="72" t="s">
        <v>1149</v>
      </c>
      <c r="E5" s="71" t="s">
        <v>1150</v>
      </c>
      <c r="F5" s="71" t="s">
        <v>1145</v>
      </c>
      <c r="G5" s="113" t="s">
        <v>819</v>
      </c>
      <c r="H5" s="74" t="s">
        <v>1146</v>
      </c>
      <c r="I5" s="69"/>
      <c r="J5" s="69"/>
      <c r="K5" s="69"/>
      <c r="L5" s="69"/>
      <c r="M5" s="69"/>
      <c r="N5" s="69"/>
      <c r="O5" s="69"/>
      <c r="P5" s="69"/>
      <c r="Q5" s="69"/>
      <c r="R5" s="69"/>
      <c r="S5" s="69"/>
      <c r="T5" s="69"/>
      <c r="U5" s="69"/>
      <c r="V5" s="69"/>
      <c r="W5" s="69"/>
      <c r="X5" s="69"/>
      <c r="Y5" s="69"/>
      <c r="Z5" s="69"/>
    </row>
    <row r="6" spans="1:26" ht="45" customHeight="1" x14ac:dyDescent="0.25">
      <c r="A6" s="85">
        <f t="shared" si="0"/>
        <v>4</v>
      </c>
      <c r="B6" s="114" t="s">
        <v>880</v>
      </c>
      <c r="C6" s="115">
        <v>43592</v>
      </c>
      <c r="D6" s="104" t="s">
        <v>881</v>
      </c>
      <c r="E6" s="116" t="s">
        <v>1151</v>
      </c>
      <c r="F6" s="116" t="s">
        <v>1152</v>
      </c>
      <c r="G6" s="112" t="s">
        <v>879</v>
      </c>
      <c r="H6" s="117" t="s">
        <v>1153</v>
      </c>
      <c r="I6" s="69"/>
      <c r="J6" s="69"/>
      <c r="K6" s="69"/>
      <c r="L6" s="69"/>
      <c r="M6" s="69"/>
      <c r="N6" s="69"/>
      <c r="O6" s="69"/>
      <c r="P6" s="69"/>
      <c r="Q6" s="69"/>
      <c r="R6" s="69"/>
      <c r="S6" s="69"/>
      <c r="T6" s="69"/>
      <c r="U6" s="69"/>
      <c r="V6" s="69"/>
      <c r="W6" s="69"/>
      <c r="X6" s="69"/>
      <c r="Y6" s="69"/>
      <c r="Z6" s="69"/>
    </row>
    <row r="7" spans="1:26" ht="45" customHeight="1" x14ac:dyDescent="0.25">
      <c r="A7" s="85">
        <f t="shared" si="0"/>
        <v>5</v>
      </c>
      <c r="B7" s="53" t="s">
        <v>1047</v>
      </c>
      <c r="C7" s="115">
        <v>43637</v>
      </c>
      <c r="D7" s="104" t="s">
        <v>1154</v>
      </c>
      <c r="E7" s="116" t="s">
        <v>1155</v>
      </c>
      <c r="F7" s="116" t="s">
        <v>1152</v>
      </c>
      <c r="G7" s="113" t="s">
        <v>819</v>
      </c>
      <c r="H7" s="117" t="s">
        <v>1133</v>
      </c>
      <c r="I7" s="69"/>
      <c r="J7" s="69"/>
      <c r="K7" s="69"/>
      <c r="L7" s="69"/>
      <c r="M7" s="69"/>
      <c r="N7" s="69"/>
      <c r="O7" s="69"/>
      <c r="P7" s="69"/>
      <c r="Q7" s="69"/>
      <c r="R7" s="69"/>
      <c r="S7" s="69"/>
      <c r="T7" s="69"/>
      <c r="U7" s="69"/>
      <c r="V7" s="69"/>
      <c r="W7" s="69"/>
      <c r="X7" s="69"/>
      <c r="Y7" s="69"/>
      <c r="Z7" s="69"/>
    </row>
    <row r="8" spans="1:26" ht="25.5" customHeight="1" x14ac:dyDescent="0.25">
      <c r="A8" s="662" t="s">
        <v>1156</v>
      </c>
      <c r="B8" s="663"/>
      <c r="C8" s="663"/>
      <c r="D8" s="663"/>
      <c r="E8" s="663"/>
      <c r="F8" s="663"/>
      <c r="G8" s="663"/>
      <c r="H8" s="664"/>
      <c r="I8" s="69"/>
      <c r="J8" s="69"/>
      <c r="K8" s="69"/>
      <c r="L8" s="69"/>
      <c r="M8" s="69"/>
      <c r="N8" s="69"/>
      <c r="O8" s="69"/>
      <c r="P8" s="69"/>
      <c r="Q8" s="69"/>
      <c r="R8" s="69"/>
      <c r="S8" s="69"/>
      <c r="T8" s="69"/>
      <c r="U8" s="69"/>
      <c r="V8" s="69"/>
      <c r="W8" s="69"/>
      <c r="X8" s="69"/>
      <c r="Y8" s="69"/>
      <c r="Z8" s="69"/>
    </row>
    <row r="9" spans="1:26" ht="14.25" customHeight="1" x14ac:dyDescent="0.25">
      <c r="A9" s="85">
        <f>A7+1</f>
        <v>6</v>
      </c>
      <c r="B9" s="76" t="s">
        <v>859</v>
      </c>
      <c r="C9" s="118">
        <v>43691</v>
      </c>
      <c r="D9" s="71" t="s">
        <v>1157</v>
      </c>
      <c r="E9" s="119" t="s">
        <v>1158</v>
      </c>
      <c r="F9" s="120" t="s">
        <v>1146</v>
      </c>
      <c r="G9" s="74" t="s">
        <v>1159</v>
      </c>
      <c r="H9" s="74" t="s">
        <v>1153</v>
      </c>
      <c r="I9" s="105"/>
      <c r="J9" s="105"/>
      <c r="K9" s="105"/>
      <c r="L9" s="105"/>
      <c r="M9" s="105"/>
      <c r="N9" s="105"/>
      <c r="O9" s="105"/>
      <c r="P9" s="105"/>
      <c r="Q9" s="105"/>
      <c r="R9" s="105"/>
      <c r="S9" s="105"/>
      <c r="T9" s="105"/>
      <c r="U9" s="105"/>
      <c r="V9" s="105"/>
      <c r="W9" s="105"/>
      <c r="X9" s="105"/>
      <c r="Y9" s="105"/>
      <c r="Z9" s="105"/>
    </row>
    <row r="10" spans="1:26" ht="14.25" customHeight="1" x14ac:dyDescent="0.25">
      <c r="A10" s="85">
        <f t="shared" ref="A10:A21" si="1">A9+1</f>
        <v>7</v>
      </c>
      <c r="B10" s="114" t="s">
        <v>880</v>
      </c>
      <c r="C10" s="121">
        <v>43647</v>
      </c>
      <c r="D10" s="104" t="s">
        <v>886</v>
      </c>
      <c r="E10" s="53" t="s">
        <v>1160</v>
      </c>
      <c r="F10" s="116" t="s">
        <v>1161</v>
      </c>
      <c r="G10" s="113" t="s">
        <v>819</v>
      </c>
      <c r="H10" s="117" t="s">
        <v>1162</v>
      </c>
      <c r="I10" s="105"/>
      <c r="J10" s="105"/>
      <c r="K10" s="105"/>
      <c r="L10" s="105"/>
      <c r="M10" s="105"/>
      <c r="N10" s="105"/>
      <c r="O10" s="105"/>
      <c r="P10" s="105"/>
      <c r="Q10" s="105"/>
      <c r="R10" s="105"/>
      <c r="S10" s="105"/>
      <c r="T10" s="105"/>
      <c r="U10" s="105"/>
      <c r="V10" s="105"/>
      <c r="W10" s="105"/>
      <c r="X10" s="105"/>
      <c r="Y10" s="105"/>
      <c r="Z10" s="105"/>
    </row>
    <row r="11" spans="1:26" ht="14.25" customHeight="1" x14ac:dyDescent="0.25">
      <c r="A11" s="85">
        <f t="shared" si="1"/>
        <v>8</v>
      </c>
      <c r="B11" s="114" t="s">
        <v>880</v>
      </c>
      <c r="C11" s="121">
        <v>43647</v>
      </c>
      <c r="D11" s="104" t="s">
        <v>886</v>
      </c>
      <c r="E11" s="53" t="s">
        <v>1163</v>
      </c>
      <c r="F11" s="116" t="s">
        <v>1161</v>
      </c>
      <c r="G11" s="113" t="s">
        <v>819</v>
      </c>
      <c r="H11" s="117" t="s">
        <v>1162</v>
      </c>
      <c r="I11" s="105"/>
      <c r="J11" s="105"/>
      <c r="K11" s="105"/>
      <c r="L11" s="105"/>
      <c r="M11" s="105"/>
      <c r="N11" s="105"/>
      <c r="O11" s="105"/>
      <c r="P11" s="105"/>
      <c r="Q11" s="105"/>
      <c r="R11" s="105"/>
      <c r="S11" s="105"/>
      <c r="T11" s="105"/>
      <c r="U11" s="105"/>
      <c r="V11" s="105"/>
      <c r="W11" s="105"/>
      <c r="X11" s="105"/>
      <c r="Y11" s="105"/>
      <c r="Z11" s="105"/>
    </row>
    <row r="12" spans="1:26" ht="14.25" customHeight="1" x14ac:dyDescent="0.25">
      <c r="A12" s="85">
        <f t="shared" si="1"/>
        <v>9</v>
      </c>
      <c r="B12" s="114" t="s">
        <v>880</v>
      </c>
      <c r="C12" s="121">
        <v>43647</v>
      </c>
      <c r="D12" s="104" t="s">
        <v>886</v>
      </c>
      <c r="E12" s="53" t="s">
        <v>1164</v>
      </c>
      <c r="F12" s="116" t="s">
        <v>1161</v>
      </c>
      <c r="G12" s="113" t="s">
        <v>819</v>
      </c>
      <c r="H12" s="117" t="s">
        <v>1162</v>
      </c>
      <c r="I12" s="105"/>
      <c r="J12" s="105"/>
      <c r="K12" s="105"/>
      <c r="L12" s="105"/>
      <c r="M12" s="105"/>
      <c r="N12" s="105"/>
      <c r="O12" s="105"/>
      <c r="P12" s="105"/>
      <c r="Q12" s="105"/>
      <c r="R12" s="105"/>
      <c r="S12" s="105"/>
      <c r="T12" s="105"/>
      <c r="U12" s="105"/>
      <c r="V12" s="105"/>
      <c r="W12" s="105"/>
      <c r="X12" s="105"/>
      <c r="Y12" s="105"/>
      <c r="Z12" s="105"/>
    </row>
    <row r="13" spans="1:26" ht="14.25" customHeight="1" x14ac:dyDescent="0.25">
      <c r="A13" s="85">
        <f t="shared" si="1"/>
        <v>10</v>
      </c>
      <c r="B13" s="114" t="s">
        <v>880</v>
      </c>
      <c r="C13" s="121">
        <v>43647</v>
      </c>
      <c r="D13" s="104" t="s">
        <v>886</v>
      </c>
      <c r="E13" s="53" t="s">
        <v>1165</v>
      </c>
      <c r="F13" s="116" t="s">
        <v>1161</v>
      </c>
      <c r="G13" s="113" t="s">
        <v>819</v>
      </c>
      <c r="H13" s="117" t="s">
        <v>1162</v>
      </c>
      <c r="I13" s="105"/>
      <c r="J13" s="105"/>
      <c r="K13" s="105"/>
      <c r="L13" s="105"/>
      <c r="M13" s="105"/>
      <c r="N13" s="105"/>
      <c r="O13" s="105"/>
      <c r="P13" s="105"/>
      <c r="Q13" s="105"/>
      <c r="R13" s="105"/>
      <c r="S13" s="105"/>
      <c r="T13" s="105"/>
      <c r="U13" s="105"/>
      <c r="V13" s="105"/>
      <c r="W13" s="105"/>
      <c r="X13" s="105"/>
      <c r="Y13" s="105"/>
      <c r="Z13" s="105"/>
    </row>
    <row r="14" spans="1:26" ht="14.25" customHeight="1" x14ac:dyDescent="0.25">
      <c r="A14" s="85">
        <f t="shared" si="1"/>
        <v>11</v>
      </c>
      <c r="B14" s="114" t="s">
        <v>880</v>
      </c>
      <c r="C14" s="121">
        <v>43647</v>
      </c>
      <c r="D14" s="104" t="s">
        <v>886</v>
      </c>
      <c r="E14" s="53" t="s">
        <v>1166</v>
      </c>
      <c r="F14" s="116" t="s">
        <v>1161</v>
      </c>
      <c r="G14" s="113" t="s">
        <v>819</v>
      </c>
      <c r="H14" s="117" t="s">
        <v>1162</v>
      </c>
      <c r="I14" s="105"/>
      <c r="J14" s="105"/>
      <c r="K14" s="105"/>
      <c r="L14" s="105"/>
      <c r="M14" s="105"/>
      <c r="N14" s="105"/>
      <c r="O14" s="105"/>
      <c r="P14" s="105"/>
      <c r="Q14" s="105"/>
      <c r="R14" s="105"/>
      <c r="S14" s="105"/>
      <c r="T14" s="105"/>
      <c r="U14" s="105"/>
      <c r="V14" s="105"/>
      <c r="W14" s="105"/>
      <c r="X14" s="105"/>
      <c r="Y14" s="105"/>
      <c r="Z14" s="105"/>
    </row>
    <row r="15" spans="1:26" ht="14.25" customHeight="1" x14ac:dyDescent="0.25">
      <c r="A15" s="85">
        <f t="shared" si="1"/>
        <v>12</v>
      </c>
      <c r="B15" s="114" t="s">
        <v>880</v>
      </c>
      <c r="C15" s="121">
        <v>43647</v>
      </c>
      <c r="D15" s="104" t="s">
        <v>886</v>
      </c>
      <c r="E15" s="53" t="s">
        <v>1167</v>
      </c>
      <c r="F15" s="116" t="s">
        <v>1161</v>
      </c>
      <c r="G15" s="113" t="s">
        <v>819</v>
      </c>
      <c r="H15" s="117" t="s">
        <v>1162</v>
      </c>
      <c r="I15" s="105"/>
      <c r="J15" s="105"/>
      <c r="K15" s="105"/>
      <c r="L15" s="105"/>
      <c r="M15" s="105"/>
      <c r="N15" s="105"/>
      <c r="O15" s="105"/>
      <c r="P15" s="105"/>
      <c r="Q15" s="105"/>
      <c r="R15" s="105"/>
      <c r="S15" s="105"/>
      <c r="T15" s="105"/>
      <c r="U15" s="105"/>
      <c r="V15" s="105"/>
      <c r="W15" s="105"/>
      <c r="X15" s="105"/>
      <c r="Y15" s="105"/>
      <c r="Z15" s="105"/>
    </row>
    <row r="16" spans="1:26" ht="14.25" customHeight="1" x14ac:dyDescent="0.25">
      <c r="A16" s="85">
        <f t="shared" si="1"/>
        <v>13</v>
      </c>
      <c r="B16" s="114" t="s">
        <v>880</v>
      </c>
      <c r="C16" s="121">
        <v>43647</v>
      </c>
      <c r="D16" s="104" t="s">
        <v>886</v>
      </c>
      <c r="E16" s="53" t="s">
        <v>1168</v>
      </c>
      <c r="F16" s="116" t="s">
        <v>1161</v>
      </c>
      <c r="G16" s="113" t="s">
        <v>819</v>
      </c>
      <c r="H16" s="117" t="s">
        <v>1162</v>
      </c>
      <c r="I16" s="105"/>
      <c r="J16" s="105"/>
      <c r="K16" s="105"/>
      <c r="L16" s="105"/>
      <c r="M16" s="105"/>
      <c r="N16" s="105"/>
      <c r="O16" s="105"/>
      <c r="P16" s="105"/>
      <c r="Q16" s="105"/>
      <c r="R16" s="105"/>
      <c r="S16" s="105"/>
      <c r="T16" s="105"/>
      <c r="U16" s="105"/>
      <c r="V16" s="105"/>
      <c r="W16" s="105"/>
      <c r="X16" s="105"/>
      <c r="Y16" s="105"/>
      <c r="Z16" s="105"/>
    </row>
    <row r="17" spans="1:26" ht="14.25" customHeight="1" x14ac:dyDescent="0.25">
      <c r="A17" s="85">
        <f t="shared" si="1"/>
        <v>14</v>
      </c>
      <c r="B17" s="114" t="s">
        <v>880</v>
      </c>
      <c r="C17" s="122">
        <v>43647</v>
      </c>
      <c r="D17" s="104" t="s">
        <v>886</v>
      </c>
      <c r="E17" s="53" t="s">
        <v>1169</v>
      </c>
      <c r="F17" s="116" t="s">
        <v>1161</v>
      </c>
      <c r="G17" s="113" t="s">
        <v>819</v>
      </c>
      <c r="H17" s="117" t="s">
        <v>1162</v>
      </c>
      <c r="I17" s="105"/>
      <c r="J17" s="105"/>
      <c r="K17" s="105"/>
      <c r="L17" s="105"/>
      <c r="M17" s="105"/>
      <c r="N17" s="105"/>
      <c r="O17" s="105"/>
      <c r="P17" s="105"/>
      <c r="Q17" s="105"/>
      <c r="R17" s="105"/>
      <c r="S17" s="105"/>
      <c r="T17" s="105"/>
      <c r="U17" s="105"/>
      <c r="V17" s="105"/>
      <c r="W17" s="105"/>
      <c r="X17" s="105"/>
      <c r="Y17" s="105"/>
      <c r="Z17" s="105"/>
    </row>
    <row r="18" spans="1:26" ht="14.25" customHeight="1" x14ac:dyDescent="0.25">
      <c r="A18" s="85">
        <f t="shared" si="1"/>
        <v>15</v>
      </c>
      <c r="B18" s="110" t="s">
        <v>890</v>
      </c>
      <c r="C18" s="123">
        <v>43620</v>
      </c>
      <c r="D18" s="71" t="s">
        <v>1170</v>
      </c>
      <c r="E18" s="71" t="s">
        <v>1171</v>
      </c>
      <c r="F18" s="71" t="s">
        <v>1172</v>
      </c>
      <c r="G18" s="71" t="s">
        <v>819</v>
      </c>
      <c r="H18" s="74" t="s">
        <v>1132</v>
      </c>
      <c r="I18" s="105"/>
      <c r="J18" s="105"/>
      <c r="K18" s="105"/>
      <c r="L18" s="105"/>
      <c r="M18" s="105"/>
      <c r="N18" s="105"/>
      <c r="O18" s="105"/>
      <c r="P18" s="105"/>
      <c r="Q18" s="105"/>
      <c r="R18" s="105"/>
      <c r="S18" s="105"/>
      <c r="T18" s="105"/>
      <c r="U18" s="105"/>
      <c r="V18" s="105"/>
      <c r="W18" s="105"/>
      <c r="X18" s="105"/>
      <c r="Y18" s="105"/>
      <c r="Z18" s="105"/>
    </row>
    <row r="19" spans="1:26" ht="14.25" customHeight="1" x14ac:dyDescent="0.3">
      <c r="A19" s="85">
        <f t="shared" si="1"/>
        <v>16</v>
      </c>
      <c r="B19" s="110" t="s">
        <v>836</v>
      </c>
      <c r="C19" s="76">
        <v>43710</v>
      </c>
      <c r="D19" s="72" t="s">
        <v>1173</v>
      </c>
      <c r="E19" s="71" t="s">
        <v>1174</v>
      </c>
      <c r="F19" s="71" t="s">
        <v>1132</v>
      </c>
      <c r="G19" s="48" t="s">
        <v>819</v>
      </c>
      <c r="H19" s="74" t="s">
        <v>1132</v>
      </c>
      <c r="I19" s="105"/>
      <c r="J19" s="105"/>
      <c r="K19" s="105"/>
      <c r="L19" s="105"/>
      <c r="M19" s="105"/>
      <c r="N19" s="105"/>
      <c r="O19" s="105"/>
      <c r="P19" s="105"/>
      <c r="Q19" s="105"/>
      <c r="R19" s="105"/>
      <c r="S19" s="105"/>
      <c r="T19" s="105"/>
      <c r="U19" s="105"/>
      <c r="V19" s="105"/>
      <c r="W19" s="105"/>
      <c r="X19" s="105"/>
      <c r="Y19" s="105"/>
      <c r="Z19" s="105"/>
    </row>
    <row r="20" spans="1:26" ht="14.25" customHeight="1" x14ac:dyDescent="0.3">
      <c r="A20" s="85">
        <f t="shared" si="1"/>
        <v>17</v>
      </c>
      <c r="B20" s="110" t="s">
        <v>836</v>
      </c>
      <c r="C20" s="76">
        <v>43710</v>
      </c>
      <c r="D20" s="72" t="s">
        <v>1175</v>
      </c>
      <c r="E20" s="71" t="s">
        <v>1176</v>
      </c>
      <c r="F20" s="71" t="s">
        <v>1177</v>
      </c>
      <c r="G20" s="48" t="s">
        <v>819</v>
      </c>
      <c r="H20" s="74" t="s">
        <v>1178</v>
      </c>
      <c r="I20" s="105"/>
      <c r="J20" s="105"/>
      <c r="K20" s="105"/>
      <c r="L20" s="105"/>
      <c r="M20" s="105"/>
      <c r="N20" s="105"/>
      <c r="O20" s="105"/>
      <c r="P20" s="105"/>
      <c r="Q20" s="105"/>
      <c r="R20" s="105"/>
      <c r="S20" s="105"/>
      <c r="T20" s="105"/>
      <c r="U20" s="105"/>
      <c r="V20" s="105"/>
      <c r="W20" s="105"/>
      <c r="X20" s="105"/>
      <c r="Y20" s="105"/>
      <c r="Z20" s="105"/>
    </row>
    <row r="21" spans="1:26" ht="14.25" customHeight="1" x14ac:dyDescent="0.3">
      <c r="A21" s="85">
        <f t="shared" si="1"/>
        <v>18</v>
      </c>
      <c r="B21" s="110" t="s">
        <v>836</v>
      </c>
      <c r="C21" s="124">
        <v>43726</v>
      </c>
      <c r="D21" s="72" t="s">
        <v>1179</v>
      </c>
      <c r="E21" s="125" t="s">
        <v>1180</v>
      </c>
      <c r="F21" s="125" t="s">
        <v>1181</v>
      </c>
      <c r="G21" s="48" t="s">
        <v>879</v>
      </c>
      <c r="H21" s="74" t="s">
        <v>1132</v>
      </c>
      <c r="I21" s="105"/>
      <c r="J21" s="105"/>
      <c r="K21" s="105"/>
      <c r="L21" s="105"/>
      <c r="M21" s="105"/>
      <c r="N21" s="105"/>
      <c r="O21" s="105"/>
      <c r="P21" s="105"/>
      <c r="Q21" s="105"/>
      <c r="R21" s="105"/>
      <c r="S21" s="105"/>
      <c r="T21" s="105"/>
      <c r="U21" s="105"/>
      <c r="V21" s="105"/>
      <c r="W21" s="105"/>
      <c r="X21" s="105"/>
      <c r="Y21" s="105"/>
      <c r="Z21" s="105"/>
    </row>
    <row r="22" spans="1:26" ht="14.25" customHeight="1" x14ac:dyDescent="0.3">
      <c r="A22" s="85"/>
      <c r="B22" s="110"/>
      <c r="C22" s="76"/>
      <c r="D22" s="72"/>
      <c r="E22" s="71"/>
      <c r="F22" s="71"/>
      <c r="G22" s="48"/>
      <c r="H22" s="74"/>
      <c r="I22" s="105"/>
      <c r="J22" s="105"/>
      <c r="K22" s="105"/>
      <c r="L22" s="105"/>
      <c r="M22" s="105"/>
      <c r="N22" s="105"/>
      <c r="O22" s="105"/>
      <c r="P22" s="105"/>
      <c r="Q22" s="105"/>
      <c r="R22" s="105"/>
      <c r="S22" s="105"/>
      <c r="T22" s="105"/>
      <c r="U22" s="105"/>
      <c r="V22" s="105"/>
      <c r="W22" s="105"/>
      <c r="X22" s="105"/>
      <c r="Y22" s="105"/>
      <c r="Z22" s="105"/>
    </row>
    <row r="23" spans="1:26" ht="14.25" customHeight="1" x14ac:dyDescent="0.3">
      <c r="A23" s="85"/>
      <c r="B23" s="110"/>
      <c r="C23" s="76"/>
      <c r="D23" s="72"/>
      <c r="E23" s="71"/>
      <c r="F23" s="71"/>
      <c r="G23" s="48"/>
      <c r="H23" s="74"/>
      <c r="I23" s="105"/>
      <c r="J23" s="105"/>
      <c r="K23" s="105"/>
      <c r="L23" s="105"/>
      <c r="M23" s="105"/>
      <c r="N23" s="105"/>
      <c r="O23" s="105"/>
      <c r="P23" s="105"/>
      <c r="Q23" s="105"/>
      <c r="R23" s="105"/>
      <c r="S23" s="105"/>
      <c r="T23" s="105"/>
      <c r="U23" s="105"/>
      <c r="V23" s="105"/>
      <c r="W23" s="105"/>
      <c r="X23" s="105"/>
      <c r="Y23" s="105"/>
      <c r="Z23" s="105"/>
    </row>
    <row r="24" spans="1:26" ht="14.25" customHeight="1" x14ac:dyDescent="0.3">
      <c r="A24" s="85"/>
      <c r="B24" s="110"/>
      <c r="C24" s="76"/>
      <c r="D24" s="72"/>
      <c r="E24" s="71"/>
      <c r="F24" s="71"/>
      <c r="G24" s="48"/>
      <c r="H24" s="74"/>
      <c r="I24" s="105"/>
      <c r="J24" s="105"/>
      <c r="K24" s="105"/>
      <c r="L24" s="105"/>
      <c r="M24" s="105"/>
      <c r="N24" s="105"/>
      <c r="O24" s="105"/>
      <c r="P24" s="105"/>
      <c r="Q24" s="105"/>
      <c r="R24" s="105"/>
      <c r="S24" s="105"/>
      <c r="T24" s="105"/>
      <c r="U24" s="105"/>
      <c r="V24" s="105"/>
      <c r="W24" s="105"/>
      <c r="X24" s="105"/>
      <c r="Y24" s="105"/>
      <c r="Z24" s="105"/>
    </row>
    <row r="25" spans="1:26" ht="14.25" customHeight="1" x14ac:dyDescent="0.3">
      <c r="A25" s="85"/>
      <c r="B25" s="110"/>
      <c r="C25" s="76"/>
      <c r="D25" s="72"/>
      <c r="E25" s="71"/>
      <c r="F25" s="71"/>
      <c r="G25" s="48"/>
      <c r="H25" s="103"/>
      <c r="I25" s="105"/>
      <c r="J25" s="105"/>
      <c r="K25" s="105"/>
      <c r="L25" s="105"/>
      <c r="M25" s="105"/>
      <c r="N25" s="105"/>
      <c r="O25" s="105"/>
      <c r="P25" s="105"/>
      <c r="Q25" s="105"/>
      <c r="R25" s="105"/>
      <c r="S25" s="105"/>
      <c r="T25" s="105"/>
      <c r="U25" s="105"/>
      <c r="V25" s="105"/>
      <c r="W25" s="105"/>
      <c r="X25" s="105"/>
      <c r="Y25" s="105"/>
      <c r="Z25" s="105"/>
    </row>
    <row r="26" spans="1:26" ht="14.25" customHeight="1" x14ac:dyDescent="0.3">
      <c r="A26" s="85"/>
      <c r="B26" s="110"/>
      <c r="C26" s="76"/>
      <c r="D26" s="72"/>
      <c r="E26" s="71"/>
      <c r="F26" s="71"/>
      <c r="G26" s="48"/>
      <c r="H26" s="74"/>
      <c r="I26" s="105"/>
      <c r="J26" s="105"/>
      <c r="K26" s="105"/>
      <c r="L26" s="105"/>
      <c r="M26" s="105"/>
      <c r="N26" s="105"/>
      <c r="O26" s="105"/>
      <c r="P26" s="105"/>
      <c r="Q26" s="105"/>
      <c r="R26" s="105"/>
      <c r="S26" s="105"/>
      <c r="T26" s="105"/>
      <c r="U26" s="105"/>
      <c r="V26" s="105"/>
      <c r="W26" s="105"/>
      <c r="X26" s="105"/>
      <c r="Y26" s="105"/>
      <c r="Z26" s="105"/>
    </row>
    <row r="27" spans="1:26" ht="14.25" customHeight="1" x14ac:dyDescent="0.3">
      <c r="A27" s="85"/>
      <c r="B27" s="110"/>
      <c r="C27" s="76"/>
      <c r="D27" s="72"/>
      <c r="E27" s="71"/>
      <c r="F27" s="71"/>
      <c r="G27" s="48"/>
      <c r="H27" s="103"/>
      <c r="I27" s="105"/>
      <c r="J27" s="105"/>
      <c r="K27" s="105"/>
      <c r="L27" s="105"/>
      <c r="M27" s="105"/>
      <c r="N27" s="105"/>
      <c r="O27" s="105"/>
      <c r="P27" s="105"/>
      <c r="Q27" s="105"/>
      <c r="R27" s="105"/>
      <c r="S27" s="105"/>
      <c r="T27" s="105"/>
      <c r="U27" s="105"/>
      <c r="V27" s="105"/>
      <c r="W27" s="105"/>
      <c r="X27" s="105"/>
      <c r="Y27" s="105"/>
      <c r="Z27" s="105"/>
    </row>
    <row r="28" spans="1:26" ht="14.25" customHeight="1" x14ac:dyDescent="0.25">
      <c r="A28" s="85"/>
      <c r="B28" s="110"/>
      <c r="C28" s="76"/>
      <c r="D28" s="72"/>
      <c r="E28" s="71"/>
      <c r="F28" s="71"/>
      <c r="G28" s="103"/>
      <c r="H28" s="103"/>
      <c r="I28" s="105"/>
      <c r="J28" s="105"/>
      <c r="K28" s="105"/>
      <c r="L28" s="105"/>
      <c r="M28" s="105"/>
      <c r="N28" s="105"/>
      <c r="O28" s="105"/>
      <c r="P28" s="105"/>
      <c r="Q28" s="105"/>
      <c r="R28" s="105"/>
      <c r="S28" s="105"/>
      <c r="T28" s="105"/>
      <c r="U28" s="105"/>
      <c r="V28" s="105"/>
      <c r="W28" s="105"/>
      <c r="X28" s="105"/>
      <c r="Y28" s="105"/>
      <c r="Z28" s="105"/>
    </row>
    <row r="29" spans="1:26" ht="14.25" customHeight="1" x14ac:dyDescent="0.3">
      <c r="A29" s="85"/>
      <c r="B29" s="112"/>
      <c r="C29" s="126" t="s">
        <v>802</v>
      </c>
      <c r="D29" s="71"/>
      <c r="E29" s="89"/>
      <c r="F29" s="89"/>
      <c r="G29" s="91"/>
      <c r="H29" s="127"/>
      <c r="I29" s="105"/>
      <c r="J29" s="105"/>
      <c r="K29" s="105"/>
      <c r="L29" s="105"/>
      <c r="M29" s="105"/>
      <c r="N29" s="105"/>
      <c r="O29" s="105"/>
      <c r="P29" s="105"/>
      <c r="Q29" s="105"/>
      <c r="R29" s="105"/>
      <c r="S29" s="105"/>
      <c r="T29" s="105"/>
      <c r="U29" s="105"/>
      <c r="V29" s="105"/>
      <c r="W29" s="105"/>
      <c r="X29" s="105"/>
      <c r="Y29" s="105"/>
      <c r="Z29" s="105"/>
    </row>
    <row r="30" spans="1:26" ht="14.25" customHeight="1" x14ac:dyDescent="0.3">
      <c r="A30" s="85"/>
      <c r="B30" s="112"/>
      <c r="C30" s="658" t="s">
        <v>1182</v>
      </c>
      <c r="D30" s="628"/>
      <c r="E30" s="85">
        <v>18</v>
      </c>
      <c r="F30" s="89"/>
      <c r="G30" s="91"/>
      <c r="H30" s="127"/>
      <c r="I30" s="105"/>
      <c r="J30" s="105"/>
      <c r="K30" s="105"/>
      <c r="L30" s="105"/>
      <c r="M30" s="105"/>
      <c r="N30" s="105"/>
      <c r="O30" s="105"/>
      <c r="P30" s="105"/>
      <c r="Q30" s="105"/>
      <c r="R30" s="105"/>
      <c r="S30" s="105"/>
      <c r="T30" s="105"/>
      <c r="U30" s="105"/>
      <c r="V30" s="105"/>
      <c r="W30" s="105"/>
      <c r="X30" s="105"/>
      <c r="Y30" s="105"/>
      <c r="Z30" s="105"/>
    </row>
    <row r="31" spans="1:26" ht="14.25" customHeight="1" x14ac:dyDescent="0.3">
      <c r="A31" s="85"/>
      <c r="B31" s="112"/>
      <c r="C31" s="658" t="s">
        <v>1183</v>
      </c>
      <c r="D31" s="628"/>
      <c r="E31" s="85">
        <v>6</v>
      </c>
      <c r="F31" s="89"/>
      <c r="G31" s="91"/>
      <c r="H31" s="127"/>
      <c r="I31" s="105"/>
      <c r="J31" s="105"/>
      <c r="K31" s="105"/>
      <c r="L31" s="105"/>
      <c r="M31" s="105"/>
      <c r="N31" s="105"/>
      <c r="O31" s="105"/>
      <c r="P31" s="105"/>
      <c r="Q31" s="105"/>
      <c r="R31" s="105"/>
      <c r="S31" s="105"/>
      <c r="T31" s="105"/>
      <c r="U31" s="105"/>
      <c r="V31" s="105"/>
      <c r="W31" s="105"/>
      <c r="X31" s="105"/>
      <c r="Y31" s="105"/>
      <c r="Z31" s="105"/>
    </row>
    <row r="32" spans="1:26" ht="14.25" customHeight="1" x14ac:dyDescent="0.3">
      <c r="A32" s="85"/>
      <c r="B32" s="112"/>
      <c r="C32" s="658"/>
      <c r="D32" s="628"/>
      <c r="E32" s="85"/>
      <c r="F32" s="89"/>
      <c r="G32" s="91"/>
      <c r="H32" s="127"/>
      <c r="I32" s="105"/>
      <c r="J32" s="105"/>
      <c r="K32" s="105"/>
      <c r="L32" s="105"/>
      <c r="M32" s="105"/>
      <c r="N32" s="105"/>
      <c r="O32" s="105"/>
      <c r="P32" s="105"/>
      <c r="Q32" s="105"/>
      <c r="R32" s="105"/>
      <c r="S32" s="105"/>
      <c r="T32" s="105"/>
      <c r="U32" s="105"/>
      <c r="V32" s="105"/>
      <c r="W32" s="105"/>
      <c r="X32" s="105"/>
      <c r="Y32" s="105"/>
      <c r="Z32" s="105"/>
    </row>
    <row r="33" spans="1:26" ht="30" customHeight="1" x14ac:dyDescent="0.3">
      <c r="A33" s="85"/>
      <c r="B33" s="112"/>
      <c r="C33" s="658" t="s">
        <v>1184</v>
      </c>
      <c r="D33" s="628"/>
      <c r="E33" s="85">
        <v>3</v>
      </c>
      <c r="F33" s="89"/>
      <c r="G33" s="91"/>
      <c r="H33" s="127"/>
      <c r="I33" s="105"/>
      <c r="J33" s="105"/>
      <c r="K33" s="105"/>
      <c r="L33" s="105"/>
      <c r="M33" s="105"/>
      <c r="N33" s="105"/>
      <c r="O33" s="105"/>
      <c r="P33" s="105"/>
      <c r="Q33" s="105"/>
      <c r="R33" s="105"/>
      <c r="S33" s="105"/>
      <c r="T33" s="105"/>
      <c r="U33" s="105"/>
      <c r="V33" s="105"/>
      <c r="W33" s="105"/>
      <c r="X33" s="105"/>
      <c r="Y33" s="105"/>
      <c r="Z33" s="105"/>
    </row>
    <row r="34" spans="1:26" ht="14.25" customHeight="1" x14ac:dyDescent="0.3">
      <c r="A34" s="85"/>
      <c r="B34" s="112"/>
      <c r="C34" s="128"/>
      <c r="D34" s="129"/>
      <c r="E34" s="85"/>
      <c r="F34" s="89"/>
      <c r="G34" s="91"/>
      <c r="H34" s="127"/>
      <c r="I34" s="105"/>
      <c r="J34" s="105"/>
      <c r="K34" s="105"/>
      <c r="L34" s="105"/>
      <c r="M34" s="105"/>
      <c r="N34" s="105"/>
      <c r="O34" s="105"/>
      <c r="P34" s="105"/>
      <c r="Q34" s="105"/>
      <c r="R34" s="105"/>
      <c r="S34" s="105"/>
      <c r="T34" s="105"/>
      <c r="U34" s="105"/>
      <c r="V34" s="105"/>
      <c r="W34" s="105"/>
      <c r="X34" s="105"/>
      <c r="Y34" s="105"/>
      <c r="Z34" s="105"/>
    </row>
    <row r="35" spans="1:26" ht="14.25" customHeight="1" x14ac:dyDescent="0.3">
      <c r="A35" s="85"/>
      <c r="B35" s="85"/>
      <c r="C35" s="130" t="s">
        <v>814</v>
      </c>
      <c r="D35" s="71"/>
      <c r="E35" s="89"/>
      <c r="F35" s="89"/>
      <c r="G35" s="91"/>
      <c r="H35" s="127"/>
      <c r="I35" s="105"/>
      <c r="J35" s="105"/>
      <c r="K35" s="105"/>
      <c r="L35" s="105"/>
      <c r="M35" s="105"/>
      <c r="N35" s="105"/>
      <c r="O35" s="105"/>
      <c r="P35" s="105"/>
      <c r="Q35" s="105"/>
      <c r="R35" s="105"/>
      <c r="S35" s="105"/>
      <c r="T35" s="105"/>
      <c r="U35" s="105"/>
      <c r="V35" s="105"/>
      <c r="W35" s="105"/>
      <c r="X35" s="105"/>
      <c r="Y35" s="105"/>
      <c r="Z35" s="105"/>
    </row>
    <row r="36" spans="1:26" ht="14.25" customHeight="1" x14ac:dyDescent="0.25">
      <c r="A36" s="105"/>
      <c r="B36" s="105"/>
      <c r="C36" s="131"/>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ht="14.25" customHeight="1" x14ac:dyDescent="0.25">
      <c r="A37" s="105"/>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ht="14.25" customHeight="1" x14ac:dyDescent="0.25">
      <c r="A38" s="105"/>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ht="14.25" customHeight="1" x14ac:dyDescent="0.25">
      <c r="A39" s="105"/>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ht="14.25" customHeight="1" x14ac:dyDescent="0.25">
      <c r="A40" s="105"/>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ht="14.25" customHeight="1" x14ac:dyDescent="0.25">
      <c r="A41" s="105"/>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ht="14.25" customHeight="1" x14ac:dyDescent="0.25">
      <c r="A42" s="105"/>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ht="14.25" customHeight="1" x14ac:dyDescent="0.25">
      <c r="A43" s="105"/>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ht="14.25" customHeight="1" x14ac:dyDescent="0.25">
      <c r="A44" s="105"/>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ht="14.25" customHeight="1" x14ac:dyDescent="0.25">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ht="14.25" customHeight="1" x14ac:dyDescent="0.25">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ht="14.25" customHeight="1" x14ac:dyDescent="0.25">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ht="14.25" customHeight="1" x14ac:dyDescent="0.25">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ht="14.25" customHeight="1" x14ac:dyDescent="0.25">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ht="14.25" customHeight="1" x14ac:dyDescent="0.25">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ht="14.25" customHeight="1" x14ac:dyDescent="0.25">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ht="14.25" customHeight="1" x14ac:dyDescent="0.25">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ht="14.25" customHeight="1" x14ac:dyDescent="0.25">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ht="14.25" customHeight="1" x14ac:dyDescent="0.25">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ht="14.25" customHeight="1" x14ac:dyDescent="0.25">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ht="14.25" customHeight="1" x14ac:dyDescent="0.25">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ht="14.25" customHeight="1" x14ac:dyDescent="0.25">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ht="14.25" customHeight="1" x14ac:dyDescent="0.25">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ht="14.25" customHeight="1" x14ac:dyDescent="0.25">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ht="14.25" customHeight="1" x14ac:dyDescent="0.25">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ht="14.25" customHeight="1" x14ac:dyDescent="0.25">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ht="14.25" customHeight="1" x14ac:dyDescent="0.25">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ht="14.25" customHeight="1" x14ac:dyDescent="0.25">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ht="14.25" customHeight="1" x14ac:dyDescent="0.25">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ht="14.25" customHeight="1" x14ac:dyDescent="0.25">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ht="14.25" customHeight="1" x14ac:dyDescent="0.25">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ht="14.25" customHeight="1" x14ac:dyDescent="0.25">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ht="14.25" customHeight="1" x14ac:dyDescent="0.25">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ht="14.25" customHeight="1" x14ac:dyDescent="0.25">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ht="14.25" customHeight="1" x14ac:dyDescent="0.25">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ht="14.25" customHeight="1" x14ac:dyDescent="0.25">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ht="14.25" customHeight="1" x14ac:dyDescent="0.25">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ht="14.25" customHeight="1" x14ac:dyDescent="0.25">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ht="14.25" customHeight="1" x14ac:dyDescent="0.25">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ht="14.25" customHeight="1" x14ac:dyDescent="0.25">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ht="14.25" customHeight="1" x14ac:dyDescent="0.25">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ht="14.25" customHeight="1" x14ac:dyDescent="0.25">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ht="14.25" customHeight="1" x14ac:dyDescent="0.25">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ht="14.25" customHeight="1" x14ac:dyDescent="0.25">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row r="80" spans="1:26" ht="14.25" customHeight="1" x14ac:dyDescent="0.25">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row>
    <row r="81" spans="1:26" ht="14.25" customHeight="1" x14ac:dyDescent="0.25">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row>
    <row r="82" spans="1:26" ht="14.25" customHeight="1" x14ac:dyDescent="0.25">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row>
    <row r="83" spans="1:26" ht="14.25" customHeight="1" x14ac:dyDescent="0.25">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row>
    <row r="84" spans="1:26" ht="14.25" customHeight="1" x14ac:dyDescent="0.25">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c r="Y84" s="105"/>
      <c r="Z84" s="105"/>
    </row>
    <row r="85" spans="1:26" ht="14.25" customHeight="1" x14ac:dyDescent="0.25">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c r="Z85" s="105"/>
    </row>
    <row r="86" spans="1:26" ht="14.25" customHeight="1" x14ac:dyDescent="0.25">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c r="Y86" s="105"/>
      <c r="Z86" s="105"/>
    </row>
    <row r="87" spans="1:26" ht="14.25" customHeight="1" x14ac:dyDescent="0.25">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c r="Z87" s="105"/>
    </row>
    <row r="88" spans="1:26" ht="14.25" customHeight="1" x14ac:dyDescent="0.25">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c r="Z88" s="105"/>
    </row>
    <row r="89" spans="1:26" ht="14.25" customHeight="1" x14ac:dyDescent="0.25">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row>
    <row r="90" spans="1:26" ht="14.25" customHeight="1" x14ac:dyDescent="0.25">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c r="Z90" s="105"/>
    </row>
    <row r="91" spans="1:26" ht="14.25" customHeight="1" x14ac:dyDescent="0.25">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c r="Y91" s="105"/>
      <c r="Z91" s="105"/>
    </row>
    <row r="92" spans="1:26" ht="14.25" customHeight="1" x14ac:dyDescent="0.25">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row>
    <row r="93" spans="1:26" ht="14.25" customHeight="1" x14ac:dyDescent="0.25">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c r="Y93" s="105"/>
      <c r="Z93" s="105"/>
    </row>
    <row r="94" spans="1:26" ht="14.25" customHeight="1" x14ac:dyDescent="0.25">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c r="Y94" s="105"/>
      <c r="Z94" s="105"/>
    </row>
    <row r="95" spans="1:26" ht="14.25" customHeight="1" x14ac:dyDescent="0.25">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c r="Y95" s="105"/>
      <c r="Z95" s="105"/>
    </row>
    <row r="96" spans="1:26" ht="14.25" customHeight="1" x14ac:dyDescent="0.25">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c r="Y96" s="105"/>
      <c r="Z96" s="105"/>
    </row>
    <row r="97" spans="1:26" ht="14.25" customHeight="1" x14ac:dyDescent="0.25">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row>
    <row r="98" spans="1:26" ht="14.25" customHeight="1" x14ac:dyDescent="0.25">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row>
    <row r="99" spans="1:26" ht="14.25" customHeight="1" x14ac:dyDescent="0.25">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row>
    <row r="100" spans="1:26" ht="14.25" customHeight="1" x14ac:dyDescent="0.25">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row>
    <row r="101" spans="1:26" ht="14.25" customHeight="1" x14ac:dyDescent="0.25">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row>
    <row r="102" spans="1:26" ht="14.25" customHeight="1" x14ac:dyDescent="0.25">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row>
    <row r="103" spans="1:26" ht="14.25" customHeight="1" x14ac:dyDescent="0.25">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row>
    <row r="104" spans="1:26" ht="14.25" customHeight="1" x14ac:dyDescent="0.25">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row>
    <row r="105" spans="1:26" ht="14.25" customHeight="1" x14ac:dyDescent="0.25">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row>
    <row r="106" spans="1:26" ht="14.25" customHeight="1" x14ac:dyDescent="0.25">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row>
    <row r="107" spans="1:26" ht="14.25" customHeight="1" x14ac:dyDescent="0.25">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row>
    <row r="108" spans="1:26" ht="14.25" customHeight="1" x14ac:dyDescent="0.25">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row>
    <row r="109" spans="1:26" ht="14.25" customHeight="1" x14ac:dyDescent="0.25">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row>
    <row r="110" spans="1:26" ht="14.25" customHeight="1" x14ac:dyDescent="0.25">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row>
    <row r="111" spans="1:26" ht="14.25" customHeight="1" x14ac:dyDescent="0.25">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row>
    <row r="112" spans="1:26" ht="14.25" customHeight="1" x14ac:dyDescent="0.25">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row>
    <row r="113" spans="1:26" ht="14.25" customHeight="1" x14ac:dyDescent="0.25">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row>
    <row r="114" spans="1:26" ht="14.25" customHeight="1" x14ac:dyDescent="0.25">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row>
    <row r="115" spans="1:26" ht="14.25" customHeight="1" x14ac:dyDescent="0.25">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row>
    <row r="116" spans="1:26" ht="14.25" customHeight="1" x14ac:dyDescent="0.25">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row>
    <row r="117" spans="1:26" ht="14.25" customHeight="1" x14ac:dyDescent="0.25">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row>
    <row r="118" spans="1:26" ht="14.25" customHeight="1" x14ac:dyDescent="0.25">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row>
    <row r="119" spans="1:26" ht="14.25" customHeight="1" x14ac:dyDescent="0.25">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row>
    <row r="120" spans="1:26" ht="14.25" customHeight="1" x14ac:dyDescent="0.25">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row>
    <row r="121" spans="1:26" ht="14.25" customHeight="1" x14ac:dyDescent="0.25">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row>
    <row r="122" spans="1:26" ht="14.25" customHeight="1" x14ac:dyDescent="0.25">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row>
    <row r="123" spans="1:26" ht="14.25" customHeight="1" x14ac:dyDescent="0.25">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row>
    <row r="124" spans="1:26" ht="14.25" customHeight="1" x14ac:dyDescent="0.25">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row>
    <row r="125" spans="1:26" ht="14.25" customHeight="1" x14ac:dyDescent="0.25">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row>
    <row r="126" spans="1:26" ht="14.25" customHeight="1" x14ac:dyDescent="0.25">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row>
    <row r="127" spans="1:26" ht="14.25" customHeight="1" x14ac:dyDescent="0.25">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row>
    <row r="128" spans="1:26" ht="14.25" customHeight="1" x14ac:dyDescent="0.25">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row>
    <row r="129" spans="1:26" ht="14.25" customHeight="1" x14ac:dyDescent="0.25">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row>
    <row r="130" spans="1:26" ht="14.25" customHeight="1" x14ac:dyDescent="0.25">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row>
    <row r="131" spans="1:26" ht="14.25" customHeight="1" x14ac:dyDescent="0.25">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row>
    <row r="132" spans="1:26" ht="14.25" customHeight="1" x14ac:dyDescent="0.25">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row>
    <row r="133" spans="1:26" ht="14.25" customHeight="1" x14ac:dyDescent="0.25">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row>
    <row r="134" spans="1:26" ht="14.25" customHeight="1" x14ac:dyDescent="0.25">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row>
    <row r="135" spans="1:26" ht="14.25" customHeight="1" x14ac:dyDescent="0.25">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row>
    <row r="136" spans="1:26" ht="14.25" customHeight="1" x14ac:dyDescent="0.25">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row>
    <row r="137" spans="1:26" ht="14.25" customHeight="1" x14ac:dyDescent="0.25">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row>
    <row r="138" spans="1:26" ht="14.25" customHeight="1" x14ac:dyDescent="0.25">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row>
    <row r="139" spans="1:26" ht="14.25" customHeight="1" x14ac:dyDescent="0.25">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row>
    <row r="140" spans="1:26" ht="14.25" customHeight="1" x14ac:dyDescent="0.25">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row>
    <row r="141" spans="1:26" ht="14.25" customHeight="1" x14ac:dyDescent="0.25">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row>
    <row r="142" spans="1:26" ht="14.25" customHeight="1" x14ac:dyDescent="0.25">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row>
    <row r="143" spans="1:26" ht="14.25" customHeight="1" x14ac:dyDescent="0.25">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row>
    <row r="144" spans="1:26" ht="14.25" customHeight="1" x14ac:dyDescent="0.25">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row>
    <row r="145" spans="1:26" ht="14.25" customHeight="1" x14ac:dyDescent="0.25">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row>
    <row r="146" spans="1:26" ht="14.25" customHeight="1" x14ac:dyDescent="0.25">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row>
    <row r="147" spans="1:26" ht="14.25" customHeight="1" x14ac:dyDescent="0.25">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row>
    <row r="148" spans="1:26" ht="14.25" customHeight="1" x14ac:dyDescent="0.25">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row>
    <row r="149" spans="1:26" ht="14.25" customHeight="1" x14ac:dyDescent="0.25">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row>
    <row r="150" spans="1:26" ht="14.25" customHeight="1" x14ac:dyDescent="0.25">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row>
    <row r="151" spans="1:26" ht="14.25" customHeight="1" x14ac:dyDescent="0.25">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row>
    <row r="152" spans="1:26" ht="14.25" customHeight="1" x14ac:dyDescent="0.25">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row>
    <row r="153" spans="1:26" ht="14.25" customHeight="1" x14ac:dyDescent="0.25">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row>
    <row r="154" spans="1:26" ht="14.25" customHeight="1" x14ac:dyDescent="0.25">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row>
    <row r="155" spans="1:26" ht="14.25" customHeight="1" x14ac:dyDescent="0.25">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row>
    <row r="156" spans="1:26" ht="14.25" customHeight="1" x14ac:dyDescent="0.25">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row>
    <row r="157" spans="1:26" ht="14.25" customHeight="1" x14ac:dyDescent="0.25">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row>
    <row r="158" spans="1:26" ht="14.25" customHeight="1" x14ac:dyDescent="0.25">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row>
    <row r="159" spans="1:26" ht="14.25" customHeight="1" x14ac:dyDescent="0.25">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row>
    <row r="160" spans="1:26" ht="14.25" customHeight="1" x14ac:dyDescent="0.25">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row>
    <row r="161" spans="1:26" ht="14.25" customHeight="1" x14ac:dyDescent="0.25">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row>
    <row r="162" spans="1:26" ht="14.25" customHeight="1" x14ac:dyDescent="0.25">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row>
    <row r="163" spans="1:26" ht="14.25" customHeight="1" x14ac:dyDescent="0.25">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row>
    <row r="164" spans="1:26" ht="14.25" customHeight="1" x14ac:dyDescent="0.25">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row>
    <row r="165" spans="1:26" ht="14.25" customHeight="1" x14ac:dyDescent="0.25">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row>
    <row r="166" spans="1:26" ht="14.25" customHeight="1" x14ac:dyDescent="0.25">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row>
    <row r="167" spans="1:26" ht="14.25" customHeight="1" x14ac:dyDescent="0.25">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row>
    <row r="168" spans="1:26" ht="14.25" customHeight="1" x14ac:dyDescent="0.25">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row>
    <row r="169" spans="1:26" ht="14.25" customHeight="1" x14ac:dyDescent="0.25">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row>
    <row r="170" spans="1:26" ht="14.25" customHeight="1" x14ac:dyDescent="0.25">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row>
    <row r="171" spans="1:26" ht="14.25" customHeight="1" x14ac:dyDescent="0.25">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row>
    <row r="172" spans="1:26" ht="14.25" customHeight="1" x14ac:dyDescent="0.25">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row>
    <row r="173" spans="1:26" ht="14.25" customHeight="1" x14ac:dyDescent="0.25">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row>
    <row r="174" spans="1:26" ht="14.25" customHeight="1" x14ac:dyDescent="0.25">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row>
    <row r="175" spans="1:26" ht="14.25" customHeight="1" x14ac:dyDescent="0.25">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row>
    <row r="176" spans="1:26" ht="14.25" customHeight="1" x14ac:dyDescent="0.25">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row>
    <row r="177" spans="1:26" ht="14.25" customHeight="1" x14ac:dyDescent="0.25">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row>
    <row r="178" spans="1:26" ht="14.25" customHeight="1" x14ac:dyDescent="0.25">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row>
    <row r="179" spans="1:26" ht="14.25" customHeight="1" x14ac:dyDescent="0.25">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row>
    <row r="180" spans="1:26" ht="14.25" customHeight="1" x14ac:dyDescent="0.25">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row>
    <row r="181" spans="1:26" ht="14.25" customHeight="1" x14ac:dyDescent="0.25">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row>
    <row r="182" spans="1:26" ht="14.25" customHeight="1" x14ac:dyDescent="0.25">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row>
    <row r="183" spans="1:26" ht="14.25" customHeight="1" x14ac:dyDescent="0.25">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row>
    <row r="184" spans="1:26" ht="14.25" customHeight="1" x14ac:dyDescent="0.25">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row>
    <row r="185" spans="1:26" ht="14.25" customHeight="1" x14ac:dyDescent="0.25">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row>
    <row r="186" spans="1:26" ht="14.25" customHeight="1" x14ac:dyDescent="0.25">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row>
    <row r="187" spans="1:26" ht="14.25" customHeight="1" x14ac:dyDescent="0.25">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row>
    <row r="188" spans="1:26" ht="14.25" customHeight="1" x14ac:dyDescent="0.25">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c r="Y188" s="105"/>
      <c r="Z188" s="105"/>
    </row>
    <row r="189" spans="1:26" ht="14.25" customHeight="1" x14ac:dyDescent="0.25">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c r="Y189" s="105"/>
      <c r="Z189" s="105"/>
    </row>
    <row r="190" spans="1:26" ht="14.25" customHeight="1" x14ac:dyDescent="0.25">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c r="Y190" s="105"/>
      <c r="Z190" s="105"/>
    </row>
    <row r="191" spans="1:26" ht="14.25" customHeight="1" x14ac:dyDescent="0.25">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row>
    <row r="192" spans="1:26" ht="14.25" customHeight="1" x14ac:dyDescent="0.25">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row>
    <row r="193" spans="1:26" ht="14.25" customHeight="1" x14ac:dyDescent="0.25">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row>
    <row r="194" spans="1:26" ht="14.25" customHeight="1" x14ac:dyDescent="0.25">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row>
    <row r="195" spans="1:26" ht="14.25" customHeight="1" x14ac:dyDescent="0.25">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row>
    <row r="196" spans="1:26" ht="14.25" customHeight="1" x14ac:dyDescent="0.25">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row>
    <row r="197" spans="1:26" ht="14.25" customHeight="1" x14ac:dyDescent="0.25">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row>
    <row r="198" spans="1:26" ht="14.25" customHeight="1" x14ac:dyDescent="0.25">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row>
    <row r="199" spans="1:26" ht="14.25" customHeight="1" x14ac:dyDescent="0.25">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row>
    <row r="200" spans="1:26" ht="14.25" customHeight="1" x14ac:dyDescent="0.25">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row>
    <row r="201" spans="1:26" ht="14.25" customHeight="1" x14ac:dyDescent="0.25">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row>
    <row r="202" spans="1:26" ht="14.25" customHeight="1" x14ac:dyDescent="0.25">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row>
    <row r="203" spans="1:26" ht="14.25" customHeight="1" x14ac:dyDescent="0.25">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c r="Y203" s="105"/>
      <c r="Z203" s="105"/>
    </row>
    <row r="204" spans="1:26" ht="14.25" customHeight="1" x14ac:dyDescent="0.25">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c r="Y204" s="105"/>
      <c r="Z204" s="105"/>
    </row>
    <row r="205" spans="1:26" ht="14.25" customHeight="1" x14ac:dyDescent="0.25">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c r="Y205" s="105"/>
      <c r="Z205" s="105"/>
    </row>
    <row r="206" spans="1:26" ht="14.25" customHeight="1" x14ac:dyDescent="0.25">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5"/>
    </row>
    <row r="207" spans="1:26" ht="14.25" customHeight="1" x14ac:dyDescent="0.25">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c r="Y207" s="105"/>
      <c r="Z207" s="105"/>
    </row>
    <row r="208" spans="1:26" ht="14.25" customHeight="1" x14ac:dyDescent="0.25">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c r="Y208" s="105"/>
      <c r="Z208" s="105"/>
    </row>
    <row r="209" spans="1:26" ht="14.25" customHeight="1" x14ac:dyDescent="0.25">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row>
    <row r="210" spans="1:26" ht="14.25" customHeight="1" x14ac:dyDescent="0.25">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row>
    <row r="211" spans="1:26" ht="14.25" customHeight="1" x14ac:dyDescent="0.25">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c r="Y211" s="105"/>
      <c r="Z211" s="105"/>
    </row>
    <row r="212" spans="1:26" ht="14.25" customHeight="1" x14ac:dyDescent="0.25">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row>
    <row r="213" spans="1:26" ht="14.25" customHeight="1" x14ac:dyDescent="0.25">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105"/>
    </row>
    <row r="214" spans="1:26" ht="14.25" customHeight="1" x14ac:dyDescent="0.25">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105"/>
    </row>
    <row r="215" spans="1:26" ht="14.25" customHeight="1" x14ac:dyDescent="0.25">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c r="Y215" s="105"/>
      <c r="Z215" s="105"/>
    </row>
    <row r="216" spans="1:26" ht="14.25" customHeight="1" x14ac:dyDescent="0.25">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Z216" s="105"/>
    </row>
    <row r="217" spans="1:26" ht="14.25" customHeight="1" x14ac:dyDescent="0.25">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105"/>
    </row>
    <row r="218" spans="1:26" ht="14.25" customHeight="1" x14ac:dyDescent="0.25">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105"/>
    </row>
    <row r="219" spans="1:26" ht="14.25" customHeight="1" x14ac:dyDescent="0.25">
      <c r="A219" s="105"/>
      <c r="B219" s="10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Z219" s="105"/>
    </row>
    <row r="220" spans="1:26" ht="14.25" customHeight="1" x14ac:dyDescent="0.25">
      <c r="A220" s="105"/>
      <c r="B220" s="10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c r="Y220" s="105"/>
      <c r="Z220" s="105"/>
    </row>
    <row r="221" spans="1:26" ht="14.25" customHeight="1" x14ac:dyDescent="0.25">
      <c r="A221" s="105"/>
      <c r="B221" s="10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c r="Y221" s="105"/>
      <c r="Z221" s="105"/>
    </row>
    <row r="222" spans="1:26" ht="14.25" customHeight="1" x14ac:dyDescent="0.25">
      <c r="A222" s="105"/>
      <c r="B222" s="10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c r="Y222" s="105"/>
      <c r="Z222" s="105"/>
    </row>
    <row r="223" spans="1:26" ht="14.25" customHeight="1" x14ac:dyDescent="0.25">
      <c r="A223" s="105"/>
      <c r="B223" s="10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c r="Y223" s="105"/>
      <c r="Z223" s="105"/>
    </row>
    <row r="224" spans="1:26" ht="14.25" customHeight="1" x14ac:dyDescent="0.25">
      <c r="A224" s="10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c r="Y224" s="105"/>
      <c r="Z224" s="105"/>
    </row>
    <row r="225" spans="1:26" ht="14.25" customHeight="1" x14ac:dyDescent="0.25">
      <c r="A225" s="10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c r="Y225" s="105"/>
      <c r="Z225" s="105"/>
    </row>
    <row r="226" spans="1:26" ht="14.25" customHeight="1" x14ac:dyDescent="0.25">
      <c r="A226" s="10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row>
    <row r="227" spans="1:26" ht="14.25" customHeight="1" x14ac:dyDescent="0.25">
      <c r="A227" s="10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row>
    <row r="228" spans="1:26" ht="14.25" customHeight="1" x14ac:dyDescent="0.25">
      <c r="A228" s="10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c r="Y228" s="105"/>
      <c r="Z228" s="105"/>
    </row>
    <row r="229" spans="1:26" ht="14.25" customHeight="1" x14ac:dyDescent="0.25">
      <c r="A229" s="10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c r="Y229" s="105"/>
      <c r="Z229" s="105"/>
    </row>
    <row r="230" spans="1:26" ht="14.25" customHeight="1" x14ac:dyDescent="0.25">
      <c r="A230" s="10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row>
    <row r="231" spans="1:26" ht="14.25" customHeight="1" x14ac:dyDescent="0.25">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c r="Y231" s="105"/>
      <c r="Z231" s="105"/>
    </row>
    <row r="232" spans="1:26" ht="14.25" customHeight="1" x14ac:dyDescent="0.25">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c r="Y232" s="105"/>
      <c r="Z232" s="105"/>
    </row>
    <row r="233" spans="1:26" ht="14.25" customHeight="1" x14ac:dyDescent="0.25">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row>
    <row r="234" spans="1:26" ht="14.25" customHeight="1" x14ac:dyDescent="0.25">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row>
    <row r="235" spans="1:26" ht="14.25" customHeight="1" x14ac:dyDescent="0.25">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row>
    <row r="236" spans="1:26" ht="14.25" customHeight="1" x14ac:dyDescent="0.25">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row>
    <row r="237" spans="1:26" ht="14.25" customHeight="1" x14ac:dyDescent="0.25">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row>
    <row r="238" spans="1:26" ht="14.25" customHeight="1" x14ac:dyDescent="0.25">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row>
    <row r="239" spans="1:26" ht="14.25" customHeight="1" x14ac:dyDescent="0.25">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row>
    <row r="240" spans="1:26" ht="14.25" customHeight="1" x14ac:dyDescent="0.25">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row>
    <row r="241" spans="1:26" ht="14.25" customHeight="1" x14ac:dyDescent="0.25">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row>
    <row r="242" spans="1:26" ht="14.25" customHeight="1" x14ac:dyDescent="0.25">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row>
    <row r="243" spans="1:26" ht="14.25" customHeight="1" x14ac:dyDescent="0.25">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row>
    <row r="244" spans="1:26" ht="14.25" customHeight="1" x14ac:dyDescent="0.25">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row>
    <row r="245" spans="1:26" ht="14.25" customHeight="1" x14ac:dyDescent="0.25">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row>
    <row r="246" spans="1:26" ht="14.25" customHeight="1" x14ac:dyDescent="0.25">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row>
    <row r="247" spans="1:26" ht="14.25" customHeight="1" x14ac:dyDescent="0.25">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row>
    <row r="248" spans="1:26" ht="14.25" customHeight="1" x14ac:dyDescent="0.25">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row>
    <row r="249" spans="1:26" ht="14.25" customHeight="1" x14ac:dyDescent="0.25">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row>
    <row r="250" spans="1:26" ht="14.25" customHeight="1" x14ac:dyDescent="0.25">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row>
    <row r="251" spans="1:26" ht="14.25" customHeight="1" x14ac:dyDescent="0.25">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row>
    <row r="252" spans="1:26" ht="14.25" customHeight="1" x14ac:dyDescent="0.25">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row>
    <row r="253" spans="1:26" ht="14.25" customHeight="1" x14ac:dyDescent="0.25">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row>
    <row r="254" spans="1:26" ht="14.25" customHeight="1" x14ac:dyDescent="0.25">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row>
    <row r="255" spans="1:26" ht="14.25" customHeight="1" x14ac:dyDescent="0.25">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row>
    <row r="256" spans="1:26" ht="14.25" customHeight="1" x14ac:dyDescent="0.25">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row>
    <row r="257" spans="1:26" ht="14.25" customHeight="1" x14ac:dyDescent="0.25">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row>
    <row r="258" spans="1:26" ht="14.25" customHeight="1" x14ac:dyDescent="0.25">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row>
    <row r="259" spans="1:26" ht="14.25" customHeight="1" x14ac:dyDescent="0.25">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c r="Y259" s="105"/>
      <c r="Z259" s="105"/>
    </row>
    <row r="260" spans="1:26" ht="14.25" customHeight="1" x14ac:dyDescent="0.25">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c r="Y260" s="105"/>
      <c r="Z260" s="105"/>
    </row>
    <row r="261" spans="1:26" ht="14.25" customHeight="1" x14ac:dyDescent="0.25">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row>
    <row r="262" spans="1:26" ht="14.25" customHeight="1" x14ac:dyDescent="0.25">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5"/>
    </row>
    <row r="263" spans="1:26" ht="14.25" customHeight="1" x14ac:dyDescent="0.25">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c r="Y263" s="105"/>
      <c r="Z263" s="105"/>
    </row>
    <row r="264" spans="1:26" ht="14.25" customHeight="1" x14ac:dyDescent="0.25">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row>
    <row r="265" spans="1:26" ht="14.25" customHeight="1" x14ac:dyDescent="0.25">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row>
    <row r="266" spans="1:26" ht="14.25" customHeight="1" x14ac:dyDescent="0.25">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row>
    <row r="267" spans="1:26" ht="14.25" customHeight="1" x14ac:dyDescent="0.25">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row>
    <row r="268" spans="1:26" ht="14.25" customHeight="1" x14ac:dyDescent="0.25">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row>
    <row r="269" spans="1:26" ht="14.25" customHeight="1" x14ac:dyDescent="0.25">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row>
    <row r="270" spans="1:26" ht="14.25" customHeight="1" x14ac:dyDescent="0.25">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row>
    <row r="271" spans="1:26" ht="14.25" customHeight="1" x14ac:dyDescent="0.25">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row>
    <row r="272" spans="1:26" ht="14.25" customHeight="1" x14ac:dyDescent="0.25">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row>
    <row r="273" spans="1:26" ht="14.25" customHeight="1" x14ac:dyDescent="0.25">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row>
    <row r="274" spans="1:26" ht="14.25" customHeight="1" x14ac:dyDescent="0.25">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row>
    <row r="275" spans="1:26" ht="14.25" customHeight="1" x14ac:dyDescent="0.25">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row>
    <row r="276" spans="1:26" ht="14.25" customHeight="1" x14ac:dyDescent="0.25">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row>
    <row r="277" spans="1:26" ht="14.25" customHeight="1" x14ac:dyDescent="0.25">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row>
    <row r="278" spans="1:26" ht="14.25" customHeight="1" x14ac:dyDescent="0.25">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row>
    <row r="279" spans="1:26" ht="14.25" customHeight="1" x14ac:dyDescent="0.25">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c r="Y279" s="105"/>
      <c r="Z279" s="105"/>
    </row>
    <row r="280" spans="1:26" ht="14.25" customHeight="1" x14ac:dyDescent="0.25">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row>
    <row r="281" spans="1:26" ht="14.25" customHeight="1" x14ac:dyDescent="0.25">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row>
    <row r="282" spans="1:26" ht="14.25" customHeight="1" x14ac:dyDescent="0.25">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row>
    <row r="283" spans="1:26" ht="14.25" customHeight="1" x14ac:dyDescent="0.25">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row>
    <row r="284" spans="1:26" ht="14.25" customHeight="1" x14ac:dyDescent="0.25">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row>
    <row r="285" spans="1:26" ht="14.25" customHeight="1" x14ac:dyDescent="0.25">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row>
    <row r="286" spans="1:26" ht="14.25" customHeight="1" x14ac:dyDescent="0.25">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row>
    <row r="287" spans="1:26" ht="14.25" customHeight="1" x14ac:dyDescent="0.25">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row>
    <row r="288" spans="1:26" ht="14.25" customHeight="1" x14ac:dyDescent="0.25">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row>
    <row r="289" spans="1:26" ht="14.25" customHeight="1" x14ac:dyDescent="0.25">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row>
    <row r="290" spans="1:26" ht="14.25" customHeight="1" x14ac:dyDescent="0.25">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row>
    <row r="291" spans="1:26" ht="14.25" customHeight="1" x14ac:dyDescent="0.25">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row>
    <row r="292" spans="1:26" ht="14.25" customHeight="1" x14ac:dyDescent="0.25">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row>
    <row r="293" spans="1:26" ht="14.25" customHeight="1" x14ac:dyDescent="0.25">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row>
    <row r="294" spans="1:26" ht="14.25" customHeight="1" x14ac:dyDescent="0.25">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row>
    <row r="295" spans="1:26" ht="14.25" customHeight="1" x14ac:dyDescent="0.25">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row>
    <row r="296" spans="1:26" ht="14.25" customHeight="1" x14ac:dyDescent="0.25">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row>
    <row r="297" spans="1:26" ht="14.25" customHeight="1" x14ac:dyDescent="0.25">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row>
    <row r="298" spans="1:26" ht="14.25" customHeight="1" x14ac:dyDescent="0.25">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row>
    <row r="299" spans="1:26" ht="14.25" customHeight="1" x14ac:dyDescent="0.25">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row>
    <row r="300" spans="1:26" ht="14.25" customHeight="1" x14ac:dyDescent="0.25">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row>
    <row r="301" spans="1:26" ht="14.25" customHeight="1" x14ac:dyDescent="0.25">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row>
    <row r="302" spans="1:26" ht="14.25" customHeight="1" x14ac:dyDescent="0.25">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row>
    <row r="303" spans="1:26" ht="14.25" customHeight="1" x14ac:dyDescent="0.25">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row>
    <row r="304" spans="1:26" ht="14.25" customHeight="1" x14ac:dyDescent="0.25">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row>
    <row r="305" spans="1:26" ht="14.25" customHeight="1" x14ac:dyDescent="0.25">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row>
    <row r="306" spans="1:26" ht="14.25" customHeight="1" x14ac:dyDescent="0.25">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row>
    <row r="307" spans="1:26" ht="14.25" customHeight="1" x14ac:dyDescent="0.25">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row>
    <row r="308" spans="1:26" ht="14.25" customHeight="1" x14ac:dyDescent="0.25">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row>
    <row r="309" spans="1:26" ht="14.25" customHeight="1" x14ac:dyDescent="0.25">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row>
    <row r="310" spans="1:26" ht="14.25" customHeight="1" x14ac:dyDescent="0.25">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row>
    <row r="311" spans="1:26" ht="14.25" customHeight="1" x14ac:dyDescent="0.25">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row>
    <row r="312" spans="1:26" ht="14.25" customHeight="1" x14ac:dyDescent="0.25">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row>
    <row r="313" spans="1:26" ht="14.25" customHeight="1" x14ac:dyDescent="0.25">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row>
    <row r="314" spans="1:26" ht="14.25" customHeight="1" x14ac:dyDescent="0.25">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row>
    <row r="315" spans="1:26" ht="14.25" customHeight="1" x14ac:dyDescent="0.25">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row>
    <row r="316" spans="1:26" ht="14.25" customHeight="1" x14ac:dyDescent="0.25">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row>
    <row r="317" spans="1:26" ht="14.25" customHeight="1" x14ac:dyDescent="0.25">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row>
    <row r="318" spans="1:26" ht="14.25" customHeight="1" x14ac:dyDescent="0.25">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row>
    <row r="319" spans="1:26" ht="14.25" customHeight="1" x14ac:dyDescent="0.25">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row>
    <row r="320" spans="1:26" ht="14.25" customHeight="1" x14ac:dyDescent="0.25">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row>
    <row r="321" spans="1:26" ht="14.25" customHeight="1" x14ac:dyDescent="0.25">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5"/>
      <c r="Z321" s="105"/>
    </row>
    <row r="322" spans="1:26" ht="14.25" customHeight="1" x14ac:dyDescent="0.25">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5"/>
      <c r="Z322" s="105"/>
    </row>
    <row r="323" spans="1:26" ht="14.25" customHeight="1" x14ac:dyDescent="0.25">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5"/>
      <c r="Z323" s="105"/>
    </row>
    <row r="324" spans="1:26" ht="14.25" customHeight="1" x14ac:dyDescent="0.25">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c r="Y324" s="105"/>
      <c r="Z324" s="105"/>
    </row>
    <row r="325" spans="1:26" ht="14.25" customHeight="1" x14ac:dyDescent="0.25">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c r="Y325" s="105"/>
      <c r="Z325" s="105"/>
    </row>
    <row r="326" spans="1:26" ht="14.25" customHeight="1" x14ac:dyDescent="0.25">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c r="Y326" s="105"/>
      <c r="Z326" s="105"/>
    </row>
    <row r="327" spans="1:26" ht="14.25" customHeight="1" x14ac:dyDescent="0.25">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5"/>
    </row>
    <row r="328" spans="1:26" ht="14.25" customHeight="1" x14ac:dyDescent="0.25">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c r="Y328" s="105"/>
      <c r="Z328" s="105"/>
    </row>
    <row r="329" spans="1:26" ht="14.25" customHeight="1" x14ac:dyDescent="0.25">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row>
    <row r="330" spans="1:26" ht="14.25" customHeight="1" x14ac:dyDescent="0.25">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row>
    <row r="331" spans="1:26" ht="14.25" customHeight="1" x14ac:dyDescent="0.25">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c r="Y331" s="105"/>
      <c r="Z331" s="105"/>
    </row>
    <row r="332" spans="1:26" ht="14.25" customHeight="1" x14ac:dyDescent="0.25">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c r="Y332" s="105"/>
      <c r="Z332" s="105"/>
    </row>
    <row r="333" spans="1:26" ht="14.25" customHeight="1" x14ac:dyDescent="0.25">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c r="Y333" s="105"/>
      <c r="Z333" s="105"/>
    </row>
    <row r="334" spans="1:26" ht="14.25" customHeight="1" x14ac:dyDescent="0.25">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row>
    <row r="335" spans="1:26" ht="14.25" customHeight="1" x14ac:dyDescent="0.25">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c r="Y335" s="105"/>
      <c r="Z335" s="105"/>
    </row>
    <row r="336" spans="1:26" ht="14.25" customHeight="1" x14ac:dyDescent="0.25">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c r="Y336" s="105"/>
      <c r="Z336" s="105"/>
    </row>
    <row r="337" spans="1:26" ht="14.25" customHeight="1" x14ac:dyDescent="0.25">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c r="Y337" s="105"/>
      <c r="Z337" s="105"/>
    </row>
    <row r="338" spans="1:26" ht="14.25" customHeight="1" x14ac:dyDescent="0.25">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row>
    <row r="339" spans="1:26" ht="14.25" customHeight="1" x14ac:dyDescent="0.25">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row>
    <row r="340" spans="1:26" ht="14.25" customHeight="1" x14ac:dyDescent="0.25">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row>
    <row r="341" spans="1:26" ht="14.25" customHeight="1" x14ac:dyDescent="0.25">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row>
    <row r="342" spans="1:26" ht="14.25" customHeight="1" x14ac:dyDescent="0.25">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row>
    <row r="343" spans="1:26" ht="14.25" customHeight="1" x14ac:dyDescent="0.25">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row>
    <row r="344" spans="1:26" ht="14.25" customHeight="1" x14ac:dyDescent="0.25">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row>
    <row r="345" spans="1:26" ht="14.25" customHeight="1" x14ac:dyDescent="0.25">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row>
    <row r="346" spans="1:26" ht="14.25" customHeight="1" x14ac:dyDescent="0.25">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row>
    <row r="347" spans="1:26" ht="14.25" customHeight="1" x14ac:dyDescent="0.25">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row>
    <row r="348" spans="1:26" ht="14.25" customHeight="1" x14ac:dyDescent="0.25">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row>
    <row r="349" spans="1:26" ht="14.25" customHeight="1" x14ac:dyDescent="0.25">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row>
    <row r="350" spans="1:26" ht="14.25" customHeight="1" x14ac:dyDescent="0.25">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row>
    <row r="351" spans="1:26" ht="14.25" customHeight="1" x14ac:dyDescent="0.25">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row>
    <row r="352" spans="1:26" ht="14.25" customHeight="1" x14ac:dyDescent="0.25">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row>
    <row r="353" spans="1:26" ht="14.25" customHeight="1" x14ac:dyDescent="0.25">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row>
    <row r="354" spans="1:26" ht="14.25" customHeight="1" x14ac:dyDescent="0.25">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row>
    <row r="355" spans="1:26" ht="14.25" customHeight="1" x14ac:dyDescent="0.25">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row>
    <row r="356" spans="1:26" ht="14.25" customHeight="1" x14ac:dyDescent="0.25">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row>
    <row r="357" spans="1:26" ht="14.25" customHeight="1" x14ac:dyDescent="0.25">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row>
    <row r="358" spans="1:26" ht="14.25" customHeight="1" x14ac:dyDescent="0.25">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row>
    <row r="359" spans="1:26" ht="14.25" customHeight="1" x14ac:dyDescent="0.25">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row>
    <row r="360" spans="1:26" ht="14.25" customHeight="1" x14ac:dyDescent="0.25">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row>
    <row r="361" spans="1:26" ht="14.25" customHeight="1" x14ac:dyDescent="0.25">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row>
    <row r="362" spans="1:26" ht="14.25" customHeight="1" x14ac:dyDescent="0.25">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row>
    <row r="363" spans="1:26" ht="14.25" customHeight="1" x14ac:dyDescent="0.25">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row>
    <row r="364" spans="1:26" ht="14.25" customHeight="1" x14ac:dyDescent="0.25">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row>
    <row r="365" spans="1:26" ht="14.25" customHeight="1" x14ac:dyDescent="0.25">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row>
    <row r="366" spans="1:26" ht="14.25" customHeight="1" x14ac:dyDescent="0.25">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row>
    <row r="367" spans="1:26" ht="14.25" customHeight="1" x14ac:dyDescent="0.25">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row>
    <row r="368" spans="1:26" ht="14.25" customHeight="1" x14ac:dyDescent="0.25">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row>
    <row r="369" spans="1:26" ht="14.25" customHeight="1" x14ac:dyDescent="0.25">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row>
    <row r="370" spans="1:26" ht="14.25" customHeight="1" x14ac:dyDescent="0.25">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row>
    <row r="371" spans="1:26" ht="14.25" customHeight="1" x14ac:dyDescent="0.25">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row>
    <row r="372" spans="1:26" ht="14.25" customHeight="1" x14ac:dyDescent="0.25">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row>
    <row r="373" spans="1:26" ht="14.25" customHeight="1" x14ac:dyDescent="0.25">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row>
    <row r="374" spans="1:26" ht="14.25" customHeight="1" x14ac:dyDescent="0.25">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row>
    <row r="375" spans="1:26" ht="14.25" customHeight="1" x14ac:dyDescent="0.25">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row>
    <row r="376" spans="1:26" ht="14.25" customHeight="1" x14ac:dyDescent="0.25">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row>
    <row r="377" spans="1:26" ht="14.25" customHeight="1" x14ac:dyDescent="0.25">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row>
    <row r="378" spans="1:26" ht="14.25" customHeight="1" x14ac:dyDescent="0.25">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row>
    <row r="379" spans="1:26" ht="14.25" customHeight="1" x14ac:dyDescent="0.25">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row>
    <row r="380" spans="1:26" ht="14.25" customHeight="1" x14ac:dyDescent="0.25">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row>
    <row r="381" spans="1:26" ht="14.25" customHeight="1" x14ac:dyDescent="0.25">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row>
    <row r="382" spans="1:26" ht="14.25" customHeight="1" x14ac:dyDescent="0.25">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row>
    <row r="383" spans="1:26" ht="14.25" customHeight="1" x14ac:dyDescent="0.25">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row>
    <row r="384" spans="1:26" ht="14.25" customHeight="1" x14ac:dyDescent="0.25">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row>
    <row r="385" spans="1:26" ht="14.25" customHeight="1" x14ac:dyDescent="0.25">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row>
    <row r="386" spans="1:26" ht="14.25" customHeight="1" x14ac:dyDescent="0.25">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row>
    <row r="387" spans="1:26" ht="14.25" customHeight="1" x14ac:dyDescent="0.25">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row>
    <row r="388" spans="1:26" ht="14.25" customHeight="1" x14ac:dyDescent="0.25">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row>
    <row r="389" spans="1:26" ht="14.25" customHeight="1" x14ac:dyDescent="0.25">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row>
    <row r="390" spans="1:26" ht="14.25" customHeight="1" x14ac:dyDescent="0.25">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row>
    <row r="391" spans="1:26" ht="14.25" customHeight="1" x14ac:dyDescent="0.25">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row>
    <row r="392" spans="1:26" ht="14.25" customHeight="1" x14ac:dyDescent="0.25">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row>
    <row r="393" spans="1:26" ht="14.25" customHeight="1" x14ac:dyDescent="0.25">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row>
    <row r="394" spans="1:26" ht="14.25" customHeight="1" x14ac:dyDescent="0.25">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row>
    <row r="395" spans="1:26" ht="14.25" customHeight="1" x14ac:dyDescent="0.25">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row>
    <row r="396" spans="1:26" ht="14.25" customHeight="1" x14ac:dyDescent="0.25">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row>
    <row r="397" spans="1:26" ht="14.25" customHeight="1" x14ac:dyDescent="0.25">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row>
    <row r="398" spans="1:26" ht="14.25" customHeight="1" x14ac:dyDescent="0.25">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row>
    <row r="399" spans="1:26" ht="14.25" customHeight="1" x14ac:dyDescent="0.25">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row>
    <row r="400" spans="1:26" ht="14.25" customHeight="1" x14ac:dyDescent="0.25">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row>
    <row r="401" spans="1:26" ht="14.25" customHeight="1" x14ac:dyDescent="0.25">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row>
    <row r="402" spans="1:26" ht="14.25" customHeight="1" x14ac:dyDescent="0.25">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row>
    <row r="403" spans="1:26" ht="14.25" customHeight="1" x14ac:dyDescent="0.25">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row>
    <row r="404" spans="1:26" ht="14.25" customHeight="1" x14ac:dyDescent="0.25">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row>
    <row r="405" spans="1:26" ht="14.25" customHeight="1" x14ac:dyDescent="0.25">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row>
    <row r="406" spans="1:26" ht="14.25" customHeight="1" x14ac:dyDescent="0.25">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row>
    <row r="407" spans="1:26" ht="14.25" customHeight="1" x14ac:dyDescent="0.25">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row>
    <row r="408" spans="1:26" ht="14.25" customHeight="1" x14ac:dyDescent="0.25">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row>
    <row r="409" spans="1:26" ht="14.25" customHeight="1" x14ac:dyDescent="0.25">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row>
    <row r="410" spans="1:26" ht="14.25" customHeight="1" x14ac:dyDescent="0.25">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row>
    <row r="411" spans="1:26" ht="14.25" customHeight="1" x14ac:dyDescent="0.25">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row>
    <row r="412" spans="1:26" ht="14.25" customHeight="1" x14ac:dyDescent="0.25">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row>
    <row r="413" spans="1:26" ht="14.25" customHeight="1" x14ac:dyDescent="0.25">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row>
    <row r="414" spans="1:26" ht="14.25" customHeight="1" x14ac:dyDescent="0.25">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row>
    <row r="415" spans="1:26" ht="14.25" customHeight="1" x14ac:dyDescent="0.25">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row>
    <row r="416" spans="1:26" ht="14.25" customHeight="1" x14ac:dyDescent="0.25">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row>
    <row r="417" spans="1:26" ht="14.25" customHeight="1" x14ac:dyDescent="0.25">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row>
    <row r="418" spans="1:26" ht="14.25" customHeight="1" x14ac:dyDescent="0.25">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row>
    <row r="419" spans="1:26" ht="14.25" customHeight="1" x14ac:dyDescent="0.25">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row>
    <row r="420" spans="1:26" ht="14.25" customHeight="1" x14ac:dyDescent="0.25">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row>
    <row r="421" spans="1:26" ht="14.25" customHeight="1" x14ac:dyDescent="0.25">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row>
    <row r="422" spans="1:26" ht="14.25" customHeight="1" x14ac:dyDescent="0.25">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row>
    <row r="423" spans="1:26" ht="14.25" customHeight="1" x14ac:dyDescent="0.25">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row>
    <row r="424" spans="1:26" ht="14.25" customHeight="1" x14ac:dyDescent="0.25">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row>
    <row r="425" spans="1:26" ht="14.25" customHeight="1" x14ac:dyDescent="0.25">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row>
    <row r="426" spans="1:26" ht="14.25" customHeight="1" x14ac:dyDescent="0.25">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row>
    <row r="427" spans="1:26" ht="14.25" customHeight="1" x14ac:dyDescent="0.25">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row>
    <row r="428" spans="1:26" ht="14.25" customHeight="1" x14ac:dyDescent="0.25">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row>
    <row r="429" spans="1:26" ht="14.25" customHeight="1" x14ac:dyDescent="0.25">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row>
    <row r="430" spans="1:26" ht="14.25" customHeight="1" x14ac:dyDescent="0.25">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row>
    <row r="431" spans="1:26" ht="14.25" customHeight="1" x14ac:dyDescent="0.25">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row>
    <row r="432" spans="1:26" ht="14.25" customHeight="1" x14ac:dyDescent="0.25">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row>
    <row r="433" spans="1:26" ht="14.25" customHeight="1" x14ac:dyDescent="0.25">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row>
    <row r="434" spans="1:26" ht="14.25" customHeight="1" x14ac:dyDescent="0.25">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row>
    <row r="435" spans="1:26" ht="14.25" customHeight="1" x14ac:dyDescent="0.25">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row>
    <row r="436" spans="1:26" ht="14.25" customHeight="1" x14ac:dyDescent="0.25">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row>
    <row r="437" spans="1:26" ht="14.25" customHeight="1" x14ac:dyDescent="0.25">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row>
    <row r="438" spans="1:26" ht="14.25" customHeight="1" x14ac:dyDescent="0.25">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row>
    <row r="439" spans="1:26" ht="14.25" customHeight="1" x14ac:dyDescent="0.25">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row>
    <row r="440" spans="1:26" ht="14.25" customHeight="1" x14ac:dyDescent="0.25">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row>
    <row r="441" spans="1:26" ht="14.25" customHeight="1" x14ac:dyDescent="0.25">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row>
    <row r="442" spans="1:26" ht="14.25" customHeight="1" x14ac:dyDescent="0.25">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row>
    <row r="443" spans="1:26" ht="14.25" customHeight="1" x14ac:dyDescent="0.25">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row>
    <row r="444" spans="1:26" ht="14.25" customHeight="1" x14ac:dyDescent="0.25">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row>
    <row r="445" spans="1:26" ht="14.25" customHeight="1" x14ac:dyDescent="0.25">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row>
    <row r="446" spans="1:26" ht="14.25" customHeight="1" x14ac:dyDescent="0.25">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row>
    <row r="447" spans="1:26" ht="14.25" customHeight="1" x14ac:dyDescent="0.25">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row>
    <row r="448" spans="1:26" ht="14.25" customHeight="1" x14ac:dyDescent="0.25">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row>
    <row r="449" spans="1:26" ht="14.25" customHeight="1" x14ac:dyDescent="0.25">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row>
    <row r="450" spans="1:26" ht="14.25" customHeight="1" x14ac:dyDescent="0.25">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row>
    <row r="451" spans="1:26" ht="14.25" customHeight="1" x14ac:dyDescent="0.25">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row>
    <row r="452" spans="1:26" ht="14.25" customHeight="1" x14ac:dyDescent="0.25">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row>
    <row r="453" spans="1:26" ht="14.25" customHeight="1" x14ac:dyDescent="0.25">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row>
    <row r="454" spans="1:26" ht="14.25" customHeight="1" x14ac:dyDescent="0.25">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row>
    <row r="455" spans="1:26" ht="14.25" customHeight="1" x14ac:dyDescent="0.25">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row>
    <row r="456" spans="1:26" ht="14.25" customHeight="1" x14ac:dyDescent="0.25">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row>
    <row r="457" spans="1:26" ht="14.25" customHeight="1" x14ac:dyDescent="0.25">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row>
    <row r="458" spans="1:26" ht="14.25" customHeight="1" x14ac:dyDescent="0.25">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row>
    <row r="459" spans="1:26" ht="14.25" customHeight="1" x14ac:dyDescent="0.25">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row>
    <row r="460" spans="1:26" ht="14.25" customHeight="1" x14ac:dyDescent="0.25">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row>
    <row r="461" spans="1:26" ht="14.25" customHeight="1" x14ac:dyDescent="0.25">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row>
    <row r="462" spans="1:26" ht="14.25" customHeight="1" x14ac:dyDescent="0.25">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row>
    <row r="463" spans="1:26" ht="14.25" customHeight="1" x14ac:dyDescent="0.25">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row>
    <row r="464" spans="1:26" ht="14.25" customHeight="1" x14ac:dyDescent="0.25">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row>
    <row r="465" spans="1:26" ht="14.25" customHeight="1" x14ac:dyDescent="0.25">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row>
    <row r="466" spans="1:26" ht="14.25" customHeight="1" x14ac:dyDescent="0.25">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row>
    <row r="467" spans="1:26" ht="14.25" customHeight="1" x14ac:dyDescent="0.25">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row>
    <row r="468" spans="1:26" ht="14.25" customHeight="1" x14ac:dyDescent="0.25">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row>
    <row r="469" spans="1:26" ht="14.25" customHeight="1" x14ac:dyDescent="0.25">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row>
    <row r="470" spans="1:26" ht="14.25" customHeight="1" x14ac:dyDescent="0.25">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row>
    <row r="471" spans="1:26" ht="14.25" customHeight="1" x14ac:dyDescent="0.25">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row>
    <row r="472" spans="1:26" ht="14.25" customHeight="1" x14ac:dyDescent="0.25">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row>
    <row r="473" spans="1:26" ht="14.25" customHeight="1" x14ac:dyDescent="0.25">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row>
    <row r="474" spans="1:26" ht="14.25" customHeight="1" x14ac:dyDescent="0.25">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row>
    <row r="475" spans="1:26" ht="14.25" customHeight="1" x14ac:dyDescent="0.25">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row>
    <row r="476" spans="1:26" ht="14.25" customHeight="1" x14ac:dyDescent="0.25">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row>
    <row r="477" spans="1:26" ht="14.25" customHeight="1" x14ac:dyDescent="0.25">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row>
    <row r="478" spans="1:26" ht="14.25" customHeight="1" x14ac:dyDescent="0.25">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row>
    <row r="479" spans="1:26" ht="14.25" customHeight="1" x14ac:dyDescent="0.25">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row>
    <row r="480" spans="1:26" ht="14.25" customHeight="1" x14ac:dyDescent="0.25">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row>
    <row r="481" spans="1:26" ht="14.25" customHeight="1" x14ac:dyDescent="0.25">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row>
    <row r="482" spans="1:26" ht="14.25" customHeight="1" x14ac:dyDescent="0.25">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row>
    <row r="483" spans="1:26" ht="14.25" customHeight="1" x14ac:dyDescent="0.25">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row>
    <row r="484" spans="1:26" ht="14.25" customHeight="1" x14ac:dyDescent="0.25">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row>
    <row r="485" spans="1:26" ht="14.25" customHeight="1" x14ac:dyDescent="0.25">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row>
    <row r="486" spans="1:26" ht="14.25" customHeight="1" x14ac:dyDescent="0.25">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row>
    <row r="487" spans="1:26" ht="14.25" customHeight="1" x14ac:dyDescent="0.25">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row>
    <row r="488" spans="1:26" ht="14.25" customHeight="1" x14ac:dyDescent="0.25">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row>
    <row r="489" spans="1:26" ht="14.25" customHeight="1" x14ac:dyDescent="0.25">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row>
    <row r="490" spans="1:26" ht="14.25" customHeight="1" x14ac:dyDescent="0.25">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row>
    <row r="491" spans="1:26" ht="14.25" customHeight="1" x14ac:dyDescent="0.25">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row>
    <row r="492" spans="1:26" ht="14.25" customHeight="1" x14ac:dyDescent="0.25">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row>
    <row r="493" spans="1:26" ht="14.25" customHeight="1" x14ac:dyDescent="0.25">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row>
    <row r="494" spans="1:26" ht="14.25" customHeight="1" x14ac:dyDescent="0.25">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row>
    <row r="495" spans="1:26" ht="14.25" customHeight="1" x14ac:dyDescent="0.25">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row>
    <row r="496" spans="1:26" ht="14.25" customHeight="1" x14ac:dyDescent="0.25">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row>
    <row r="497" spans="1:26" ht="14.25" customHeight="1" x14ac:dyDescent="0.25">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row>
    <row r="498" spans="1:26" ht="14.25" customHeight="1" x14ac:dyDescent="0.25">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row>
    <row r="499" spans="1:26" ht="14.25" customHeight="1" x14ac:dyDescent="0.25">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row>
    <row r="500" spans="1:26" ht="14.25" customHeight="1" x14ac:dyDescent="0.25">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row>
    <row r="501" spans="1:26" ht="14.25" customHeight="1" x14ac:dyDescent="0.25">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row>
    <row r="502" spans="1:26" ht="14.25" customHeight="1" x14ac:dyDescent="0.25">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row>
    <row r="503" spans="1:26" ht="14.25" customHeight="1" x14ac:dyDescent="0.25">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row>
    <row r="504" spans="1:26" ht="14.25" customHeight="1" x14ac:dyDescent="0.25">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row>
    <row r="505" spans="1:26" ht="14.25" customHeight="1" x14ac:dyDescent="0.25">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row>
    <row r="506" spans="1:26" ht="14.25" customHeight="1" x14ac:dyDescent="0.25">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row>
    <row r="507" spans="1:26" ht="14.25" customHeight="1" x14ac:dyDescent="0.25">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row>
    <row r="508" spans="1:26" ht="14.25" customHeight="1" x14ac:dyDescent="0.25">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row>
    <row r="509" spans="1:26" ht="14.25" customHeight="1" x14ac:dyDescent="0.25">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row>
    <row r="510" spans="1:26" ht="14.25" customHeight="1" x14ac:dyDescent="0.25">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row>
    <row r="511" spans="1:26" ht="14.25" customHeight="1" x14ac:dyDescent="0.25">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row>
    <row r="512" spans="1:26" ht="14.25" customHeight="1" x14ac:dyDescent="0.25">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row>
    <row r="513" spans="1:26" ht="14.25" customHeight="1" x14ac:dyDescent="0.25">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row>
    <row r="514" spans="1:26" ht="14.25" customHeight="1" x14ac:dyDescent="0.25">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row>
    <row r="515" spans="1:26" ht="14.25" customHeight="1" x14ac:dyDescent="0.25">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row>
    <row r="516" spans="1:26" ht="14.25" customHeight="1" x14ac:dyDescent="0.25">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row>
    <row r="517" spans="1:26" ht="14.25" customHeight="1" x14ac:dyDescent="0.25">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row>
    <row r="518" spans="1:26" ht="14.25" customHeight="1" x14ac:dyDescent="0.25">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row>
    <row r="519" spans="1:26" ht="14.25" customHeight="1" x14ac:dyDescent="0.25">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row>
    <row r="520" spans="1:26" ht="14.25" customHeight="1" x14ac:dyDescent="0.25">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row>
    <row r="521" spans="1:26" ht="14.25" customHeight="1" x14ac:dyDescent="0.25">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row>
    <row r="522" spans="1:26" ht="14.25" customHeight="1" x14ac:dyDescent="0.25">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row>
    <row r="523" spans="1:26" ht="14.25" customHeight="1" x14ac:dyDescent="0.25">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row>
    <row r="524" spans="1:26" ht="14.25" customHeight="1" x14ac:dyDescent="0.25">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row>
    <row r="525" spans="1:26" ht="14.25" customHeight="1" x14ac:dyDescent="0.25">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row>
    <row r="526" spans="1:26" ht="14.25" customHeight="1" x14ac:dyDescent="0.25">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row>
    <row r="527" spans="1:26" ht="14.25" customHeight="1" x14ac:dyDescent="0.25">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row>
    <row r="528" spans="1:26" ht="14.25" customHeight="1" x14ac:dyDescent="0.25">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row>
    <row r="529" spans="1:26" ht="14.25" customHeight="1" x14ac:dyDescent="0.25">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row>
    <row r="530" spans="1:26" ht="14.25" customHeight="1" x14ac:dyDescent="0.25">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row>
    <row r="531" spans="1:26" ht="14.25" customHeight="1" x14ac:dyDescent="0.25">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row>
    <row r="532" spans="1:26" ht="14.25" customHeight="1" x14ac:dyDescent="0.25">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row>
    <row r="533" spans="1:26" ht="14.25" customHeight="1" x14ac:dyDescent="0.25">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row>
    <row r="534" spans="1:26" ht="14.25" customHeight="1" x14ac:dyDescent="0.25">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row>
    <row r="535" spans="1:26" ht="14.25" customHeight="1" x14ac:dyDescent="0.25">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row>
    <row r="536" spans="1:26" ht="14.25" customHeight="1" x14ac:dyDescent="0.25">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row>
    <row r="537" spans="1:26" ht="14.25" customHeight="1" x14ac:dyDescent="0.25">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row>
    <row r="538" spans="1:26" ht="14.25" customHeight="1" x14ac:dyDescent="0.25">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row>
    <row r="539" spans="1:26" ht="14.25" customHeight="1" x14ac:dyDescent="0.25">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row>
    <row r="540" spans="1:26" ht="14.25" customHeight="1" x14ac:dyDescent="0.25">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row>
    <row r="541" spans="1:26" ht="14.25" customHeight="1" x14ac:dyDescent="0.25">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row>
    <row r="542" spans="1:26" ht="14.25" customHeight="1" x14ac:dyDescent="0.25">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row>
    <row r="543" spans="1:26" ht="14.25" customHeight="1" x14ac:dyDescent="0.25">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row>
    <row r="544" spans="1:26" ht="14.25" customHeight="1" x14ac:dyDescent="0.25">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row>
    <row r="545" spans="1:26" ht="14.25" customHeight="1" x14ac:dyDescent="0.25">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row>
    <row r="546" spans="1:26" ht="14.25" customHeight="1" x14ac:dyDescent="0.25">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row>
    <row r="547" spans="1:26" ht="14.25" customHeight="1" x14ac:dyDescent="0.25">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row>
    <row r="548" spans="1:26" ht="14.25" customHeight="1" x14ac:dyDescent="0.25">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row>
    <row r="549" spans="1:26" ht="14.25" customHeight="1" x14ac:dyDescent="0.25">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row>
    <row r="550" spans="1:26" ht="14.25" customHeight="1" x14ac:dyDescent="0.25">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row>
    <row r="551" spans="1:26" ht="14.25" customHeight="1" x14ac:dyDescent="0.25">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row>
    <row r="552" spans="1:26" ht="14.25" customHeight="1" x14ac:dyDescent="0.25">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row>
    <row r="553" spans="1:26" ht="14.25" customHeight="1" x14ac:dyDescent="0.25">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row>
    <row r="554" spans="1:26" ht="14.25" customHeight="1" x14ac:dyDescent="0.25">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row>
    <row r="555" spans="1:26" ht="14.25" customHeight="1" x14ac:dyDescent="0.25">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row>
    <row r="556" spans="1:26" ht="14.25" customHeight="1" x14ac:dyDescent="0.25">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row>
    <row r="557" spans="1:26" ht="14.25" customHeight="1" x14ac:dyDescent="0.25">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row>
    <row r="558" spans="1:26" ht="14.25" customHeight="1" x14ac:dyDescent="0.25">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row>
    <row r="559" spans="1:26" ht="14.25" customHeight="1" x14ac:dyDescent="0.25">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row>
    <row r="560" spans="1:26" ht="14.25" customHeight="1" x14ac:dyDescent="0.25">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row>
    <row r="561" spans="1:26" ht="14.25" customHeight="1" x14ac:dyDescent="0.25">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row>
    <row r="562" spans="1:26" ht="14.25" customHeight="1" x14ac:dyDescent="0.25">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row>
    <row r="563" spans="1:26" ht="14.25" customHeight="1" x14ac:dyDescent="0.25">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row>
    <row r="564" spans="1:26" ht="14.25" customHeight="1" x14ac:dyDescent="0.25">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row>
    <row r="565" spans="1:26" ht="14.25" customHeight="1" x14ac:dyDescent="0.25">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row>
    <row r="566" spans="1:26" ht="14.25" customHeight="1" x14ac:dyDescent="0.25">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row>
    <row r="567" spans="1:26" ht="14.25" customHeight="1" x14ac:dyDescent="0.25">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row>
    <row r="568" spans="1:26" ht="14.25" customHeight="1" x14ac:dyDescent="0.25">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row>
    <row r="569" spans="1:26" ht="14.25" customHeight="1" x14ac:dyDescent="0.25">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row>
    <row r="570" spans="1:26" ht="14.25" customHeight="1" x14ac:dyDescent="0.25">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row>
    <row r="571" spans="1:26" ht="14.25" customHeight="1" x14ac:dyDescent="0.25">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row>
    <row r="572" spans="1:26" ht="14.25" customHeight="1" x14ac:dyDescent="0.25">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row>
    <row r="573" spans="1:26" ht="14.25" customHeight="1" x14ac:dyDescent="0.25">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row>
    <row r="574" spans="1:26" ht="14.25" customHeight="1" x14ac:dyDescent="0.25">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Z574" s="105"/>
    </row>
    <row r="575" spans="1:26" ht="14.25" customHeight="1" x14ac:dyDescent="0.25">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5"/>
    </row>
    <row r="576" spans="1:26" ht="14.25" customHeight="1" x14ac:dyDescent="0.25">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5"/>
    </row>
    <row r="577" spans="1:26" ht="14.25" customHeight="1" x14ac:dyDescent="0.25">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105"/>
    </row>
    <row r="578" spans="1:26" ht="14.25" customHeight="1" x14ac:dyDescent="0.25">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Z578" s="105"/>
    </row>
    <row r="579" spans="1:26" ht="14.25" customHeight="1" x14ac:dyDescent="0.25">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c r="Y579" s="105"/>
      <c r="Z579" s="105"/>
    </row>
    <row r="580" spans="1:26" ht="14.25" customHeight="1" x14ac:dyDescent="0.25">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c r="Y580" s="105"/>
      <c r="Z580" s="105"/>
    </row>
    <row r="581" spans="1:26" ht="14.25" customHeight="1" x14ac:dyDescent="0.25">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c r="Y581" s="105"/>
      <c r="Z581" s="105"/>
    </row>
    <row r="582" spans="1:26" ht="14.25" customHeight="1" x14ac:dyDescent="0.25">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c r="Y582" s="105"/>
      <c r="Z582" s="105"/>
    </row>
    <row r="583" spans="1:26" ht="14.25" customHeight="1" x14ac:dyDescent="0.25">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c r="Y583" s="105"/>
      <c r="Z583" s="105"/>
    </row>
    <row r="584" spans="1:26" ht="14.25" customHeight="1" x14ac:dyDescent="0.25">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c r="Y584" s="105"/>
      <c r="Z584" s="105"/>
    </row>
    <row r="585" spans="1:26" ht="14.25" customHeight="1" x14ac:dyDescent="0.25">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c r="Y585" s="105"/>
      <c r="Z585" s="105"/>
    </row>
    <row r="586" spans="1:26" ht="14.25" customHeight="1" x14ac:dyDescent="0.25">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c r="Y586" s="105"/>
      <c r="Z586" s="105"/>
    </row>
    <row r="587" spans="1:26" ht="14.25" customHeight="1" x14ac:dyDescent="0.25">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c r="Y587" s="105"/>
      <c r="Z587" s="105"/>
    </row>
    <row r="588" spans="1:26" ht="14.25" customHeight="1" x14ac:dyDescent="0.25">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row>
    <row r="589" spans="1:26" ht="14.25" customHeight="1" x14ac:dyDescent="0.25">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c r="Y589" s="105"/>
      <c r="Z589" s="105"/>
    </row>
    <row r="590" spans="1:26" ht="14.25" customHeight="1" x14ac:dyDescent="0.25">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row>
    <row r="591" spans="1:26" ht="14.25" customHeight="1" x14ac:dyDescent="0.25">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c r="Y591" s="105"/>
      <c r="Z591" s="105"/>
    </row>
    <row r="592" spans="1:26" ht="14.25" customHeight="1" x14ac:dyDescent="0.25">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c r="Y592" s="105"/>
      <c r="Z592" s="105"/>
    </row>
    <row r="593" spans="1:26" ht="14.25" customHeight="1" x14ac:dyDescent="0.25">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c r="Y593" s="105"/>
      <c r="Z593" s="105"/>
    </row>
    <row r="594" spans="1:26" ht="14.25" customHeight="1" x14ac:dyDescent="0.25">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c r="Y594" s="105"/>
      <c r="Z594" s="105"/>
    </row>
    <row r="595" spans="1:26" ht="14.25" customHeight="1" x14ac:dyDescent="0.25">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c r="Y595" s="105"/>
      <c r="Z595" s="105"/>
    </row>
    <row r="596" spans="1:26" ht="14.25" customHeight="1" x14ac:dyDescent="0.25">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c r="Y596" s="105"/>
      <c r="Z596" s="105"/>
    </row>
    <row r="597" spans="1:26" ht="14.25" customHeight="1" x14ac:dyDescent="0.25">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c r="Y597" s="105"/>
      <c r="Z597" s="105"/>
    </row>
    <row r="598" spans="1:26" ht="14.25" customHeight="1" x14ac:dyDescent="0.25">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c r="Y598" s="105"/>
      <c r="Z598" s="105"/>
    </row>
    <row r="599" spans="1:26" ht="14.25" customHeight="1" x14ac:dyDescent="0.25">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c r="Y599" s="105"/>
      <c r="Z599" s="105"/>
    </row>
    <row r="600" spans="1:26" ht="14.25" customHeight="1" x14ac:dyDescent="0.25">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row>
    <row r="601" spans="1:26" ht="14.25" customHeight="1" x14ac:dyDescent="0.25">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c r="Y601" s="105"/>
      <c r="Z601" s="105"/>
    </row>
    <row r="602" spans="1:26" ht="14.25" customHeight="1" x14ac:dyDescent="0.25">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c r="Y602" s="105"/>
      <c r="Z602" s="105"/>
    </row>
    <row r="603" spans="1:26" ht="14.25" customHeight="1" x14ac:dyDescent="0.25">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c r="Y603" s="105"/>
      <c r="Z603" s="105"/>
    </row>
    <row r="604" spans="1:26" ht="14.25" customHeight="1" x14ac:dyDescent="0.25">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row>
    <row r="605" spans="1:26" ht="14.25" customHeight="1" x14ac:dyDescent="0.25">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row>
    <row r="606" spans="1:26" ht="14.25" customHeight="1" x14ac:dyDescent="0.25">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c r="Y606" s="105"/>
      <c r="Z606" s="105"/>
    </row>
    <row r="607" spans="1:26" ht="14.25" customHeight="1" x14ac:dyDescent="0.25">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c r="Y607" s="105"/>
      <c r="Z607" s="105"/>
    </row>
    <row r="608" spans="1:26" ht="14.25" customHeight="1" x14ac:dyDescent="0.25">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c r="Y608" s="105"/>
      <c r="Z608" s="105"/>
    </row>
    <row r="609" spans="1:26" ht="14.25" customHeight="1" x14ac:dyDescent="0.25">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c r="Y609" s="105"/>
      <c r="Z609" s="105"/>
    </row>
    <row r="610" spans="1:26" ht="14.25" customHeight="1" x14ac:dyDescent="0.25">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c r="Y610" s="105"/>
      <c r="Z610" s="105"/>
    </row>
    <row r="611" spans="1:26" ht="14.25" customHeight="1" x14ac:dyDescent="0.25">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c r="Y611" s="105"/>
      <c r="Z611" s="105"/>
    </row>
    <row r="612" spans="1:26" ht="14.25" customHeight="1" x14ac:dyDescent="0.25">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c r="Y612" s="105"/>
      <c r="Z612" s="105"/>
    </row>
    <row r="613" spans="1:26" ht="14.25" customHeight="1" x14ac:dyDescent="0.25">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c r="Y613" s="105"/>
      <c r="Z613" s="105"/>
    </row>
    <row r="614" spans="1:26" ht="14.25" customHeight="1" x14ac:dyDescent="0.25">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c r="Y614" s="105"/>
      <c r="Z614" s="105"/>
    </row>
    <row r="615" spans="1:26" ht="14.25" customHeight="1" x14ac:dyDescent="0.25">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c r="Y615" s="105"/>
      <c r="Z615" s="105"/>
    </row>
    <row r="616" spans="1:26" ht="14.25" customHeight="1" x14ac:dyDescent="0.25">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c r="Y616" s="105"/>
      <c r="Z616" s="105"/>
    </row>
    <row r="617" spans="1:26" ht="14.25" customHeight="1" x14ac:dyDescent="0.25">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c r="Y617" s="105"/>
      <c r="Z617" s="105"/>
    </row>
    <row r="618" spans="1:26" ht="14.25" customHeight="1" x14ac:dyDescent="0.25">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c r="Y618" s="105"/>
      <c r="Z618" s="105"/>
    </row>
    <row r="619" spans="1:26" ht="14.25" customHeight="1" x14ac:dyDescent="0.25">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c r="Y619" s="105"/>
      <c r="Z619" s="105"/>
    </row>
    <row r="620" spans="1:26" ht="14.25" customHeight="1" x14ac:dyDescent="0.25">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c r="Y620" s="105"/>
      <c r="Z620" s="105"/>
    </row>
    <row r="621" spans="1:26" ht="14.25" customHeight="1" x14ac:dyDescent="0.25">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c r="Y621" s="105"/>
      <c r="Z621" s="105"/>
    </row>
    <row r="622" spans="1:26" ht="14.25" customHeight="1" x14ac:dyDescent="0.25">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c r="Y622" s="105"/>
      <c r="Z622" s="105"/>
    </row>
    <row r="623" spans="1:26" ht="14.25" customHeight="1" x14ac:dyDescent="0.25">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c r="Y623" s="105"/>
      <c r="Z623" s="105"/>
    </row>
    <row r="624" spans="1:26" ht="14.25" customHeight="1" x14ac:dyDescent="0.25">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c r="Y624" s="105"/>
      <c r="Z624" s="105"/>
    </row>
    <row r="625" spans="1:26" ht="14.25" customHeight="1" x14ac:dyDescent="0.25">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c r="Y625" s="105"/>
      <c r="Z625" s="105"/>
    </row>
    <row r="626" spans="1:26" ht="14.25" customHeight="1" x14ac:dyDescent="0.25">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c r="Y626" s="105"/>
      <c r="Z626" s="105"/>
    </row>
    <row r="627" spans="1:26" ht="14.25" customHeight="1" x14ac:dyDescent="0.25">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c r="Y627" s="105"/>
      <c r="Z627" s="105"/>
    </row>
    <row r="628" spans="1:26" ht="14.25" customHeight="1" x14ac:dyDescent="0.25">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c r="Y628" s="105"/>
      <c r="Z628" s="105"/>
    </row>
    <row r="629" spans="1:26" ht="14.25" customHeight="1" x14ac:dyDescent="0.25">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c r="Y629" s="105"/>
      <c r="Z629" s="105"/>
    </row>
    <row r="630" spans="1:26" ht="14.25" customHeight="1" x14ac:dyDescent="0.25">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c r="Y630" s="105"/>
      <c r="Z630" s="105"/>
    </row>
    <row r="631" spans="1:26" ht="14.25" customHeight="1" x14ac:dyDescent="0.25">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c r="Y631" s="105"/>
      <c r="Z631" s="105"/>
    </row>
    <row r="632" spans="1:26" ht="14.25" customHeight="1" x14ac:dyDescent="0.25">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c r="Y632" s="105"/>
      <c r="Z632" s="105"/>
    </row>
    <row r="633" spans="1:26" ht="14.25" customHeight="1" x14ac:dyDescent="0.25">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c r="Y633" s="105"/>
      <c r="Z633" s="105"/>
    </row>
    <row r="634" spans="1:26" ht="14.25" customHeight="1" x14ac:dyDescent="0.25">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c r="Z634" s="105"/>
    </row>
    <row r="635" spans="1:26" ht="14.25" customHeight="1" x14ac:dyDescent="0.25">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c r="Y635" s="105"/>
      <c r="Z635" s="105"/>
    </row>
    <row r="636" spans="1:26" ht="14.25" customHeight="1" x14ac:dyDescent="0.25">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c r="Y636" s="105"/>
      <c r="Z636" s="105"/>
    </row>
    <row r="637" spans="1:26" ht="14.25" customHeight="1" x14ac:dyDescent="0.25">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c r="Y637" s="105"/>
      <c r="Z637" s="105"/>
    </row>
    <row r="638" spans="1:26" ht="14.25" customHeight="1" x14ac:dyDescent="0.25">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c r="Y638" s="105"/>
      <c r="Z638" s="105"/>
    </row>
    <row r="639" spans="1:26" ht="14.25" customHeight="1" x14ac:dyDescent="0.25">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c r="Y639" s="105"/>
      <c r="Z639" s="105"/>
    </row>
    <row r="640" spans="1:26" ht="14.25" customHeight="1" x14ac:dyDescent="0.25">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c r="Y640" s="105"/>
      <c r="Z640" s="105"/>
    </row>
    <row r="641" spans="1:26" ht="14.25" customHeight="1" x14ac:dyDescent="0.25">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5"/>
      <c r="Z641" s="105"/>
    </row>
    <row r="642" spans="1:26" ht="14.25" customHeight="1" x14ac:dyDescent="0.25">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c r="Y642" s="105"/>
      <c r="Z642" s="105"/>
    </row>
    <row r="643" spans="1:26" ht="14.25" customHeight="1" x14ac:dyDescent="0.25">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c r="Y643" s="105"/>
      <c r="Z643" s="105"/>
    </row>
    <row r="644" spans="1:26" ht="14.25" customHeight="1" x14ac:dyDescent="0.25">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c r="Y644" s="105"/>
      <c r="Z644" s="105"/>
    </row>
    <row r="645" spans="1:26" ht="14.25" customHeight="1" x14ac:dyDescent="0.25">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c r="Y645" s="105"/>
      <c r="Z645" s="105"/>
    </row>
    <row r="646" spans="1:26" ht="14.25" customHeight="1" x14ac:dyDescent="0.25">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c r="Y646" s="105"/>
      <c r="Z646" s="105"/>
    </row>
    <row r="647" spans="1:26" ht="14.25" customHeight="1" x14ac:dyDescent="0.25">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c r="Y647" s="105"/>
      <c r="Z647" s="105"/>
    </row>
    <row r="648" spans="1:26" ht="14.25" customHeight="1" x14ac:dyDescent="0.25">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c r="Y648" s="105"/>
      <c r="Z648" s="105"/>
    </row>
    <row r="649" spans="1:26" ht="14.25" customHeight="1" x14ac:dyDescent="0.25">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c r="Y649" s="105"/>
      <c r="Z649" s="105"/>
    </row>
    <row r="650" spans="1:26" ht="14.25" customHeight="1" x14ac:dyDescent="0.25">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c r="Y650" s="105"/>
      <c r="Z650" s="105"/>
    </row>
    <row r="651" spans="1:26" ht="14.25" customHeight="1" x14ac:dyDescent="0.25">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c r="Y651" s="105"/>
      <c r="Z651" s="105"/>
    </row>
    <row r="652" spans="1:26" ht="14.25" customHeight="1" x14ac:dyDescent="0.25">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c r="Y652" s="105"/>
      <c r="Z652" s="105"/>
    </row>
    <row r="653" spans="1:26" ht="14.25" customHeight="1" x14ac:dyDescent="0.25">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c r="Y653" s="105"/>
      <c r="Z653" s="105"/>
    </row>
    <row r="654" spans="1:26" ht="14.25" customHeight="1" x14ac:dyDescent="0.25">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c r="Y654" s="105"/>
      <c r="Z654" s="105"/>
    </row>
    <row r="655" spans="1:26" ht="14.25" customHeight="1" x14ac:dyDescent="0.25">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c r="Y655" s="105"/>
      <c r="Z655" s="105"/>
    </row>
    <row r="656" spans="1:26" ht="14.25" customHeight="1" x14ac:dyDescent="0.25">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c r="Y656" s="105"/>
      <c r="Z656" s="105"/>
    </row>
    <row r="657" spans="1:26" ht="14.25" customHeight="1" x14ac:dyDescent="0.25">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row>
    <row r="658" spans="1:26" ht="14.25" customHeight="1" x14ac:dyDescent="0.25">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row>
    <row r="659" spans="1:26" ht="14.25" customHeight="1" x14ac:dyDescent="0.25">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row>
    <row r="660" spans="1:26" ht="14.25" customHeight="1" x14ac:dyDescent="0.25">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c r="Y660" s="105"/>
      <c r="Z660" s="105"/>
    </row>
    <row r="661" spans="1:26" ht="14.25" customHeight="1" x14ac:dyDescent="0.25">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c r="Y661" s="105"/>
      <c r="Z661" s="105"/>
    </row>
    <row r="662" spans="1:26" ht="14.25" customHeight="1" x14ac:dyDescent="0.25">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c r="Y662" s="105"/>
      <c r="Z662" s="105"/>
    </row>
    <row r="663" spans="1:26" ht="14.25" customHeight="1" x14ac:dyDescent="0.25">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c r="Y663" s="105"/>
      <c r="Z663" s="105"/>
    </row>
    <row r="664" spans="1:26" ht="14.25" customHeight="1" x14ac:dyDescent="0.25">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c r="Y664" s="105"/>
      <c r="Z664" s="105"/>
    </row>
    <row r="665" spans="1:26" ht="14.25" customHeight="1" x14ac:dyDescent="0.25">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c r="Y665" s="105"/>
      <c r="Z665" s="105"/>
    </row>
    <row r="666" spans="1:26" ht="14.25" customHeight="1" x14ac:dyDescent="0.25">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c r="Y666" s="105"/>
      <c r="Z666" s="105"/>
    </row>
    <row r="667" spans="1:26" ht="14.25" customHeight="1" x14ac:dyDescent="0.25">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c r="Y667" s="105"/>
      <c r="Z667" s="105"/>
    </row>
    <row r="668" spans="1:26" ht="14.25" customHeight="1" x14ac:dyDescent="0.25">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c r="Y668" s="105"/>
      <c r="Z668" s="105"/>
    </row>
    <row r="669" spans="1:26" ht="14.25" customHeight="1" x14ac:dyDescent="0.25">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c r="Y669" s="105"/>
      <c r="Z669" s="105"/>
    </row>
    <row r="670" spans="1:26" ht="14.25" customHeight="1" x14ac:dyDescent="0.25">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c r="Y670" s="105"/>
      <c r="Z670" s="105"/>
    </row>
    <row r="671" spans="1:26" ht="14.25" customHeight="1" x14ac:dyDescent="0.25">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c r="Y671" s="105"/>
      <c r="Z671" s="105"/>
    </row>
    <row r="672" spans="1:26" ht="14.25" customHeight="1" x14ac:dyDescent="0.25">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c r="Y672" s="105"/>
      <c r="Z672" s="105"/>
    </row>
    <row r="673" spans="1:26" ht="14.25" customHeight="1" x14ac:dyDescent="0.25">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c r="Y673" s="105"/>
      <c r="Z673" s="105"/>
    </row>
    <row r="674" spans="1:26" ht="14.25" customHeight="1" x14ac:dyDescent="0.25">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c r="Y674" s="105"/>
      <c r="Z674" s="105"/>
    </row>
    <row r="675" spans="1:26" ht="14.25" customHeight="1" x14ac:dyDescent="0.25">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c r="Y675" s="105"/>
      <c r="Z675" s="105"/>
    </row>
    <row r="676" spans="1:26" ht="14.25" customHeight="1" x14ac:dyDescent="0.25">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c r="Y676" s="105"/>
      <c r="Z676" s="105"/>
    </row>
    <row r="677" spans="1:26" ht="14.25" customHeight="1" x14ac:dyDescent="0.25">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c r="Y677" s="105"/>
      <c r="Z677" s="105"/>
    </row>
    <row r="678" spans="1:26" ht="14.25" customHeight="1" x14ac:dyDescent="0.25">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c r="Y678" s="105"/>
      <c r="Z678" s="105"/>
    </row>
    <row r="679" spans="1:26" ht="14.25" customHeight="1" x14ac:dyDescent="0.25">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row>
    <row r="680" spans="1:26" ht="14.25" customHeight="1" x14ac:dyDescent="0.25">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row>
    <row r="681" spans="1:26" ht="14.25" customHeight="1" x14ac:dyDescent="0.25">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row>
    <row r="682" spans="1:26" ht="14.25" customHeight="1" x14ac:dyDescent="0.25">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c r="Y682" s="105"/>
      <c r="Z682" s="105"/>
    </row>
    <row r="683" spans="1:26" ht="14.25" customHeight="1" x14ac:dyDescent="0.25">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c r="Y683" s="105"/>
      <c r="Z683" s="105"/>
    </row>
    <row r="684" spans="1:26" ht="14.25" customHeight="1" x14ac:dyDescent="0.25">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c r="Z684" s="105"/>
    </row>
    <row r="685" spans="1:26" ht="14.25" customHeight="1" x14ac:dyDescent="0.25">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c r="Y685" s="105"/>
      <c r="Z685" s="105"/>
    </row>
    <row r="686" spans="1:26" ht="14.25" customHeight="1" x14ac:dyDescent="0.25">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c r="Y686" s="105"/>
      <c r="Z686" s="105"/>
    </row>
    <row r="687" spans="1:26" ht="14.25" customHeight="1" x14ac:dyDescent="0.25">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c r="Y687" s="105"/>
      <c r="Z687" s="105"/>
    </row>
    <row r="688" spans="1:26" ht="14.25" customHeight="1" x14ac:dyDescent="0.25">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c r="Y688" s="105"/>
      <c r="Z688" s="105"/>
    </row>
    <row r="689" spans="1:26" ht="14.25" customHeight="1" x14ac:dyDescent="0.25">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c r="Y689" s="105"/>
      <c r="Z689" s="105"/>
    </row>
    <row r="690" spans="1:26" ht="14.25" customHeight="1" x14ac:dyDescent="0.25">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c r="Y690" s="105"/>
      <c r="Z690" s="105"/>
    </row>
    <row r="691" spans="1:26" ht="14.25" customHeight="1" x14ac:dyDescent="0.25">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c r="Y691" s="105"/>
      <c r="Z691" s="105"/>
    </row>
    <row r="692" spans="1:26" ht="14.25" customHeight="1" x14ac:dyDescent="0.25">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5"/>
      <c r="Z692" s="105"/>
    </row>
    <row r="693" spans="1:26" ht="14.25" customHeight="1" x14ac:dyDescent="0.25">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c r="Y693" s="105"/>
      <c r="Z693" s="105"/>
    </row>
    <row r="694" spans="1:26" ht="14.25" customHeight="1" x14ac:dyDescent="0.25">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c r="Z694" s="105"/>
    </row>
    <row r="695" spans="1:26" ht="14.25" customHeight="1" x14ac:dyDescent="0.25">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c r="Y695" s="105"/>
      <c r="Z695" s="105"/>
    </row>
    <row r="696" spans="1:26" ht="14.25" customHeight="1" x14ac:dyDescent="0.25">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c r="Y696" s="105"/>
      <c r="Z696" s="105"/>
    </row>
    <row r="697" spans="1:26" ht="14.25" customHeight="1" x14ac:dyDescent="0.25">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c r="Y697" s="105"/>
      <c r="Z697" s="105"/>
    </row>
    <row r="698" spans="1:26" ht="14.25" customHeight="1" x14ac:dyDescent="0.25">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c r="Z698" s="105"/>
    </row>
    <row r="699" spans="1:26" ht="14.25" customHeight="1" x14ac:dyDescent="0.25">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c r="Y699" s="105"/>
      <c r="Z699" s="105"/>
    </row>
    <row r="700" spans="1:26" ht="14.25" customHeight="1" x14ac:dyDescent="0.25">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c r="Y700" s="105"/>
      <c r="Z700" s="105"/>
    </row>
    <row r="701" spans="1:26" ht="14.25" customHeight="1" x14ac:dyDescent="0.25">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c r="Y701" s="105"/>
      <c r="Z701" s="105"/>
    </row>
    <row r="702" spans="1:26" ht="14.25" customHeight="1" x14ac:dyDescent="0.25">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row>
    <row r="703" spans="1:26" ht="14.25" customHeight="1" x14ac:dyDescent="0.25">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5"/>
      <c r="Z703" s="105"/>
    </row>
    <row r="704" spans="1:26" ht="14.25" customHeight="1" x14ac:dyDescent="0.25">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c r="Y704" s="105"/>
      <c r="Z704" s="105"/>
    </row>
    <row r="705" spans="1:26" ht="14.25" customHeight="1" x14ac:dyDescent="0.25">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c r="Y705" s="105"/>
      <c r="Z705" s="105"/>
    </row>
    <row r="706" spans="1:26" ht="14.25" customHeight="1" x14ac:dyDescent="0.25">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c r="Y706" s="105"/>
      <c r="Z706" s="105"/>
    </row>
    <row r="707" spans="1:26" ht="14.25" customHeight="1" x14ac:dyDescent="0.25">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c r="Y707" s="105"/>
      <c r="Z707" s="105"/>
    </row>
    <row r="708" spans="1:26" ht="14.25" customHeight="1" x14ac:dyDescent="0.25">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c r="Y708" s="105"/>
      <c r="Z708" s="105"/>
    </row>
    <row r="709" spans="1:26" ht="14.25" customHeight="1" x14ac:dyDescent="0.25">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c r="Y709" s="105"/>
      <c r="Z709" s="105"/>
    </row>
    <row r="710" spans="1:26" ht="14.25" customHeight="1" x14ac:dyDescent="0.25">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c r="Y710" s="105"/>
      <c r="Z710" s="105"/>
    </row>
    <row r="711" spans="1:26" ht="14.25" customHeight="1" x14ac:dyDescent="0.25">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c r="Y711" s="105"/>
      <c r="Z711" s="105"/>
    </row>
    <row r="712" spans="1:26" ht="14.25" customHeight="1" x14ac:dyDescent="0.25">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5"/>
      <c r="Z712" s="105"/>
    </row>
    <row r="713" spans="1:26" ht="14.25" customHeight="1" x14ac:dyDescent="0.25">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c r="Y713" s="105"/>
      <c r="Z713" s="105"/>
    </row>
    <row r="714" spans="1:26" ht="14.25" customHeight="1" x14ac:dyDescent="0.25">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c r="Y714" s="105"/>
      <c r="Z714" s="105"/>
    </row>
    <row r="715" spans="1:26" ht="14.25" customHeight="1" x14ac:dyDescent="0.25">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c r="Y715" s="105"/>
      <c r="Z715" s="105"/>
    </row>
    <row r="716" spans="1:26" ht="14.25" customHeight="1" x14ac:dyDescent="0.25">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c r="Y716" s="105"/>
      <c r="Z716" s="105"/>
    </row>
    <row r="717" spans="1:26" ht="14.25" customHeight="1" x14ac:dyDescent="0.25">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c r="Y717" s="105"/>
      <c r="Z717" s="105"/>
    </row>
    <row r="718" spans="1:26" ht="14.25" customHeight="1" x14ac:dyDescent="0.25">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c r="Y718" s="105"/>
      <c r="Z718" s="105"/>
    </row>
    <row r="719" spans="1:26" ht="14.25" customHeight="1" x14ac:dyDescent="0.25">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c r="Y719" s="105"/>
      <c r="Z719" s="105"/>
    </row>
    <row r="720" spans="1:26" ht="14.25" customHeight="1" x14ac:dyDescent="0.25">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c r="Y720" s="105"/>
      <c r="Z720" s="105"/>
    </row>
    <row r="721" spans="1:26" ht="14.25" customHeight="1" x14ac:dyDescent="0.25">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c r="Y721" s="105"/>
      <c r="Z721" s="105"/>
    </row>
    <row r="722" spans="1:26" ht="14.25" customHeight="1" x14ac:dyDescent="0.25">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c r="Y722" s="105"/>
      <c r="Z722" s="105"/>
    </row>
    <row r="723" spans="1:26" ht="14.25" customHeight="1" x14ac:dyDescent="0.25">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c r="Y723" s="105"/>
      <c r="Z723" s="105"/>
    </row>
    <row r="724" spans="1:26" ht="14.25" customHeight="1" x14ac:dyDescent="0.25">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c r="Y724" s="105"/>
      <c r="Z724" s="105"/>
    </row>
    <row r="725" spans="1:26" ht="14.25" customHeight="1" x14ac:dyDescent="0.25">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c r="Y725" s="105"/>
      <c r="Z725" s="105"/>
    </row>
    <row r="726" spans="1:26" ht="14.25" customHeight="1" x14ac:dyDescent="0.25">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c r="Y726" s="105"/>
      <c r="Z726" s="105"/>
    </row>
    <row r="727" spans="1:26" ht="14.25" customHeight="1" x14ac:dyDescent="0.25">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c r="Y727" s="105"/>
      <c r="Z727" s="105"/>
    </row>
    <row r="728" spans="1:26" ht="14.25" customHeight="1" x14ac:dyDescent="0.25">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c r="Y728" s="105"/>
      <c r="Z728" s="105"/>
    </row>
    <row r="729" spans="1:26" ht="14.25" customHeight="1" x14ac:dyDescent="0.25">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row>
    <row r="730" spans="1:26" ht="14.25" customHeight="1" x14ac:dyDescent="0.25">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c r="Y730" s="105"/>
      <c r="Z730" s="105"/>
    </row>
    <row r="731" spans="1:26" ht="14.25" customHeight="1" x14ac:dyDescent="0.25">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c r="Y731" s="105"/>
      <c r="Z731" s="105"/>
    </row>
    <row r="732" spans="1:26" ht="14.25" customHeight="1" x14ac:dyDescent="0.25">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c r="Y732" s="105"/>
      <c r="Z732" s="105"/>
    </row>
    <row r="733" spans="1:26" ht="14.25" customHeight="1" x14ac:dyDescent="0.25">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c r="Y733" s="105"/>
      <c r="Z733" s="105"/>
    </row>
    <row r="734" spans="1:26" ht="14.25" customHeight="1" x14ac:dyDescent="0.25">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c r="Y734" s="105"/>
      <c r="Z734" s="105"/>
    </row>
    <row r="735" spans="1:26" ht="14.25" customHeight="1" x14ac:dyDescent="0.25">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c r="Y735" s="105"/>
      <c r="Z735" s="105"/>
    </row>
    <row r="736" spans="1:26" ht="14.25" customHeight="1" x14ac:dyDescent="0.25">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c r="Y736" s="105"/>
      <c r="Z736" s="105"/>
    </row>
    <row r="737" spans="1:26" ht="14.25" customHeight="1" x14ac:dyDescent="0.25">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c r="Y737" s="105"/>
      <c r="Z737" s="105"/>
    </row>
    <row r="738" spans="1:26" ht="14.25" customHeight="1" x14ac:dyDescent="0.25">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5"/>
    </row>
    <row r="739" spans="1:26" ht="14.25" customHeight="1" x14ac:dyDescent="0.25">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row>
    <row r="740" spans="1:26" ht="14.25" customHeight="1" x14ac:dyDescent="0.25">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row>
    <row r="741" spans="1:26" ht="14.25" customHeight="1" x14ac:dyDescent="0.25">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c r="Y741" s="105"/>
      <c r="Z741" s="105"/>
    </row>
    <row r="742" spans="1:26" ht="14.25" customHeight="1" x14ac:dyDescent="0.25">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c r="Y742" s="105"/>
      <c r="Z742" s="105"/>
    </row>
    <row r="743" spans="1:26" ht="14.25" customHeight="1" x14ac:dyDescent="0.25">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c r="Y743" s="105"/>
      <c r="Z743" s="105"/>
    </row>
    <row r="744" spans="1:26" ht="14.25" customHeight="1" x14ac:dyDescent="0.25">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c r="Y744" s="105"/>
      <c r="Z744" s="105"/>
    </row>
    <row r="745" spans="1:26" ht="14.25" customHeight="1" x14ac:dyDescent="0.25">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c r="Y745" s="105"/>
      <c r="Z745" s="105"/>
    </row>
    <row r="746" spans="1:26" ht="14.25" customHeight="1" x14ac:dyDescent="0.25">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c r="Y746" s="105"/>
      <c r="Z746" s="105"/>
    </row>
    <row r="747" spans="1:26" ht="14.25" customHeight="1" x14ac:dyDescent="0.25">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c r="Y747" s="105"/>
      <c r="Z747" s="105"/>
    </row>
    <row r="748" spans="1:26" ht="14.25" customHeight="1" x14ac:dyDescent="0.25">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5"/>
    </row>
    <row r="749" spans="1:26" ht="14.25" customHeight="1" x14ac:dyDescent="0.25">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c r="Y749" s="105"/>
      <c r="Z749" s="105"/>
    </row>
    <row r="750" spans="1:26" ht="14.25" customHeight="1" x14ac:dyDescent="0.25">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c r="Y750" s="105"/>
      <c r="Z750" s="105"/>
    </row>
    <row r="751" spans="1:26" ht="14.25" customHeight="1" x14ac:dyDescent="0.25">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c r="Y751" s="105"/>
      <c r="Z751" s="105"/>
    </row>
    <row r="752" spans="1:26" ht="14.25" customHeight="1" x14ac:dyDescent="0.25">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c r="Y752" s="105"/>
      <c r="Z752" s="105"/>
    </row>
    <row r="753" spans="1:26" ht="14.25" customHeight="1" x14ac:dyDescent="0.25">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5"/>
    </row>
    <row r="754" spans="1:26" ht="14.25" customHeight="1" x14ac:dyDescent="0.25">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c r="Y754" s="105"/>
      <c r="Z754" s="105"/>
    </row>
    <row r="755" spans="1:26" ht="14.25" customHeight="1" x14ac:dyDescent="0.25">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c r="Z755" s="105"/>
    </row>
    <row r="756" spans="1:26" ht="14.25" customHeight="1" x14ac:dyDescent="0.25">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c r="Y756" s="105"/>
      <c r="Z756" s="105"/>
    </row>
    <row r="757" spans="1:26" ht="14.25" customHeight="1" x14ac:dyDescent="0.25">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c r="Y757" s="105"/>
      <c r="Z757" s="105"/>
    </row>
    <row r="758" spans="1:26" ht="14.25" customHeight="1" x14ac:dyDescent="0.25">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c r="Y758" s="105"/>
      <c r="Z758" s="105"/>
    </row>
    <row r="759" spans="1:26" ht="14.25" customHeight="1" x14ac:dyDescent="0.25">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c r="Y759" s="105"/>
      <c r="Z759" s="105"/>
    </row>
    <row r="760" spans="1:26" ht="14.25" customHeight="1" x14ac:dyDescent="0.25">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c r="Y760" s="105"/>
      <c r="Z760" s="105"/>
    </row>
    <row r="761" spans="1:26" ht="14.25" customHeight="1" x14ac:dyDescent="0.25">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5"/>
    </row>
    <row r="762" spans="1:26" ht="14.25" customHeight="1" x14ac:dyDescent="0.25">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c r="Y762" s="105"/>
      <c r="Z762" s="105"/>
    </row>
    <row r="763" spans="1:26" ht="14.25" customHeight="1" x14ac:dyDescent="0.25">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c r="Y763" s="105"/>
      <c r="Z763" s="105"/>
    </row>
    <row r="764" spans="1:26" ht="14.25" customHeight="1" x14ac:dyDescent="0.25">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c r="Y764" s="105"/>
      <c r="Z764" s="105"/>
    </row>
    <row r="765" spans="1:26" ht="14.25" customHeight="1" x14ac:dyDescent="0.25">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c r="Y765" s="105"/>
      <c r="Z765" s="105"/>
    </row>
    <row r="766" spans="1:26" ht="14.25" customHeight="1" x14ac:dyDescent="0.25">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c r="Y766" s="105"/>
      <c r="Z766" s="105"/>
    </row>
    <row r="767" spans="1:26" ht="14.25" customHeight="1" x14ac:dyDescent="0.25">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c r="Y767" s="105"/>
      <c r="Z767" s="105"/>
    </row>
    <row r="768" spans="1:26" ht="14.25" customHeight="1" x14ac:dyDescent="0.25">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c r="Y768" s="105"/>
      <c r="Z768" s="105"/>
    </row>
    <row r="769" spans="1:26" ht="14.25" customHeight="1" x14ac:dyDescent="0.25">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c r="Y769" s="105"/>
      <c r="Z769" s="105"/>
    </row>
    <row r="770" spans="1:26" ht="14.25" customHeight="1" x14ac:dyDescent="0.25">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c r="Y770" s="105"/>
      <c r="Z770" s="105"/>
    </row>
    <row r="771" spans="1:26" ht="14.25" customHeight="1" x14ac:dyDescent="0.25">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c r="Y771" s="105"/>
      <c r="Z771" s="105"/>
    </row>
    <row r="772" spans="1:26" ht="14.25" customHeight="1" x14ac:dyDescent="0.25">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c r="Y772" s="105"/>
      <c r="Z772" s="105"/>
    </row>
    <row r="773" spans="1:26" ht="14.25" customHeight="1" x14ac:dyDescent="0.25">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c r="Z773" s="105"/>
    </row>
    <row r="774" spans="1:26" ht="14.25" customHeight="1" x14ac:dyDescent="0.25">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c r="Y774" s="105"/>
      <c r="Z774" s="105"/>
    </row>
    <row r="775" spans="1:26" ht="14.25" customHeight="1" x14ac:dyDescent="0.25">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c r="Y775" s="105"/>
      <c r="Z775" s="105"/>
    </row>
    <row r="776" spans="1:26" ht="14.25" customHeight="1" x14ac:dyDescent="0.25">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c r="Y776" s="105"/>
      <c r="Z776" s="105"/>
    </row>
    <row r="777" spans="1:26" ht="14.25" customHeight="1" x14ac:dyDescent="0.25">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c r="Y777" s="105"/>
      <c r="Z777" s="105"/>
    </row>
    <row r="778" spans="1:26" ht="14.25" customHeight="1" x14ac:dyDescent="0.25">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c r="Y778" s="105"/>
      <c r="Z778" s="105"/>
    </row>
    <row r="779" spans="1:26" ht="14.25" customHeight="1" x14ac:dyDescent="0.25">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c r="Y779" s="105"/>
      <c r="Z779" s="105"/>
    </row>
    <row r="780" spans="1:26" ht="14.25" customHeight="1" x14ac:dyDescent="0.25">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c r="Y780" s="105"/>
      <c r="Z780" s="105"/>
    </row>
    <row r="781" spans="1:26" ht="14.25" customHeight="1" x14ac:dyDescent="0.25">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c r="Y781" s="105"/>
      <c r="Z781" s="105"/>
    </row>
    <row r="782" spans="1:26" ht="14.25" customHeight="1" x14ac:dyDescent="0.25">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c r="Y782" s="105"/>
      <c r="Z782" s="105"/>
    </row>
    <row r="783" spans="1:26" ht="14.25" customHeight="1" x14ac:dyDescent="0.25">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c r="Y783" s="105"/>
      <c r="Z783" s="105"/>
    </row>
    <row r="784" spans="1:26" ht="14.25" customHeight="1" x14ac:dyDescent="0.25">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c r="Y784" s="105"/>
      <c r="Z784" s="105"/>
    </row>
    <row r="785" spans="1:26" ht="14.25" customHeight="1" x14ac:dyDescent="0.25">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c r="Y785" s="105"/>
      <c r="Z785" s="105"/>
    </row>
    <row r="786" spans="1:26" ht="14.25" customHeight="1" x14ac:dyDescent="0.25">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c r="Z786" s="105"/>
    </row>
    <row r="787" spans="1:26" ht="14.25" customHeight="1" x14ac:dyDescent="0.25">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row>
    <row r="788" spans="1:26" ht="14.25" customHeight="1" x14ac:dyDescent="0.25">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c r="Y788" s="105"/>
      <c r="Z788" s="105"/>
    </row>
    <row r="789" spans="1:26" ht="14.25" customHeight="1" x14ac:dyDescent="0.25">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c r="Z789" s="105"/>
    </row>
    <row r="790" spans="1:26" ht="14.25" customHeight="1" x14ac:dyDescent="0.25">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c r="Z790" s="105"/>
    </row>
    <row r="791" spans="1:26" ht="14.25" customHeight="1" x14ac:dyDescent="0.25">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c r="Y791" s="105"/>
      <c r="Z791" s="105"/>
    </row>
    <row r="792" spans="1:26" ht="14.25" customHeight="1" x14ac:dyDescent="0.25">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c r="Y792" s="105"/>
      <c r="Z792" s="105"/>
    </row>
    <row r="793" spans="1:26" ht="14.25" customHeight="1" x14ac:dyDescent="0.25">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c r="Y793" s="105"/>
      <c r="Z793" s="105"/>
    </row>
    <row r="794" spans="1:26" ht="14.25" customHeight="1" x14ac:dyDescent="0.25">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c r="Y794" s="105"/>
      <c r="Z794" s="105"/>
    </row>
    <row r="795" spans="1:26" ht="14.25" customHeight="1" x14ac:dyDescent="0.25">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c r="Y795" s="105"/>
      <c r="Z795" s="105"/>
    </row>
    <row r="796" spans="1:26" ht="14.25" customHeight="1" x14ac:dyDescent="0.25">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5"/>
    </row>
    <row r="797" spans="1:26" ht="14.25" customHeight="1" x14ac:dyDescent="0.25">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c r="Y797" s="105"/>
      <c r="Z797" s="105"/>
    </row>
    <row r="798" spans="1:26" ht="14.25" customHeight="1" x14ac:dyDescent="0.25">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5"/>
    </row>
    <row r="799" spans="1:26" ht="14.25" customHeight="1" x14ac:dyDescent="0.25">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c r="Y799" s="105"/>
      <c r="Z799" s="105"/>
    </row>
    <row r="800" spans="1:26" ht="14.25" customHeight="1" x14ac:dyDescent="0.25">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c r="Y800" s="105"/>
      <c r="Z800" s="105"/>
    </row>
    <row r="801" spans="1:26" ht="14.25" customHeight="1" x14ac:dyDescent="0.25">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c r="Y801" s="105"/>
      <c r="Z801" s="105"/>
    </row>
    <row r="802" spans="1:26" ht="14.25" customHeight="1" x14ac:dyDescent="0.25">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c r="Y802" s="105"/>
      <c r="Z802" s="105"/>
    </row>
    <row r="803" spans="1:26" ht="14.25" customHeight="1" x14ac:dyDescent="0.25">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c r="Y803" s="105"/>
      <c r="Z803" s="105"/>
    </row>
    <row r="804" spans="1:26" ht="14.25" customHeight="1" x14ac:dyDescent="0.25">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c r="Y804" s="105"/>
      <c r="Z804" s="105"/>
    </row>
    <row r="805" spans="1:26" ht="14.25" customHeight="1" x14ac:dyDescent="0.25">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c r="Y805" s="105"/>
      <c r="Z805" s="105"/>
    </row>
    <row r="806" spans="1:26" ht="14.25" customHeight="1" x14ac:dyDescent="0.25">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c r="Y806" s="105"/>
      <c r="Z806" s="105"/>
    </row>
    <row r="807" spans="1:26" ht="14.25" customHeight="1" x14ac:dyDescent="0.25">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c r="Y807" s="105"/>
      <c r="Z807" s="105"/>
    </row>
    <row r="808" spans="1:26" ht="14.25" customHeight="1" x14ac:dyDescent="0.25">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c r="Y808" s="105"/>
      <c r="Z808" s="105"/>
    </row>
    <row r="809" spans="1:26" ht="14.25" customHeight="1" x14ac:dyDescent="0.25">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c r="Y809" s="105"/>
      <c r="Z809" s="105"/>
    </row>
    <row r="810" spans="1:26" ht="14.25" customHeight="1" x14ac:dyDescent="0.25">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c r="Y810" s="105"/>
      <c r="Z810" s="105"/>
    </row>
    <row r="811" spans="1:26" ht="14.25" customHeight="1" x14ac:dyDescent="0.25">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c r="Y811" s="105"/>
      <c r="Z811" s="105"/>
    </row>
    <row r="812" spans="1:26" ht="14.25" customHeight="1" x14ac:dyDescent="0.25">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c r="Z812" s="105"/>
    </row>
    <row r="813" spans="1:26" ht="14.25" customHeight="1" x14ac:dyDescent="0.25">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c r="Y813" s="105"/>
      <c r="Z813" s="105"/>
    </row>
    <row r="814" spans="1:26" ht="14.25" customHeight="1" x14ac:dyDescent="0.25">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c r="Y814" s="105"/>
      <c r="Z814" s="105"/>
    </row>
    <row r="815" spans="1:26" ht="14.25" customHeight="1" x14ac:dyDescent="0.25">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c r="Y815" s="105"/>
      <c r="Z815" s="105"/>
    </row>
    <row r="816" spans="1:26" ht="14.25" customHeight="1" x14ac:dyDescent="0.25">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row>
    <row r="817" spans="1:26" ht="14.25" customHeight="1" x14ac:dyDescent="0.25">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c r="Y817" s="105"/>
      <c r="Z817" s="105"/>
    </row>
    <row r="818" spans="1:26" ht="14.25" customHeight="1" x14ac:dyDescent="0.25">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c r="Y818" s="105"/>
      <c r="Z818" s="105"/>
    </row>
    <row r="819" spans="1:26" ht="14.25" customHeight="1" x14ac:dyDescent="0.25">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c r="Y819" s="105"/>
      <c r="Z819" s="105"/>
    </row>
    <row r="820" spans="1:26" ht="14.25" customHeight="1" x14ac:dyDescent="0.25">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c r="Y820" s="105"/>
      <c r="Z820" s="105"/>
    </row>
    <row r="821" spans="1:26" ht="14.25" customHeight="1" x14ac:dyDescent="0.25">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c r="Y821" s="105"/>
      <c r="Z821" s="105"/>
    </row>
    <row r="822" spans="1:26" ht="14.25" customHeight="1" x14ac:dyDescent="0.25">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c r="Y822" s="105"/>
      <c r="Z822" s="105"/>
    </row>
    <row r="823" spans="1:26" ht="14.25" customHeight="1" x14ac:dyDescent="0.25">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c r="Y823" s="105"/>
      <c r="Z823" s="105"/>
    </row>
    <row r="824" spans="1:26" ht="14.25" customHeight="1" x14ac:dyDescent="0.25">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c r="Y824" s="105"/>
      <c r="Z824" s="105"/>
    </row>
    <row r="825" spans="1:26" ht="14.25" customHeight="1" x14ac:dyDescent="0.25">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c r="Y825" s="105"/>
      <c r="Z825" s="105"/>
    </row>
    <row r="826" spans="1:26" ht="14.25" customHeight="1" x14ac:dyDescent="0.25">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c r="Y826" s="105"/>
      <c r="Z826" s="105"/>
    </row>
    <row r="827" spans="1:26" ht="14.25" customHeight="1" x14ac:dyDescent="0.25">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c r="Y827" s="105"/>
      <c r="Z827" s="105"/>
    </row>
    <row r="828" spans="1:26" ht="14.25" customHeight="1" x14ac:dyDescent="0.25">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c r="Y828" s="105"/>
      <c r="Z828" s="105"/>
    </row>
    <row r="829" spans="1:26" ht="14.25" customHeight="1" x14ac:dyDescent="0.25">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c r="Y829" s="105"/>
      <c r="Z829" s="105"/>
    </row>
    <row r="830" spans="1:26" ht="14.25" customHeight="1" x14ac:dyDescent="0.25">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c r="Y830" s="105"/>
      <c r="Z830" s="105"/>
    </row>
    <row r="831" spans="1:26" ht="14.25" customHeight="1" x14ac:dyDescent="0.25">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c r="Y831" s="105"/>
      <c r="Z831" s="105"/>
    </row>
    <row r="832" spans="1:26" ht="14.25" customHeight="1" x14ac:dyDescent="0.25">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c r="Y832" s="105"/>
      <c r="Z832" s="105"/>
    </row>
    <row r="833" spans="1:26" ht="14.25" customHeight="1" x14ac:dyDescent="0.25">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c r="Y833" s="105"/>
      <c r="Z833" s="105"/>
    </row>
    <row r="834" spans="1:26" ht="14.25" customHeight="1" x14ac:dyDescent="0.25">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5"/>
    </row>
    <row r="835" spans="1:26" ht="14.25" customHeight="1" x14ac:dyDescent="0.25">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c r="Y835" s="105"/>
      <c r="Z835" s="105"/>
    </row>
    <row r="836" spans="1:26" ht="14.25" customHeight="1" x14ac:dyDescent="0.25">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5"/>
    </row>
    <row r="837" spans="1:26" ht="14.25" customHeight="1" x14ac:dyDescent="0.25">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c r="Z837" s="105"/>
    </row>
    <row r="838" spans="1:26" ht="14.25" customHeight="1" x14ac:dyDescent="0.25">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c r="Z838" s="105"/>
    </row>
    <row r="839" spans="1:26" ht="14.25" customHeight="1" x14ac:dyDescent="0.25">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c r="Y839" s="105"/>
      <c r="Z839" s="105"/>
    </row>
    <row r="840" spans="1:26" ht="14.25" customHeight="1" x14ac:dyDescent="0.25">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c r="Y840" s="105"/>
      <c r="Z840" s="105"/>
    </row>
    <row r="841" spans="1:26" ht="14.25" customHeight="1" x14ac:dyDescent="0.25">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c r="Y841" s="105"/>
      <c r="Z841" s="105"/>
    </row>
    <row r="842" spans="1:26" ht="14.25" customHeight="1" x14ac:dyDescent="0.25">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c r="Y842" s="105"/>
      <c r="Z842" s="105"/>
    </row>
    <row r="843" spans="1:26" ht="14.25" customHeight="1" x14ac:dyDescent="0.25">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c r="Y843" s="105"/>
      <c r="Z843" s="105"/>
    </row>
    <row r="844" spans="1:26" ht="14.25" customHeight="1" x14ac:dyDescent="0.25">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c r="Y844" s="105"/>
      <c r="Z844" s="105"/>
    </row>
    <row r="845" spans="1:26" ht="14.25" customHeight="1" x14ac:dyDescent="0.25">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5"/>
    </row>
    <row r="846" spans="1:26" ht="14.25" customHeight="1" x14ac:dyDescent="0.25">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c r="Y846" s="105"/>
      <c r="Z846" s="105"/>
    </row>
    <row r="847" spans="1:26" ht="14.25" customHeight="1" x14ac:dyDescent="0.25">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c r="Z847" s="105"/>
    </row>
    <row r="848" spans="1:26" ht="14.25" customHeight="1" x14ac:dyDescent="0.25">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c r="Z848" s="105"/>
    </row>
    <row r="849" spans="1:26" ht="14.25" customHeight="1" x14ac:dyDescent="0.25">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c r="Z849" s="105"/>
    </row>
    <row r="850" spans="1:26" ht="14.25" customHeight="1" x14ac:dyDescent="0.25">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c r="Y850" s="105"/>
      <c r="Z850" s="105"/>
    </row>
    <row r="851" spans="1:26" ht="14.25" customHeight="1" x14ac:dyDescent="0.25">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c r="Y851" s="105"/>
      <c r="Z851" s="105"/>
    </row>
    <row r="852" spans="1:26" ht="14.25" customHeight="1" x14ac:dyDescent="0.25">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c r="Y852" s="105"/>
      <c r="Z852" s="105"/>
    </row>
    <row r="853" spans="1:26" ht="14.25" customHeight="1" x14ac:dyDescent="0.25">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c r="Y853" s="105"/>
      <c r="Z853" s="105"/>
    </row>
    <row r="854" spans="1:26" ht="14.25" customHeight="1" x14ac:dyDescent="0.25">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c r="Y854" s="105"/>
      <c r="Z854" s="105"/>
    </row>
    <row r="855" spans="1:26" ht="14.25" customHeight="1" x14ac:dyDescent="0.25">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c r="Y855" s="105"/>
      <c r="Z855" s="105"/>
    </row>
    <row r="856" spans="1:26" ht="14.25" customHeight="1" x14ac:dyDescent="0.25">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c r="Y856" s="105"/>
      <c r="Z856" s="105"/>
    </row>
    <row r="857" spans="1:26" ht="14.25" customHeight="1" x14ac:dyDescent="0.25">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c r="Y857" s="105"/>
      <c r="Z857" s="105"/>
    </row>
    <row r="858" spans="1:26" ht="14.25" customHeight="1" x14ac:dyDescent="0.25">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c r="Y858" s="105"/>
      <c r="Z858" s="105"/>
    </row>
    <row r="859" spans="1:26" ht="14.25" customHeight="1" x14ac:dyDescent="0.25">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c r="Y859" s="105"/>
      <c r="Z859" s="105"/>
    </row>
    <row r="860" spans="1:26" ht="14.25" customHeight="1" x14ac:dyDescent="0.25">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c r="Y860" s="105"/>
      <c r="Z860" s="105"/>
    </row>
    <row r="861" spans="1:26" ht="14.25" customHeight="1" x14ac:dyDescent="0.25">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c r="Y861" s="105"/>
      <c r="Z861" s="105"/>
    </row>
    <row r="862" spans="1:26" ht="14.25" customHeight="1" x14ac:dyDescent="0.25">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c r="Z862" s="105"/>
    </row>
    <row r="863" spans="1:26" ht="14.25" customHeight="1" x14ac:dyDescent="0.25">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c r="Y863" s="105"/>
      <c r="Z863" s="105"/>
    </row>
    <row r="864" spans="1:26" ht="14.25" customHeight="1" x14ac:dyDescent="0.25">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c r="Y864" s="105"/>
      <c r="Z864" s="105"/>
    </row>
    <row r="865" spans="1:26" ht="14.25" customHeight="1" x14ac:dyDescent="0.25">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c r="Y865" s="105"/>
      <c r="Z865" s="105"/>
    </row>
    <row r="866" spans="1:26" ht="14.25" customHeight="1" x14ac:dyDescent="0.25">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c r="Y866" s="105"/>
      <c r="Z866" s="105"/>
    </row>
    <row r="867" spans="1:26" ht="14.25" customHeight="1" x14ac:dyDescent="0.25">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c r="Y867" s="105"/>
      <c r="Z867" s="105"/>
    </row>
    <row r="868" spans="1:26" ht="14.25" customHeight="1" x14ac:dyDescent="0.25">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c r="Y868" s="105"/>
      <c r="Z868" s="105"/>
    </row>
    <row r="869" spans="1:26" ht="14.25" customHeight="1" x14ac:dyDescent="0.25">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c r="Z869" s="105"/>
    </row>
    <row r="870" spans="1:26" ht="14.25" customHeight="1" x14ac:dyDescent="0.25">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c r="Y870" s="105"/>
      <c r="Z870" s="105"/>
    </row>
    <row r="871" spans="1:26" ht="14.25" customHeight="1" x14ac:dyDescent="0.25">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c r="Y871" s="105"/>
      <c r="Z871" s="105"/>
    </row>
    <row r="872" spans="1:26" ht="14.25" customHeight="1" x14ac:dyDescent="0.25">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c r="Y872" s="105"/>
      <c r="Z872" s="105"/>
    </row>
    <row r="873" spans="1:26" ht="14.25" customHeight="1" x14ac:dyDescent="0.25">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c r="Y873" s="105"/>
      <c r="Z873" s="105"/>
    </row>
    <row r="874" spans="1:26" ht="14.25" customHeight="1" x14ac:dyDescent="0.25">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c r="Y874" s="105"/>
      <c r="Z874" s="105"/>
    </row>
    <row r="875" spans="1:26" ht="14.25" customHeight="1" x14ac:dyDescent="0.25">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c r="Y875" s="105"/>
      <c r="Z875" s="105"/>
    </row>
    <row r="876" spans="1:26" ht="14.25" customHeight="1" x14ac:dyDescent="0.25">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c r="Y876" s="105"/>
      <c r="Z876" s="105"/>
    </row>
    <row r="877" spans="1:26" ht="14.25" customHeight="1" x14ac:dyDescent="0.25">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c r="Y877" s="105"/>
      <c r="Z877" s="105"/>
    </row>
    <row r="878" spans="1:26" ht="14.25" customHeight="1" x14ac:dyDescent="0.25">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c r="Y878" s="105"/>
      <c r="Z878" s="105"/>
    </row>
    <row r="879" spans="1:26" ht="14.25" customHeight="1" x14ac:dyDescent="0.25">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c r="Y879" s="105"/>
      <c r="Z879" s="105"/>
    </row>
    <row r="880" spans="1:26" ht="14.25" customHeight="1" x14ac:dyDescent="0.25">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c r="Y880" s="105"/>
      <c r="Z880" s="105"/>
    </row>
    <row r="881" spans="1:26" ht="14.25" customHeight="1" x14ac:dyDescent="0.25">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c r="Y881" s="105"/>
      <c r="Z881" s="105"/>
    </row>
    <row r="882" spans="1:26" ht="14.25" customHeight="1" x14ac:dyDescent="0.25">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c r="Y882" s="105"/>
      <c r="Z882" s="105"/>
    </row>
    <row r="883" spans="1:26" ht="14.25" customHeight="1" x14ac:dyDescent="0.25">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c r="Y883" s="105"/>
      <c r="Z883" s="105"/>
    </row>
    <row r="884" spans="1:26" ht="14.25" customHeight="1" x14ac:dyDescent="0.25">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c r="Y884" s="105"/>
      <c r="Z884" s="105"/>
    </row>
    <row r="885" spans="1:26" ht="14.25" customHeight="1" x14ac:dyDescent="0.25">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c r="Z885" s="105"/>
    </row>
    <row r="886" spans="1:26" ht="14.25" customHeight="1" x14ac:dyDescent="0.25">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c r="Y886" s="105"/>
      <c r="Z886" s="105"/>
    </row>
    <row r="887" spans="1:26" ht="14.25" customHeight="1" x14ac:dyDescent="0.25">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c r="Y887" s="105"/>
      <c r="Z887" s="105"/>
    </row>
    <row r="888" spans="1:26" ht="14.25" customHeight="1" x14ac:dyDescent="0.25">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c r="Y888" s="105"/>
      <c r="Z888" s="105"/>
    </row>
    <row r="889" spans="1:26" ht="14.25" customHeight="1" x14ac:dyDescent="0.25">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c r="Y889" s="105"/>
      <c r="Z889" s="105"/>
    </row>
    <row r="890" spans="1:26" ht="14.25" customHeight="1" x14ac:dyDescent="0.25">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c r="Y890" s="105"/>
      <c r="Z890" s="105"/>
    </row>
    <row r="891" spans="1:26" ht="14.25" customHeight="1" x14ac:dyDescent="0.25">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c r="Y891" s="105"/>
      <c r="Z891" s="105"/>
    </row>
    <row r="892" spans="1:26" ht="14.25" customHeight="1" x14ac:dyDescent="0.25">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c r="Y892" s="105"/>
      <c r="Z892" s="105"/>
    </row>
    <row r="893" spans="1:26" ht="14.25" customHeight="1" x14ac:dyDescent="0.25">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c r="Y893" s="105"/>
      <c r="Z893" s="105"/>
    </row>
    <row r="894" spans="1:26" ht="14.25" customHeight="1" x14ac:dyDescent="0.25">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c r="Y894" s="105"/>
      <c r="Z894" s="105"/>
    </row>
    <row r="895" spans="1:26" ht="14.25" customHeight="1" x14ac:dyDescent="0.25">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c r="Y895" s="105"/>
      <c r="Z895" s="105"/>
    </row>
    <row r="896" spans="1:26" ht="14.25" customHeight="1" x14ac:dyDescent="0.25">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c r="Y896" s="105"/>
      <c r="Z896" s="105"/>
    </row>
    <row r="897" spans="1:26" ht="14.25" customHeight="1" x14ac:dyDescent="0.25">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c r="Y897" s="105"/>
      <c r="Z897" s="105"/>
    </row>
    <row r="898" spans="1:26" ht="14.25" customHeight="1" x14ac:dyDescent="0.25">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c r="Y898" s="105"/>
      <c r="Z898" s="105"/>
    </row>
    <row r="899" spans="1:26" ht="14.25" customHeight="1" x14ac:dyDescent="0.25">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c r="Y899" s="105"/>
      <c r="Z899" s="105"/>
    </row>
    <row r="900" spans="1:26" ht="14.25" customHeight="1" x14ac:dyDescent="0.25">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c r="Z900" s="105"/>
    </row>
    <row r="901" spans="1:26" ht="14.25" customHeight="1" x14ac:dyDescent="0.25">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c r="Y901" s="105"/>
      <c r="Z901" s="105"/>
    </row>
    <row r="902" spans="1:26" ht="14.25" customHeight="1" x14ac:dyDescent="0.25">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c r="Y902" s="105"/>
      <c r="Z902" s="105"/>
    </row>
    <row r="903" spans="1:26" ht="14.25" customHeight="1" x14ac:dyDescent="0.25">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c r="Z903" s="105"/>
    </row>
    <row r="904" spans="1:26" ht="14.25" customHeight="1" x14ac:dyDescent="0.25">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c r="Y904" s="105"/>
      <c r="Z904" s="105"/>
    </row>
    <row r="905" spans="1:26" ht="14.25" customHeight="1" x14ac:dyDescent="0.25">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c r="Y905" s="105"/>
      <c r="Z905" s="105"/>
    </row>
    <row r="906" spans="1:26" ht="14.25" customHeight="1" x14ac:dyDescent="0.25">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c r="Y906" s="105"/>
      <c r="Z906" s="105"/>
    </row>
    <row r="907" spans="1:26" ht="14.25" customHeight="1" x14ac:dyDescent="0.25">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c r="Y907" s="105"/>
      <c r="Z907" s="105"/>
    </row>
    <row r="908" spans="1:26" ht="14.25" customHeight="1" x14ac:dyDescent="0.25">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c r="Y908" s="105"/>
      <c r="Z908" s="105"/>
    </row>
    <row r="909" spans="1:26" ht="14.25" customHeight="1" x14ac:dyDescent="0.25">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c r="Y909" s="105"/>
      <c r="Z909" s="105"/>
    </row>
    <row r="910" spans="1:26" ht="14.25" customHeight="1" x14ac:dyDescent="0.25">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c r="Y910" s="105"/>
      <c r="Z910" s="105"/>
    </row>
    <row r="911" spans="1:26" ht="14.25" customHeight="1" x14ac:dyDescent="0.25">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c r="Y911" s="105"/>
      <c r="Z911" s="105"/>
    </row>
    <row r="912" spans="1:26" ht="14.25" customHeight="1" x14ac:dyDescent="0.25">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c r="Y912" s="105"/>
      <c r="Z912" s="105"/>
    </row>
    <row r="913" spans="1:26" ht="14.25" customHeight="1" x14ac:dyDescent="0.25">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c r="Y913" s="105"/>
      <c r="Z913" s="105"/>
    </row>
    <row r="914" spans="1:26" ht="14.25" customHeight="1" x14ac:dyDescent="0.25">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c r="Z914" s="105"/>
    </row>
    <row r="915" spans="1:26" ht="14.25" customHeight="1" x14ac:dyDescent="0.25">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c r="Z915" s="105"/>
    </row>
    <row r="916" spans="1:26" ht="14.25" customHeight="1" x14ac:dyDescent="0.25">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c r="Z916" s="105"/>
    </row>
    <row r="917" spans="1:26" ht="14.25" customHeight="1" x14ac:dyDescent="0.25">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c r="Y917" s="105"/>
      <c r="Z917" s="105"/>
    </row>
    <row r="918" spans="1:26" ht="14.25" customHeight="1" x14ac:dyDescent="0.25">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c r="Y918" s="105"/>
      <c r="Z918" s="105"/>
    </row>
    <row r="919" spans="1:26" ht="14.25" customHeight="1" x14ac:dyDescent="0.25">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c r="Z919" s="105"/>
    </row>
    <row r="920" spans="1:26" ht="14.25" customHeight="1" x14ac:dyDescent="0.25">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c r="Y920" s="105"/>
      <c r="Z920" s="105"/>
    </row>
    <row r="921" spans="1:26" ht="14.25" customHeight="1" x14ac:dyDescent="0.25">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c r="Y921" s="105"/>
      <c r="Z921" s="105"/>
    </row>
    <row r="922" spans="1:26" ht="14.25" customHeight="1" x14ac:dyDescent="0.25">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c r="Y922" s="105"/>
      <c r="Z922" s="105"/>
    </row>
    <row r="923" spans="1:26" ht="14.25" customHeight="1" x14ac:dyDescent="0.25">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c r="Z923" s="105"/>
    </row>
    <row r="924" spans="1:26" ht="14.25" customHeight="1" x14ac:dyDescent="0.25">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c r="Y924" s="105"/>
      <c r="Z924" s="105"/>
    </row>
    <row r="925" spans="1:26" ht="14.25" customHeight="1" x14ac:dyDescent="0.25">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c r="Y925" s="105"/>
      <c r="Z925" s="105"/>
    </row>
    <row r="926" spans="1:26" ht="14.25" customHeight="1" x14ac:dyDescent="0.25">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c r="Y926" s="105"/>
      <c r="Z926" s="105"/>
    </row>
    <row r="927" spans="1:26" ht="14.25" customHeight="1" x14ac:dyDescent="0.25">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c r="Y927" s="105"/>
      <c r="Z927" s="105"/>
    </row>
    <row r="928" spans="1:26" ht="14.25" customHeight="1" x14ac:dyDescent="0.25">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c r="Y928" s="105"/>
      <c r="Z928" s="105"/>
    </row>
    <row r="929" spans="1:26" ht="14.25" customHeight="1" x14ac:dyDescent="0.25">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c r="Y929" s="105"/>
      <c r="Z929" s="105"/>
    </row>
    <row r="930" spans="1:26" ht="14.25" customHeight="1" x14ac:dyDescent="0.25">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c r="Y930" s="105"/>
      <c r="Z930" s="105"/>
    </row>
    <row r="931" spans="1:26" ht="14.25" customHeight="1" x14ac:dyDescent="0.25">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c r="Y931" s="105"/>
      <c r="Z931" s="105"/>
    </row>
    <row r="932" spans="1:26" ht="14.25" customHeight="1" x14ac:dyDescent="0.25">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c r="Y932" s="105"/>
      <c r="Z932" s="105"/>
    </row>
    <row r="933" spans="1:26" ht="14.25" customHeight="1" x14ac:dyDescent="0.25">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c r="Y933" s="105"/>
      <c r="Z933" s="105"/>
    </row>
    <row r="934" spans="1:26" ht="14.25" customHeight="1" x14ac:dyDescent="0.25">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c r="Y934" s="105"/>
      <c r="Z934" s="105"/>
    </row>
    <row r="935" spans="1:26" ht="14.25" customHeight="1" x14ac:dyDescent="0.25">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c r="Z935" s="105"/>
    </row>
    <row r="936" spans="1:26" ht="14.25" customHeight="1" x14ac:dyDescent="0.25">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c r="Y936" s="105"/>
      <c r="Z936" s="105"/>
    </row>
    <row r="937" spans="1:26" ht="14.25" customHeight="1" x14ac:dyDescent="0.25">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c r="Y937" s="105"/>
      <c r="Z937" s="105"/>
    </row>
    <row r="938" spans="1:26" ht="14.25" customHeight="1" x14ac:dyDescent="0.25">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c r="Y938" s="105"/>
      <c r="Z938" s="105"/>
    </row>
    <row r="939" spans="1:26" ht="14.25" customHeight="1" x14ac:dyDescent="0.25">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c r="Y939" s="105"/>
      <c r="Z939" s="105"/>
    </row>
    <row r="940" spans="1:26" ht="14.25" customHeight="1" x14ac:dyDescent="0.25">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c r="Y940" s="105"/>
      <c r="Z940" s="105"/>
    </row>
    <row r="941" spans="1:26" ht="14.25" customHeight="1" x14ac:dyDescent="0.25">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c r="Y941" s="105"/>
      <c r="Z941" s="105"/>
    </row>
    <row r="942" spans="1:26" ht="14.25" customHeight="1" x14ac:dyDescent="0.25">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c r="Y942" s="105"/>
      <c r="Z942" s="105"/>
    </row>
    <row r="943" spans="1:26" ht="14.25" customHeight="1" x14ac:dyDescent="0.25">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c r="Y943" s="105"/>
      <c r="Z943" s="105"/>
    </row>
    <row r="944" spans="1:26" ht="14.25" customHeight="1" x14ac:dyDescent="0.25">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c r="Y944" s="105"/>
      <c r="Z944" s="105"/>
    </row>
    <row r="945" spans="1:26" ht="14.25" customHeight="1" x14ac:dyDescent="0.25">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c r="Y945" s="105"/>
      <c r="Z945" s="105"/>
    </row>
    <row r="946" spans="1:26" ht="14.25" customHeight="1" x14ac:dyDescent="0.25">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c r="Y946" s="105"/>
      <c r="Z946" s="105"/>
    </row>
    <row r="947" spans="1:26" ht="14.25" customHeight="1" x14ac:dyDescent="0.25">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c r="Y947" s="105"/>
      <c r="Z947" s="105"/>
    </row>
    <row r="948" spans="1:26" ht="14.25" customHeight="1" x14ac:dyDescent="0.25">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c r="Y948" s="105"/>
      <c r="Z948" s="105"/>
    </row>
    <row r="949" spans="1:26" ht="14.25" customHeight="1" x14ac:dyDescent="0.25">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c r="Y949" s="105"/>
      <c r="Z949" s="105"/>
    </row>
    <row r="950" spans="1:26" ht="14.25" customHeight="1" x14ac:dyDescent="0.25">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c r="Y950" s="105"/>
      <c r="Z950" s="105"/>
    </row>
    <row r="951" spans="1:26" ht="14.25" customHeight="1" x14ac:dyDescent="0.25">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c r="Y951" s="105"/>
      <c r="Z951" s="105"/>
    </row>
    <row r="952" spans="1:26" ht="14.25" customHeight="1" x14ac:dyDescent="0.25">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c r="Z952" s="105"/>
    </row>
    <row r="953" spans="1:26" ht="14.25" customHeight="1" x14ac:dyDescent="0.25">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c r="Y953" s="105"/>
      <c r="Z953" s="105"/>
    </row>
    <row r="954" spans="1:26" ht="14.25" customHeight="1" x14ac:dyDescent="0.25">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c r="Y954" s="105"/>
      <c r="Z954" s="105"/>
    </row>
    <row r="955" spans="1:26" ht="14.25" customHeight="1" x14ac:dyDescent="0.25">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c r="Y955" s="105"/>
      <c r="Z955" s="105"/>
    </row>
    <row r="956" spans="1:26" ht="14.25" customHeight="1" x14ac:dyDescent="0.25">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c r="Y956" s="105"/>
      <c r="Z956" s="105"/>
    </row>
    <row r="957" spans="1:26" ht="14.25" customHeight="1" x14ac:dyDescent="0.25">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c r="Y957" s="105"/>
      <c r="Z957" s="105"/>
    </row>
    <row r="958" spans="1:26" ht="14.25" customHeight="1" x14ac:dyDescent="0.25">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c r="Y958" s="105"/>
      <c r="Z958" s="105"/>
    </row>
    <row r="959" spans="1:26" ht="14.25" customHeight="1" x14ac:dyDescent="0.25">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c r="Y959" s="105"/>
      <c r="Z959" s="105"/>
    </row>
    <row r="960" spans="1:26" ht="14.25" customHeight="1" x14ac:dyDescent="0.25">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c r="Y960" s="105"/>
      <c r="Z960" s="105"/>
    </row>
    <row r="961" spans="1:26" ht="14.25" customHeight="1" x14ac:dyDescent="0.25">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c r="Y961" s="105"/>
      <c r="Z961" s="105"/>
    </row>
    <row r="962" spans="1:26" ht="14.25" customHeight="1" x14ac:dyDescent="0.25">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c r="Y962" s="105"/>
      <c r="Z962" s="105"/>
    </row>
    <row r="963" spans="1:26" ht="14.25" customHeight="1" x14ac:dyDescent="0.25">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c r="Y963" s="105"/>
      <c r="Z963" s="105"/>
    </row>
    <row r="964" spans="1:26" ht="14.25" customHeight="1" x14ac:dyDescent="0.25">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c r="Y964" s="105"/>
      <c r="Z964" s="105"/>
    </row>
    <row r="965" spans="1:26" ht="14.25" customHeight="1" x14ac:dyDescent="0.25">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c r="Y965" s="105"/>
      <c r="Z965" s="105"/>
    </row>
    <row r="966" spans="1:26" ht="14.25" customHeight="1" x14ac:dyDescent="0.25">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c r="Y966" s="105"/>
      <c r="Z966" s="105"/>
    </row>
    <row r="967" spans="1:26" ht="14.25" customHeight="1" x14ac:dyDescent="0.25">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c r="Y967" s="105"/>
      <c r="Z967" s="105"/>
    </row>
    <row r="968" spans="1:26" ht="14.25" customHeight="1" x14ac:dyDescent="0.25">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c r="Y968" s="105"/>
      <c r="Z968" s="105"/>
    </row>
    <row r="969" spans="1:26" ht="14.25" customHeight="1" x14ac:dyDescent="0.25">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c r="Y969" s="105"/>
      <c r="Z969" s="105"/>
    </row>
    <row r="970" spans="1:26" ht="14.25" customHeight="1" x14ac:dyDescent="0.25">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c r="Y970" s="105"/>
      <c r="Z970" s="105"/>
    </row>
    <row r="971" spans="1:26" ht="14.25" customHeight="1" x14ac:dyDescent="0.25">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c r="Y971" s="105"/>
      <c r="Z971" s="105"/>
    </row>
    <row r="972" spans="1:26" ht="14.25" customHeight="1" x14ac:dyDescent="0.25">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c r="Z972" s="105"/>
    </row>
    <row r="973" spans="1:26" ht="14.25" customHeight="1" x14ac:dyDescent="0.25">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c r="Y973" s="105"/>
      <c r="Z973" s="105"/>
    </row>
    <row r="974" spans="1:26" ht="14.25" customHeight="1" x14ac:dyDescent="0.25">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c r="Y974" s="105"/>
      <c r="Z974" s="105"/>
    </row>
    <row r="975" spans="1:26" ht="14.25" customHeight="1" x14ac:dyDescent="0.25">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c r="Y975" s="105"/>
      <c r="Z975" s="105"/>
    </row>
    <row r="976" spans="1:26" ht="14.25" customHeight="1" x14ac:dyDescent="0.25">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c r="Y976" s="105"/>
      <c r="Z976" s="105"/>
    </row>
    <row r="977" spans="1:26" ht="14.25" customHeight="1" x14ac:dyDescent="0.25">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c r="Y977" s="105"/>
      <c r="Z977" s="105"/>
    </row>
    <row r="978" spans="1:26" ht="14.25" customHeight="1" x14ac:dyDescent="0.25">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c r="Y978" s="105"/>
      <c r="Z978" s="105"/>
    </row>
    <row r="979" spans="1:26" ht="14.25" customHeight="1" x14ac:dyDescent="0.25">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c r="Y979" s="105"/>
      <c r="Z979" s="105"/>
    </row>
    <row r="980" spans="1:26" ht="14.25" customHeight="1" x14ac:dyDescent="0.25">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c r="Y980" s="105"/>
      <c r="Z980" s="105"/>
    </row>
    <row r="981" spans="1:26" ht="14.25" customHeight="1" x14ac:dyDescent="0.25">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c r="Y981" s="105"/>
      <c r="Z981" s="105"/>
    </row>
    <row r="982" spans="1:26" ht="14.25" customHeight="1" x14ac:dyDescent="0.25">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c r="Y982" s="105"/>
      <c r="Z982" s="105"/>
    </row>
    <row r="983" spans="1:26" ht="14.25" customHeight="1" x14ac:dyDescent="0.25">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c r="Y983" s="105"/>
      <c r="Z983" s="105"/>
    </row>
    <row r="984" spans="1:26" ht="14.25" customHeight="1" x14ac:dyDescent="0.25">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c r="Y984" s="105"/>
      <c r="Z984" s="105"/>
    </row>
    <row r="985" spans="1:26" ht="14.25" customHeight="1" x14ac:dyDescent="0.25">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c r="Y985" s="105"/>
      <c r="Z985" s="105"/>
    </row>
    <row r="986" spans="1:26" ht="14.25" customHeight="1" x14ac:dyDescent="0.25">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c r="Z986" s="105"/>
    </row>
    <row r="987" spans="1:26" ht="14.25" customHeight="1" x14ac:dyDescent="0.25">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c r="Y987" s="105"/>
      <c r="Z987" s="105"/>
    </row>
    <row r="988" spans="1:26" ht="14.25" customHeight="1" x14ac:dyDescent="0.25">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c r="Y988" s="105"/>
      <c r="Z988" s="105"/>
    </row>
    <row r="989" spans="1:26" ht="14.25" customHeight="1" x14ac:dyDescent="0.25">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c r="Z989" s="105"/>
    </row>
    <row r="990" spans="1:26" ht="14.25" customHeight="1" x14ac:dyDescent="0.25">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c r="Z990" s="105"/>
    </row>
    <row r="991" spans="1:26" ht="14.25" customHeight="1" x14ac:dyDescent="0.25">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c r="Y991" s="105"/>
      <c r="Z991" s="105"/>
    </row>
    <row r="992" spans="1:26" ht="14.25" customHeight="1" x14ac:dyDescent="0.25">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c r="Z992" s="105"/>
    </row>
    <row r="993" spans="1:26" ht="14.25" customHeight="1" x14ac:dyDescent="0.25">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c r="Y993" s="105"/>
      <c r="Z993" s="105"/>
    </row>
    <row r="994" spans="1:26" ht="14.25" customHeight="1" x14ac:dyDescent="0.25">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c r="Y994" s="105"/>
      <c r="Z994" s="105"/>
    </row>
    <row r="995" spans="1:26" ht="14.25" customHeight="1" x14ac:dyDescent="0.25">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c r="Y995" s="105"/>
      <c r="Z995" s="105"/>
    </row>
    <row r="996" spans="1:26" ht="14.25" customHeight="1" x14ac:dyDescent="0.25">
      <c r="A996" s="105"/>
      <c r="B996" s="105"/>
      <c r="C996" s="105"/>
      <c r="D996" s="105"/>
      <c r="E996" s="105"/>
      <c r="F996" s="105"/>
      <c r="G996" s="105"/>
      <c r="H996" s="105"/>
      <c r="I996" s="105"/>
      <c r="J996" s="105"/>
      <c r="K996" s="105"/>
      <c r="L996" s="105"/>
      <c r="M996" s="105"/>
      <c r="N996" s="105"/>
      <c r="O996" s="105"/>
      <c r="P996" s="105"/>
      <c r="Q996" s="105"/>
      <c r="R996" s="105"/>
      <c r="S996" s="105"/>
      <c r="T996" s="105"/>
      <c r="U996" s="105"/>
      <c r="V996" s="105"/>
      <c r="W996" s="105"/>
      <c r="X996" s="105"/>
      <c r="Y996" s="105"/>
      <c r="Z996" s="105"/>
    </row>
    <row r="997" spans="1:26" ht="14.25" customHeight="1" x14ac:dyDescent="0.25">
      <c r="A997" s="105"/>
      <c r="B997" s="105"/>
      <c r="C997" s="105"/>
      <c r="D997" s="105"/>
      <c r="E997" s="105"/>
      <c r="F997" s="105"/>
      <c r="G997" s="105"/>
      <c r="H997" s="105"/>
      <c r="I997" s="105"/>
      <c r="J997" s="105"/>
      <c r="K997" s="105"/>
      <c r="L997" s="105"/>
      <c r="M997" s="105"/>
      <c r="N997" s="105"/>
      <c r="O997" s="105"/>
      <c r="P997" s="105"/>
      <c r="Q997" s="105"/>
      <c r="R997" s="105"/>
      <c r="S997" s="105"/>
      <c r="T997" s="105"/>
      <c r="U997" s="105"/>
      <c r="V997" s="105"/>
      <c r="W997" s="105"/>
      <c r="X997" s="105"/>
      <c r="Y997" s="105"/>
      <c r="Z997" s="105"/>
    </row>
    <row r="998" spans="1:26" ht="14.25" customHeight="1" x14ac:dyDescent="0.25">
      <c r="A998" s="105"/>
      <c r="B998" s="105"/>
      <c r="C998" s="105"/>
      <c r="D998" s="105"/>
      <c r="E998" s="105"/>
      <c r="F998" s="105"/>
      <c r="G998" s="105"/>
      <c r="H998" s="105"/>
      <c r="I998" s="105"/>
      <c r="J998" s="105"/>
      <c r="K998" s="105"/>
      <c r="L998" s="105"/>
      <c r="M998" s="105"/>
      <c r="N998" s="105"/>
      <c r="O998" s="105"/>
      <c r="P998" s="105"/>
      <c r="Q998" s="105"/>
      <c r="R998" s="105"/>
      <c r="S998" s="105"/>
      <c r="T998" s="105"/>
      <c r="U998" s="105"/>
      <c r="V998" s="105"/>
      <c r="W998" s="105"/>
      <c r="X998" s="105"/>
      <c r="Y998" s="105"/>
      <c r="Z998" s="105"/>
    </row>
    <row r="999" spans="1:26" ht="14.25" customHeight="1" x14ac:dyDescent="0.25">
      <c r="A999" s="105"/>
      <c r="B999" s="105"/>
      <c r="C999" s="105"/>
      <c r="D999" s="105"/>
      <c r="E999" s="105"/>
      <c r="F999" s="105"/>
      <c r="G999" s="105"/>
      <c r="H999" s="105"/>
      <c r="I999" s="105"/>
      <c r="J999" s="105"/>
      <c r="K999" s="105"/>
      <c r="L999" s="105"/>
      <c r="M999" s="105"/>
      <c r="N999" s="105"/>
      <c r="O999" s="105"/>
      <c r="P999" s="105"/>
      <c r="Q999" s="105"/>
      <c r="R999" s="105"/>
      <c r="S999" s="105"/>
      <c r="T999" s="105"/>
      <c r="U999" s="105"/>
      <c r="V999" s="105"/>
      <c r="W999" s="105"/>
      <c r="X999" s="105"/>
      <c r="Y999" s="105"/>
      <c r="Z999" s="105"/>
    </row>
    <row r="1000" spans="1:26" ht="14.25" customHeight="1" x14ac:dyDescent="0.25">
      <c r="A1000" s="105"/>
      <c r="B1000" s="105"/>
      <c r="C1000" s="105"/>
      <c r="D1000" s="105"/>
      <c r="E1000" s="105"/>
      <c r="F1000" s="105"/>
      <c r="G1000" s="105"/>
      <c r="H1000" s="105"/>
      <c r="I1000" s="105"/>
      <c r="J1000" s="105"/>
      <c r="K1000" s="105"/>
      <c r="L1000" s="105"/>
      <c r="M1000" s="105"/>
      <c r="N1000" s="105"/>
      <c r="O1000" s="105"/>
      <c r="P1000" s="105"/>
      <c r="Q1000" s="105"/>
      <c r="R1000" s="105"/>
      <c r="S1000" s="105"/>
      <c r="T1000" s="105"/>
      <c r="U1000" s="105"/>
      <c r="V1000" s="105"/>
      <c r="W1000" s="105"/>
      <c r="X1000" s="105"/>
      <c r="Y1000" s="105"/>
      <c r="Z1000" s="105"/>
    </row>
  </sheetData>
  <mergeCells count="6">
    <mergeCell ref="C33:D33"/>
    <mergeCell ref="A1:H1"/>
    <mergeCell ref="A8:H8"/>
    <mergeCell ref="C30:D30"/>
    <mergeCell ref="C31:D31"/>
    <mergeCell ref="C32:D32"/>
  </mergeCells>
  <dataValidations count="1">
    <dataValidation type="list" allowBlank="1" showErrorMessage="1" sqref="D22:D28" xr:uid="{00000000-0002-0000-1100-000000000000}">
      <formula1>$A$2:$A$77</formula1>
    </dataValidation>
  </dataValidations>
  <pageMargins left="0.7" right="0.7" top="0.75" bottom="0.75" header="0" footer="0"/>
  <pageSetup paperSize="9" fitToHeight="0"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100-000001000000}">
          <x14:formula1>
            <xm:f>Sheet2!$B$1:$B$4</xm:f>
          </x14:formula1>
          <xm:sqref>G22:G27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0"/>
  <sheetViews>
    <sheetView workbookViewId="0">
      <pane ySplit="2" topLeftCell="A3" activePane="bottomLeft" state="frozen"/>
      <selection pane="bottomLeft" activeCell="B4" sqref="B4"/>
    </sheetView>
  </sheetViews>
  <sheetFormatPr defaultColWidth="12.59765625" defaultRowHeight="15" customHeight="1" x14ac:dyDescent="0.25"/>
  <cols>
    <col min="1" max="1" width="9.19921875" customWidth="1"/>
    <col min="2" max="2" width="7.296875" hidden="1" customWidth="1"/>
    <col min="3" max="3" width="18.59765625" customWidth="1"/>
    <col min="4" max="4" width="28.59765625" customWidth="1"/>
    <col min="5" max="5" width="39.59765625" customWidth="1"/>
    <col min="6" max="6" width="26.09765625" customWidth="1"/>
    <col min="7" max="7" width="21.09765625" customWidth="1"/>
    <col min="8" max="8" width="35.09765625" hidden="1" customWidth="1"/>
    <col min="9" max="26" width="8" customWidth="1"/>
  </cols>
  <sheetData>
    <row r="1" spans="1:26" ht="27" customHeight="1" x14ac:dyDescent="0.4">
      <c r="A1" s="659" t="s">
        <v>1185</v>
      </c>
      <c r="B1" s="660"/>
      <c r="C1" s="660"/>
      <c r="D1" s="660"/>
      <c r="E1" s="660"/>
      <c r="F1" s="660"/>
      <c r="G1" s="660"/>
      <c r="H1" s="661"/>
      <c r="I1" s="132"/>
      <c r="J1" s="132"/>
      <c r="K1" s="132"/>
      <c r="L1" s="132"/>
      <c r="M1" s="132"/>
      <c r="N1" s="132"/>
      <c r="O1" s="132"/>
      <c r="P1" s="132"/>
      <c r="Q1" s="132"/>
      <c r="R1" s="132"/>
      <c r="S1" s="132"/>
      <c r="T1" s="132"/>
      <c r="U1" s="132"/>
      <c r="V1" s="132"/>
      <c r="W1" s="132"/>
      <c r="X1" s="132"/>
      <c r="Y1" s="132"/>
      <c r="Z1" s="132"/>
    </row>
    <row r="2" spans="1:26" ht="45" customHeight="1" x14ac:dyDescent="0.25">
      <c r="A2" s="133" t="s">
        <v>798</v>
      </c>
      <c r="B2" s="133" t="s">
        <v>850</v>
      </c>
      <c r="C2" s="107" t="s">
        <v>1138</v>
      </c>
      <c r="D2" s="133" t="s">
        <v>852</v>
      </c>
      <c r="E2" s="133" t="s">
        <v>1139</v>
      </c>
      <c r="F2" s="134" t="s">
        <v>1186</v>
      </c>
      <c r="G2" s="135" t="s">
        <v>1141</v>
      </c>
      <c r="H2" s="135" t="s">
        <v>1142</v>
      </c>
      <c r="I2" s="136"/>
      <c r="J2" s="137"/>
      <c r="K2" s="136"/>
      <c r="L2" s="137"/>
      <c r="M2" s="137"/>
      <c r="N2" s="136"/>
      <c r="O2" s="138"/>
      <c r="P2" s="138"/>
      <c r="Q2" s="138"/>
      <c r="R2" s="138"/>
      <c r="S2" s="138"/>
      <c r="T2" s="138"/>
      <c r="U2" s="138"/>
      <c r="V2" s="138"/>
      <c r="W2" s="138"/>
      <c r="X2" s="138"/>
      <c r="Y2" s="138"/>
      <c r="Z2" s="138"/>
    </row>
    <row r="3" spans="1:26" ht="45" customHeight="1" x14ac:dyDescent="0.25">
      <c r="A3" s="97">
        <v>1</v>
      </c>
      <c r="B3" s="71" t="s">
        <v>1187</v>
      </c>
      <c r="C3" s="83">
        <v>43560</v>
      </c>
      <c r="D3" s="71" t="s">
        <v>1188</v>
      </c>
      <c r="E3" s="103" t="s">
        <v>1189</v>
      </c>
      <c r="F3" s="139" t="s">
        <v>1190</v>
      </c>
      <c r="G3" s="105" t="s">
        <v>879</v>
      </c>
      <c r="H3" s="135"/>
      <c r="I3" s="140"/>
      <c r="J3" s="141"/>
      <c r="K3" s="140"/>
      <c r="L3" s="141"/>
      <c r="M3" s="141"/>
      <c r="N3" s="140"/>
      <c r="O3" s="138"/>
      <c r="P3" s="138"/>
      <c r="Q3" s="138"/>
      <c r="R3" s="138"/>
      <c r="S3" s="138"/>
      <c r="T3" s="138"/>
      <c r="U3" s="138"/>
      <c r="V3" s="138"/>
      <c r="W3" s="138"/>
      <c r="X3" s="138"/>
      <c r="Y3" s="138"/>
      <c r="Z3" s="138"/>
    </row>
    <row r="4" spans="1:26" ht="45" customHeight="1" x14ac:dyDescent="0.25">
      <c r="A4" s="97">
        <f t="shared" ref="A4:A21" si="0">A3+1</f>
        <v>2</v>
      </c>
      <c r="B4" s="71" t="s">
        <v>836</v>
      </c>
      <c r="C4" s="124">
        <v>43637</v>
      </c>
      <c r="D4" s="71" t="s">
        <v>1191</v>
      </c>
      <c r="E4" s="125" t="s">
        <v>1192</v>
      </c>
      <c r="F4" s="71" t="s">
        <v>1190</v>
      </c>
      <c r="G4" s="113" t="s">
        <v>819</v>
      </c>
      <c r="H4" s="135"/>
      <c r="I4" s="140"/>
      <c r="J4" s="141"/>
      <c r="K4" s="140"/>
      <c r="L4" s="141"/>
      <c r="M4" s="141"/>
      <c r="N4" s="140"/>
      <c r="O4" s="138"/>
      <c r="P4" s="138"/>
      <c r="Q4" s="138"/>
      <c r="R4" s="138"/>
      <c r="S4" s="138"/>
      <c r="T4" s="138"/>
      <c r="U4" s="138"/>
      <c r="V4" s="138"/>
      <c r="W4" s="138"/>
      <c r="X4" s="138"/>
      <c r="Y4" s="138"/>
      <c r="Z4" s="138"/>
    </row>
    <row r="5" spans="1:26" ht="45" customHeight="1" x14ac:dyDescent="0.25">
      <c r="A5" s="97">
        <f t="shared" si="0"/>
        <v>3</v>
      </c>
      <c r="B5" s="81" t="s">
        <v>836</v>
      </c>
      <c r="C5" s="124">
        <v>43637</v>
      </c>
      <c r="D5" s="71" t="s">
        <v>1191</v>
      </c>
      <c r="E5" s="125" t="s">
        <v>1193</v>
      </c>
      <c r="F5" s="71" t="s">
        <v>1190</v>
      </c>
      <c r="G5" s="113" t="s">
        <v>819</v>
      </c>
      <c r="H5" s="135"/>
      <c r="I5" s="140"/>
      <c r="J5" s="141"/>
      <c r="K5" s="140"/>
      <c r="L5" s="141"/>
      <c r="M5" s="141"/>
      <c r="N5" s="140"/>
      <c r="O5" s="138"/>
      <c r="P5" s="138"/>
      <c r="Q5" s="138"/>
      <c r="R5" s="138"/>
      <c r="S5" s="138"/>
      <c r="T5" s="138"/>
      <c r="U5" s="138"/>
      <c r="V5" s="138"/>
      <c r="W5" s="138"/>
      <c r="X5" s="138"/>
      <c r="Y5" s="138"/>
      <c r="Z5" s="138"/>
    </row>
    <row r="6" spans="1:26" ht="45" customHeight="1" x14ac:dyDescent="0.25">
      <c r="A6" s="97">
        <f t="shared" si="0"/>
        <v>4</v>
      </c>
      <c r="B6" s="116" t="s">
        <v>1148</v>
      </c>
      <c r="C6" s="123">
        <v>43556</v>
      </c>
      <c r="D6" s="104" t="s">
        <v>1149</v>
      </c>
      <c r="E6" s="116" t="s">
        <v>1194</v>
      </c>
      <c r="F6" s="142" t="s">
        <v>1195</v>
      </c>
      <c r="G6" s="113" t="s">
        <v>819</v>
      </c>
      <c r="H6" s="135"/>
      <c r="I6" s="140"/>
      <c r="J6" s="141"/>
      <c r="K6" s="140"/>
      <c r="L6" s="141"/>
      <c r="M6" s="141"/>
      <c r="N6" s="140"/>
      <c r="O6" s="138"/>
      <c r="P6" s="138"/>
      <c r="Q6" s="138"/>
      <c r="R6" s="138"/>
      <c r="S6" s="138"/>
      <c r="T6" s="138"/>
      <c r="U6" s="138"/>
      <c r="V6" s="138"/>
      <c r="W6" s="138"/>
      <c r="X6" s="138"/>
      <c r="Y6" s="138"/>
      <c r="Z6" s="138"/>
    </row>
    <row r="7" spans="1:26" ht="45" customHeight="1" x14ac:dyDescent="0.25">
      <c r="A7" s="97">
        <f t="shared" si="0"/>
        <v>5</v>
      </c>
      <c r="B7" s="104" t="s">
        <v>1047</v>
      </c>
      <c r="C7" s="122">
        <v>43592</v>
      </c>
      <c r="D7" s="116" t="s">
        <v>881</v>
      </c>
      <c r="E7" s="104" t="s">
        <v>1151</v>
      </c>
      <c r="F7" s="116" t="s">
        <v>1152</v>
      </c>
      <c r="G7" s="120" t="s">
        <v>1196</v>
      </c>
      <c r="H7" s="135"/>
      <c r="I7" s="140"/>
      <c r="J7" s="141"/>
      <c r="K7" s="140"/>
      <c r="L7" s="141"/>
      <c r="M7" s="141"/>
      <c r="N7" s="140"/>
      <c r="O7" s="138"/>
      <c r="P7" s="138"/>
      <c r="Q7" s="138"/>
      <c r="R7" s="138"/>
      <c r="S7" s="138"/>
      <c r="T7" s="138"/>
      <c r="U7" s="138"/>
      <c r="V7" s="138"/>
      <c r="W7" s="138"/>
      <c r="X7" s="138"/>
      <c r="Y7" s="138"/>
      <c r="Z7" s="138"/>
    </row>
    <row r="8" spans="1:26" ht="45" customHeight="1" x14ac:dyDescent="0.25">
      <c r="A8" s="97">
        <f t="shared" si="0"/>
        <v>6</v>
      </c>
      <c r="B8" s="104" t="s">
        <v>1047</v>
      </c>
      <c r="C8" s="122">
        <v>43637</v>
      </c>
      <c r="D8" s="116" t="s">
        <v>1154</v>
      </c>
      <c r="E8" s="104" t="s">
        <v>1155</v>
      </c>
      <c r="F8" s="116" t="s">
        <v>1197</v>
      </c>
      <c r="G8" s="113" t="s">
        <v>819</v>
      </c>
      <c r="H8" s="135"/>
      <c r="I8" s="140"/>
      <c r="J8" s="141"/>
      <c r="K8" s="140"/>
      <c r="L8" s="141"/>
      <c r="M8" s="141"/>
      <c r="N8" s="140"/>
      <c r="O8" s="138"/>
      <c r="P8" s="138"/>
      <c r="Q8" s="138"/>
      <c r="R8" s="138"/>
      <c r="S8" s="138"/>
      <c r="T8" s="138"/>
      <c r="U8" s="138"/>
      <c r="V8" s="138"/>
      <c r="W8" s="138"/>
      <c r="X8" s="138"/>
      <c r="Y8" s="138"/>
      <c r="Z8" s="138"/>
    </row>
    <row r="9" spans="1:26" ht="45" customHeight="1" x14ac:dyDescent="0.25">
      <c r="A9" s="97">
        <f t="shared" si="0"/>
        <v>7</v>
      </c>
      <c r="B9" s="143" t="s">
        <v>875</v>
      </c>
      <c r="C9" s="144" t="s">
        <v>1198</v>
      </c>
      <c r="D9" s="113" t="s">
        <v>1199</v>
      </c>
      <c r="E9" s="104" t="s">
        <v>1200</v>
      </c>
      <c r="F9" s="113" t="s">
        <v>1152</v>
      </c>
      <c r="G9" s="120" t="s">
        <v>1196</v>
      </c>
      <c r="H9" s="135"/>
      <c r="I9" s="140"/>
      <c r="J9" s="141"/>
      <c r="K9" s="140"/>
      <c r="L9" s="141"/>
      <c r="M9" s="141"/>
      <c r="N9" s="140"/>
      <c r="O9" s="138"/>
      <c r="P9" s="138"/>
      <c r="Q9" s="138"/>
      <c r="R9" s="138"/>
      <c r="S9" s="138"/>
      <c r="T9" s="138"/>
      <c r="U9" s="138"/>
      <c r="V9" s="138"/>
      <c r="W9" s="138"/>
      <c r="X9" s="138"/>
      <c r="Y9" s="138"/>
      <c r="Z9" s="138"/>
    </row>
    <row r="10" spans="1:26" ht="45" customHeight="1" x14ac:dyDescent="0.25">
      <c r="A10" s="97">
        <f t="shared" si="0"/>
        <v>8</v>
      </c>
      <c r="B10" s="143" t="s">
        <v>875</v>
      </c>
      <c r="C10" s="144" t="s">
        <v>1201</v>
      </c>
      <c r="D10" s="113" t="s">
        <v>1199</v>
      </c>
      <c r="E10" s="104" t="s">
        <v>1202</v>
      </c>
      <c r="F10" s="113" t="s">
        <v>1152</v>
      </c>
      <c r="G10" s="120" t="s">
        <v>1196</v>
      </c>
      <c r="H10" s="135"/>
      <c r="I10" s="140"/>
      <c r="J10" s="141"/>
      <c r="K10" s="140"/>
      <c r="L10" s="141"/>
      <c r="M10" s="141"/>
      <c r="N10" s="140"/>
      <c r="O10" s="138"/>
      <c r="P10" s="138"/>
      <c r="Q10" s="138"/>
      <c r="R10" s="138"/>
      <c r="S10" s="138"/>
      <c r="T10" s="138"/>
      <c r="U10" s="138"/>
      <c r="V10" s="138"/>
      <c r="W10" s="138"/>
      <c r="X10" s="138"/>
      <c r="Y10" s="138"/>
      <c r="Z10" s="138"/>
    </row>
    <row r="11" spans="1:26" ht="45" customHeight="1" x14ac:dyDescent="0.25">
      <c r="A11" s="97">
        <f t="shared" si="0"/>
        <v>9</v>
      </c>
      <c r="B11" s="143" t="s">
        <v>875</v>
      </c>
      <c r="C11" s="144" t="s">
        <v>1203</v>
      </c>
      <c r="D11" s="113" t="s">
        <v>1199</v>
      </c>
      <c r="E11" s="104" t="s">
        <v>1204</v>
      </c>
      <c r="F11" s="113" t="s">
        <v>1152</v>
      </c>
      <c r="G11" s="120" t="s">
        <v>1196</v>
      </c>
      <c r="H11" s="135"/>
      <c r="I11" s="140"/>
      <c r="J11" s="141"/>
      <c r="K11" s="140"/>
      <c r="L11" s="141"/>
      <c r="M11" s="141"/>
      <c r="N11" s="140"/>
      <c r="O11" s="138"/>
      <c r="P11" s="138"/>
      <c r="Q11" s="138"/>
      <c r="R11" s="138"/>
      <c r="S11" s="138"/>
      <c r="T11" s="138"/>
      <c r="U11" s="138"/>
      <c r="V11" s="138"/>
      <c r="W11" s="138"/>
      <c r="X11" s="138"/>
      <c r="Y11" s="138"/>
      <c r="Z11" s="138"/>
    </row>
    <row r="12" spans="1:26" ht="45" customHeight="1" x14ac:dyDescent="0.25">
      <c r="A12" s="97">
        <f t="shared" si="0"/>
        <v>10</v>
      </c>
      <c r="B12" s="143" t="s">
        <v>875</v>
      </c>
      <c r="C12" s="144" t="s">
        <v>1203</v>
      </c>
      <c r="D12" s="113" t="s">
        <v>1199</v>
      </c>
      <c r="E12" s="104" t="s">
        <v>1205</v>
      </c>
      <c r="F12" s="113" t="s">
        <v>1152</v>
      </c>
      <c r="G12" s="120" t="s">
        <v>1196</v>
      </c>
      <c r="H12" s="135"/>
      <c r="I12" s="140"/>
      <c r="J12" s="141"/>
      <c r="K12" s="140"/>
      <c r="L12" s="141"/>
      <c r="M12" s="141"/>
      <c r="N12" s="140"/>
      <c r="O12" s="138"/>
      <c r="P12" s="138"/>
      <c r="Q12" s="138"/>
      <c r="R12" s="138"/>
      <c r="S12" s="138"/>
      <c r="T12" s="138"/>
      <c r="U12" s="138"/>
      <c r="V12" s="138"/>
      <c r="W12" s="138"/>
      <c r="X12" s="138"/>
      <c r="Y12" s="138"/>
      <c r="Z12" s="138"/>
    </row>
    <row r="13" spans="1:26" ht="45" customHeight="1" x14ac:dyDescent="0.25">
      <c r="A13" s="97">
        <f t="shared" si="0"/>
        <v>11</v>
      </c>
      <c r="B13" s="143" t="s">
        <v>875</v>
      </c>
      <c r="C13" s="145" t="s">
        <v>1203</v>
      </c>
      <c r="D13" s="113" t="s">
        <v>1199</v>
      </c>
      <c r="E13" s="104" t="s">
        <v>1206</v>
      </c>
      <c r="F13" s="113" t="s">
        <v>1152</v>
      </c>
      <c r="G13" s="120" t="s">
        <v>1196</v>
      </c>
      <c r="H13" s="135"/>
      <c r="I13" s="140"/>
      <c r="J13" s="141"/>
      <c r="K13" s="140"/>
      <c r="L13" s="141"/>
      <c r="M13" s="141"/>
      <c r="N13" s="140"/>
      <c r="O13" s="138"/>
      <c r="P13" s="138"/>
      <c r="Q13" s="138"/>
      <c r="R13" s="138"/>
      <c r="S13" s="138"/>
      <c r="T13" s="138"/>
      <c r="U13" s="138"/>
      <c r="V13" s="138"/>
      <c r="W13" s="138"/>
      <c r="X13" s="138"/>
      <c r="Y13" s="138"/>
      <c r="Z13" s="138"/>
    </row>
    <row r="14" spans="1:26" ht="45" customHeight="1" x14ac:dyDescent="0.25">
      <c r="A14" s="97">
        <f t="shared" si="0"/>
        <v>12</v>
      </c>
      <c r="B14" s="143" t="s">
        <v>875</v>
      </c>
      <c r="C14" s="145" t="s">
        <v>1207</v>
      </c>
      <c r="D14" s="113" t="s">
        <v>1199</v>
      </c>
      <c r="E14" s="104" t="s">
        <v>1208</v>
      </c>
      <c r="F14" s="113" t="s">
        <v>1152</v>
      </c>
      <c r="G14" s="120" t="s">
        <v>1196</v>
      </c>
      <c r="H14" s="135"/>
      <c r="I14" s="140"/>
      <c r="J14" s="141"/>
      <c r="K14" s="140"/>
      <c r="L14" s="141"/>
      <c r="M14" s="141"/>
      <c r="N14" s="140"/>
      <c r="O14" s="138"/>
      <c r="P14" s="138"/>
      <c r="Q14" s="138"/>
      <c r="R14" s="138"/>
      <c r="S14" s="138"/>
      <c r="T14" s="138"/>
      <c r="U14" s="138"/>
      <c r="V14" s="138"/>
      <c r="W14" s="138"/>
      <c r="X14" s="138"/>
      <c r="Y14" s="138"/>
      <c r="Z14" s="138"/>
    </row>
    <row r="15" spans="1:26" ht="45" customHeight="1" x14ac:dyDescent="0.25">
      <c r="A15" s="97">
        <f t="shared" si="0"/>
        <v>13</v>
      </c>
      <c r="B15" s="143" t="s">
        <v>875</v>
      </c>
      <c r="C15" s="145" t="s">
        <v>1207</v>
      </c>
      <c r="D15" s="113" t="s">
        <v>1199</v>
      </c>
      <c r="E15" s="104" t="s">
        <v>1209</v>
      </c>
      <c r="F15" s="113" t="s">
        <v>1152</v>
      </c>
      <c r="G15" s="120" t="s">
        <v>1196</v>
      </c>
      <c r="H15" s="135"/>
      <c r="I15" s="140"/>
      <c r="J15" s="141"/>
      <c r="K15" s="140"/>
      <c r="L15" s="141"/>
      <c r="M15" s="141"/>
      <c r="N15" s="140"/>
      <c r="O15" s="138"/>
      <c r="P15" s="138"/>
      <c r="Q15" s="138"/>
      <c r="R15" s="138"/>
      <c r="S15" s="138"/>
      <c r="T15" s="138"/>
      <c r="U15" s="138"/>
      <c r="V15" s="138"/>
      <c r="W15" s="138"/>
      <c r="X15" s="138"/>
      <c r="Y15" s="138"/>
      <c r="Z15" s="138"/>
    </row>
    <row r="16" spans="1:26" ht="45" customHeight="1" x14ac:dyDescent="0.25">
      <c r="A16" s="97">
        <f t="shared" si="0"/>
        <v>14</v>
      </c>
      <c r="B16" s="143" t="s">
        <v>875</v>
      </c>
      <c r="C16" s="145" t="s">
        <v>1207</v>
      </c>
      <c r="D16" s="113" t="s">
        <v>1199</v>
      </c>
      <c r="E16" s="104" t="s">
        <v>1210</v>
      </c>
      <c r="F16" s="113" t="s">
        <v>1152</v>
      </c>
      <c r="G16" s="120" t="s">
        <v>1196</v>
      </c>
      <c r="H16" s="135"/>
      <c r="I16" s="140"/>
      <c r="J16" s="141"/>
      <c r="K16" s="140"/>
      <c r="L16" s="141"/>
      <c r="M16" s="141"/>
      <c r="N16" s="140"/>
      <c r="O16" s="138"/>
      <c r="P16" s="138"/>
      <c r="Q16" s="138"/>
      <c r="R16" s="138"/>
      <c r="S16" s="138"/>
      <c r="T16" s="138"/>
      <c r="U16" s="138"/>
      <c r="V16" s="138"/>
      <c r="W16" s="138"/>
      <c r="X16" s="138"/>
      <c r="Y16" s="138"/>
      <c r="Z16" s="138"/>
    </row>
    <row r="17" spans="1:26" ht="45" customHeight="1" x14ac:dyDescent="0.25">
      <c r="A17" s="97">
        <f t="shared" si="0"/>
        <v>15</v>
      </c>
      <c r="B17" s="143" t="s">
        <v>875</v>
      </c>
      <c r="C17" s="145" t="s">
        <v>1207</v>
      </c>
      <c r="D17" s="113" t="s">
        <v>1199</v>
      </c>
      <c r="E17" s="104" t="s">
        <v>1211</v>
      </c>
      <c r="F17" s="113" t="s">
        <v>1152</v>
      </c>
      <c r="G17" s="120" t="s">
        <v>1196</v>
      </c>
      <c r="H17" s="135"/>
      <c r="I17" s="140"/>
      <c r="J17" s="141"/>
      <c r="K17" s="140"/>
      <c r="L17" s="141"/>
      <c r="M17" s="141"/>
      <c r="N17" s="140"/>
      <c r="O17" s="138"/>
      <c r="P17" s="138"/>
      <c r="Q17" s="138"/>
      <c r="R17" s="138"/>
      <c r="S17" s="138"/>
      <c r="T17" s="138"/>
      <c r="U17" s="138"/>
      <c r="V17" s="138"/>
      <c r="W17" s="138"/>
      <c r="X17" s="138"/>
      <c r="Y17" s="138"/>
      <c r="Z17" s="138"/>
    </row>
    <row r="18" spans="1:26" ht="45" customHeight="1" x14ac:dyDescent="0.25">
      <c r="A18" s="97">
        <f t="shared" si="0"/>
        <v>16</v>
      </c>
      <c r="B18" s="143" t="s">
        <v>875</v>
      </c>
      <c r="C18" s="145" t="s">
        <v>1207</v>
      </c>
      <c r="D18" s="113" t="s">
        <v>1199</v>
      </c>
      <c r="E18" s="104" t="s">
        <v>1212</v>
      </c>
      <c r="F18" s="113" t="s">
        <v>1152</v>
      </c>
      <c r="G18" s="120" t="s">
        <v>1196</v>
      </c>
      <c r="H18" s="135"/>
      <c r="I18" s="140"/>
      <c r="J18" s="141"/>
      <c r="K18" s="140"/>
      <c r="L18" s="141"/>
      <c r="M18" s="141"/>
      <c r="N18" s="140"/>
      <c r="O18" s="138"/>
      <c r="P18" s="138"/>
      <c r="Q18" s="138"/>
      <c r="R18" s="138"/>
      <c r="S18" s="138"/>
      <c r="T18" s="138"/>
      <c r="U18" s="138"/>
      <c r="V18" s="138"/>
      <c r="W18" s="138"/>
      <c r="X18" s="138"/>
      <c r="Y18" s="138"/>
      <c r="Z18" s="138"/>
    </row>
    <row r="19" spans="1:26" ht="45" customHeight="1" x14ac:dyDescent="0.25">
      <c r="A19" s="97">
        <f t="shared" si="0"/>
        <v>17</v>
      </c>
      <c r="B19" s="143" t="s">
        <v>875</v>
      </c>
      <c r="C19" s="145" t="s">
        <v>1207</v>
      </c>
      <c r="D19" s="113" t="s">
        <v>1199</v>
      </c>
      <c r="E19" s="104" t="s">
        <v>1210</v>
      </c>
      <c r="F19" s="113" t="s">
        <v>1152</v>
      </c>
      <c r="G19" s="120" t="s">
        <v>1196</v>
      </c>
      <c r="H19" s="135"/>
      <c r="I19" s="140"/>
      <c r="J19" s="141"/>
      <c r="K19" s="140"/>
      <c r="L19" s="141"/>
      <c r="M19" s="141"/>
      <c r="N19" s="140"/>
      <c r="O19" s="138"/>
      <c r="P19" s="138"/>
      <c r="Q19" s="138"/>
      <c r="R19" s="138"/>
      <c r="S19" s="138"/>
      <c r="T19" s="138"/>
      <c r="U19" s="138"/>
      <c r="V19" s="138"/>
      <c r="W19" s="138"/>
      <c r="X19" s="138"/>
      <c r="Y19" s="138"/>
      <c r="Z19" s="138"/>
    </row>
    <row r="20" spans="1:26" ht="45" customHeight="1" x14ac:dyDescent="0.25">
      <c r="A20" s="97">
        <f t="shared" si="0"/>
        <v>18</v>
      </c>
      <c r="B20" s="143" t="s">
        <v>875</v>
      </c>
      <c r="C20" s="145" t="s">
        <v>1207</v>
      </c>
      <c r="D20" s="113" t="s">
        <v>1199</v>
      </c>
      <c r="E20" s="104" t="s">
        <v>1213</v>
      </c>
      <c r="F20" s="113" t="s">
        <v>1152</v>
      </c>
      <c r="G20" s="120" t="s">
        <v>1196</v>
      </c>
      <c r="H20" s="135"/>
      <c r="I20" s="140"/>
      <c r="J20" s="141"/>
      <c r="K20" s="140"/>
      <c r="L20" s="141"/>
      <c r="M20" s="141"/>
      <c r="N20" s="140"/>
      <c r="O20" s="138"/>
      <c r="P20" s="138"/>
      <c r="Q20" s="138"/>
      <c r="R20" s="138"/>
      <c r="S20" s="138"/>
      <c r="T20" s="138"/>
      <c r="U20" s="138"/>
      <c r="V20" s="138"/>
      <c r="W20" s="138"/>
      <c r="X20" s="138"/>
      <c r="Y20" s="138"/>
      <c r="Z20" s="138"/>
    </row>
    <row r="21" spans="1:26" ht="45" customHeight="1" x14ac:dyDescent="0.25">
      <c r="A21" s="97">
        <f t="shared" si="0"/>
        <v>19</v>
      </c>
      <c r="B21" s="143" t="s">
        <v>875</v>
      </c>
      <c r="C21" s="145" t="s">
        <v>1207</v>
      </c>
      <c r="D21" s="113" t="s">
        <v>1199</v>
      </c>
      <c r="E21" s="104" t="s">
        <v>1214</v>
      </c>
      <c r="F21" s="113" t="s">
        <v>1152</v>
      </c>
      <c r="G21" s="120" t="s">
        <v>1196</v>
      </c>
      <c r="H21" s="135"/>
      <c r="I21" s="140"/>
      <c r="J21" s="141"/>
      <c r="K21" s="140"/>
      <c r="L21" s="141"/>
      <c r="M21" s="141"/>
      <c r="N21" s="140"/>
      <c r="O21" s="138"/>
      <c r="P21" s="138"/>
      <c r="Q21" s="138"/>
      <c r="R21" s="138"/>
      <c r="S21" s="138"/>
      <c r="T21" s="138"/>
      <c r="U21" s="138"/>
      <c r="V21" s="138"/>
      <c r="W21" s="138"/>
      <c r="X21" s="138"/>
      <c r="Y21" s="138"/>
      <c r="Z21" s="138"/>
    </row>
    <row r="22" spans="1:26" ht="45" customHeight="1" x14ac:dyDescent="0.25">
      <c r="A22" s="662" t="s">
        <v>1215</v>
      </c>
      <c r="B22" s="663"/>
      <c r="C22" s="663"/>
      <c r="D22" s="663"/>
      <c r="E22" s="663"/>
      <c r="F22" s="663"/>
      <c r="G22" s="663"/>
      <c r="H22" s="664"/>
      <c r="I22" s="140"/>
      <c r="J22" s="141"/>
      <c r="K22" s="140"/>
      <c r="L22" s="141"/>
      <c r="M22" s="141"/>
      <c r="N22" s="140"/>
      <c r="O22" s="138"/>
      <c r="P22" s="138"/>
      <c r="Q22" s="138"/>
      <c r="R22" s="138"/>
      <c r="S22" s="138"/>
      <c r="T22" s="138"/>
      <c r="U22" s="138"/>
      <c r="V22" s="138"/>
      <c r="W22" s="138"/>
      <c r="X22" s="138"/>
      <c r="Y22" s="138"/>
      <c r="Z22" s="138"/>
    </row>
    <row r="23" spans="1:26" ht="16.5" customHeight="1" x14ac:dyDescent="0.25">
      <c r="A23" s="97">
        <f>A21+1</f>
        <v>20</v>
      </c>
      <c r="B23" s="146" t="s">
        <v>859</v>
      </c>
      <c r="C23" s="118">
        <v>43691</v>
      </c>
      <c r="D23" s="71" t="s">
        <v>1157</v>
      </c>
      <c r="E23" s="119" t="s">
        <v>1158</v>
      </c>
      <c r="F23" s="120" t="s">
        <v>1216</v>
      </c>
      <c r="G23" s="74" t="s">
        <v>1159</v>
      </c>
      <c r="H23" s="74" t="s">
        <v>1153</v>
      </c>
      <c r="I23" s="132"/>
      <c r="J23" s="132"/>
      <c r="K23" s="132"/>
      <c r="L23" s="132"/>
      <c r="M23" s="132"/>
      <c r="N23" s="132"/>
      <c r="O23" s="132"/>
      <c r="P23" s="132"/>
      <c r="Q23" s="132"/>
      <c r="R23" s="132"/>
      <c r="S23" s="132"/>
      <c r="T23" s="132"/>
      <c r="U23" s="132"/>
      <c r="V23" s="132"/>
      <c r="W23" s="132"/>
      <c r="X23" s="132"/>
      <c r="Y23" s="132"/>
      <c r="Z23" s="132"/>
    </row>
    <row r="24" spans="1:26" ht="16.5" customHeight="1" x14ac:dyDescent="0.25">
      <c r="A24" s="97">
        <f t="shared" ref="A24:A47" si="1">A23+1</f>
        <v>21</v>
      </c>
      <c r="B24" s="114" t="s">
        <v>1217</v>
      </c>
      <c r="C24" s="144" t="s">
        <v>1218</v>
      </c>
      <c r="D24" s="147" t="s">
        <v>1219</v>
      </c>
      <c r="E24" s="116" t="s">
        <v>1220</v>
      </c>
      <c r="F24" s="116" t="s">
        <v>1221</v>
      </c>
      <c r="G24" s="113" t="s">
        <v>819</v>
      </c>
      <c r="H24" s="117" t="s">
        <v>1222</v>
      </c>
      <c r="I24" s="132"/>
      <c r="J24" s="132"/>
      <c r="K24" s="132"/>
      <c r="L24" s="132"/>
      <c r="M24" s="132"/>
      <c r="N24" s="132"/>
      <c r="O24" s="132"/>
      <c r="P24" s="132"/>
      <c r="Q24" s="132"/>
      <c r="R24" s="132"/>
      <c r="S24" s="132"/>
      <c r="T24" s="132"/>
      <c r="U24" s="132"/>
      <c r="V24" s="132"/>
      <c r="W24" s="132"/>
      <c r="X24" s="132"/>
      <c r="Y24" s="132"/>
      <c r="Z24" s="132"/>
    </row>
    <row r="25" spans="1:26" ht="16.5" customHeight="1" x14ac:dyDescent="0.25">
      <c r="A25" s="97">
        <f t="shared" si="1"/>
        <v>22</v>
      </c>
      <c r="B25" s="114" t="s">
        <v>880</v>
      </c>
      <c r="C25" s="122">
        <v>43647</v>
      </c>
      <c r="D25" s="104" t="s">
        <v>886</v>
      </c>
      <c r="E25" s="53" t="s">
        <v>1160</v>
      </c>
      <c r="F25" s="116" t="s">
        <v>1161</v>
      </c>
      <c r="G25" s="113" t="s">
        <v>819</v>
      </c>
      <c r="H25" s="117" t="s">
        <v>1162</v>
      </c>
      <c r="I25" s="148"/>
      <c r="J25" s="148"/>
      <c r="K25" s="148"/>
      <c r="L25" s="148"/>
      <c r="M25" s="148"/>
      <c r="N25" s="148"/>
      <c r="O25" s="148"/>
      <c r="P25" s="148"/>
      <c r="Q25" s="148"/>
      <c r="R25" s="148"/>
      <c r="S25" s="148"/>
      <c r="T25" s="148"/>
      <c r="U25" s="148"/>
      <c r="V25" s="148"/>
      <c r="W25" s="148"/>
      <c r="X25" s="148"/>
      <c r="Y25" s="148"/>
      <c r="Z25" s="148"/>
    </row>
    <row r="26" spans="1:26" ht="16.5" customHeight="1" x14ac:dyDescent="0.25">
      <c r="A26" s="97">
        <f t="shared" si="1"/>
        <v>23</v>
      </c>
      <c r="B26" s="114" t="s">
        <v>880</v>
      </c>
      <c r="C26" s="122">
        <v>43647</v>
      </c>
      <c r="D26" s="104" t="s">
        <v>886</v>
      </c>
      <c r="E26" s="53" t="s">
        <v>1163</v>
      </c>
      <c r="F26" s="116" t="s">
        <v>1161</v>
      </c>
      <c r="G26" s="113" t="s">
        <v>819</v>
      </c>
      <c r="H26" s="117" t="s">
        <v>1162</v>
      </c>
      <c r="I26" s="132"/>
      <c r="J26" s="132"/>
      <c r="K26" s="132"/>
      <c r="L26" s="132"/>
      <c r="M26" s="132"/>
      <c r="N26" s="132"/>
      <c r="O26" s="132"/>
      <c r="P26" s="132"/>
      <c r="Q26" s="132"/>
      <c r="R26" s="132"/>
      <c r="S26" s="132"/>
      <c r="T26" s="132"/>
      <c r="U26" s="132"/>
      <c r="V26" s="132"/>
      <c r="W26" s="132"/>
      <c r="X26" s="132"/>
      <c r="Y26" s="132"/>
      <c r="Z26" s="132"/>
    </row>
    <row r="27" spans="1:26" ht="16.5" customHeight="1" x14ac:dyDescent="0.25">
      <c r="A27" s="97">
        <f t="shared" si="1"/>
        <v>24</v>
      </c>
      <c r="B27" s="114" t="s">
        <v>880</v>
      </c>
      <c r="C27" s="122">
        <v>43647</v>
      </c>
      <c r="D27" s="104" t="s">
        <v>886</v>
      </c>
      <c r="E27" s="53" t="s">
        <v>1164</v>
      </c>
      <c r="F27" s="116" t="s">
        <v>1161</v>
      </c>
      <c r="G27" s="113" t="s">
        <v>819</v>
      </c>
      <c r="H27" s="117" t="s">
        <v>1162</v>
      </c>
      <c r="I27" s="132"/>
      <c r="J27" s="132"/>
      <c r="K27" s="132"/>
      <c r="L27" s="132"/>
      <c r="M27" s="132"/>
      <c r="N27" s="132"/>
      <c r="O27" s="132"/>
      <c r="P27" s="132"/>
      <c r="Q27" s="132"/>
      <c r="R27" s="132"/>
      <c r="S27" s="132"/>
      <c r="T27" s="132"/>
      <c r="U27" s="132"/>
      <c r="V27" s="132"/>
      <c r="W27" s="132"/>
      <c r="X27" s="132"/>
      <c r="Y27" s="132"/>
      <c r="Z27" s="132"/>
    </row>
    <row r="28" spans="1:26" ht="16.5" customHeight="1" x14ac:dyDescent="0.25">
      <c r="A28" s="97">
        <f t="shared" si="1"/>
        <v>25</v>
      </c>
      <c r="B28" s="114" t="s">
        <v>880</v>
      </c>
      <c r="C28" s="122">
        <v>43647</v>
      </c>
      <c r="D28" s="104" t="s">
        <v>886</v>
      </c>
      <c r="E28" s="53" t="s">
        <v>1165</v>
      </c>
      <c r="F28" s="116" t="s">
        <v>1161</v>
      </c>
      <c r="G28" s="113" t="s">
        <v>819</v>
      </c>
      <c r="H28" s="117" t="s">
        <v>1162</v>
      </c>
      <c r="I28" s="132"/>
      <c r="J28" s="132"/>
      <c r="K28" s="132"/>
      <c r="L28" s="132"/>
      <c r="M28" s="132"/>
      <c r="N28" s="132"/>
      <c r="O28" s="132"/>
      <c r="P28" s="132"/>
      <c r="Q28" s="132"/>
      <c r="R28" s="132"/>
      <c r="S28" s="132"/>
      <c r="T28" s="132"/>
      <c r="U28" s="132"/>
      <c r="V28" s="132"/>
      <c r="W28" s="132"/>
      <c r="X28" s="132"/>
      <c r="Y28" s="132"/>
      <c r="Z28" s="132"/>
    </row>
    <row r="29" spans="1:26" ht="16.5" customHeight="1" x14ac:dyDescent="0.25">
      <c r="A29" s="97">
        <f t="shared" si="1"/>
        <v>26</v>
      </c>
      <c r="B29" s="114" t="s">
        <v>880</v>
      </c>
      <c r="C29" s="122">
        <v>43647</v>
      </c>
      <c r="D29" s="104" t="s">
        <v>886</v>
      </c>
      <c r="E29" s="53" t="s">
        <v>1166</v>
      </c>
      <c r="F29" s="116" t="s">
        <v>1161</v>
      </c>
      <c r="G29" s="113" t="s">
        <v>819</v>
      </c>
      <c r="H29" s="117" t="s">
        <v>1162</v>
      </c>
      <c r="I29" s="132"/>
      <c r="J29" s="132"/>
      <c r="K29" s="132"/>
      <c r="L29" s="132"/>
      <c r="M29" s="132"/>
      <c r="N29" s="132"/>
      <c r="O29" s="132"/>
      <c r="P29" s="132"/>
      <c r="Q29" s="132"/>
      <c r="R29" s="132"/>
      <c r="S29" s="132"/>
      <c r="T29" s="132"/>
      <c r="U29" s="132"/>
      <c r="V29" s="132"/>
      <c r="W29" s="132"/>
      <c r="X29" s="132"/>
      <c r="Y29" s="132"/>
      <c r="Z29" s="132"/>
    </row>
    <row r="30" spans="1:26" ht="16.5" customHeight="1" x14ac:dyDescent="0.25">
      <c r="A30" s="97">
        <f t="shared" si="1"/>
        <v>27</v>
      </c>
      <c r="B30" s="114" t="s">
        <v>880</v>
      </c>
      <c r="C30" s="122">
        <v>43647</v>
      </c>
      <c r="D30" s="104" t="s">
        <v>886</v>
      </c>
      <c r="E30" s="53" t="s">
        <v>1167</v>
      </c>
      <c r="F30" s="116" t="s">
        <v>1161</v>
      </c>
      <c r="G30" s="113" t="s">
        <v>819</v>
      </c>
      <c r="H30" s="117" t="s">
        <v>1162</v>
      </c>
      <c r="I30" s="132"/>
      <c r="J30" s="132"/>
      <c r="K30" s="132"/>
      <c r="L30" s="132"/>
      <c r="M30" s="132"/>
      <c r="N30" s="132"/>
      <c r="O30" s="132"/>
      <c r="P30" s="132"/>
      <c r="Q30" s="132"/>
      <c r="R30" s="132"/>
      <c r="S30" s="132"/>
      <c r="T30" s="132"/>
      <c r="U30" s="132"/>
      <c r="V30" s="132"/>
      <c r="W30" s="132"/>
      <c r="X30" s="132"/>
      <c r="Y30" s="132"/>
      <c r="Z30" s="132"/>
    </row>
    <row r="31" spans="1:26" ht="16.5" customHeight="1" x14ac:dyDescent="0.25">
      <c r="A31" s="97">
        <f t="shared" si="1"/>
        <v>28</v>
      </c>
      <c r="B31" s="114" t="s">
        <v>880</v>
      </c>
      <c r="C31" s="122">
        <v>43647</v>
      </c>
      <c r="D31" s="104" t="s">
        <v>886</v>
      </c>
      <c r="E31" s="53" t="s">
        <v>1168</v>
      </c>
      <c r="F31" s="116" t="s">
        <v>1161</v>
      </c>
      <c r="G31" s="113" t="s">
        <v>819</v>
      </c>
      <c r="H31" s="117" t="s">
        <v>1162</v>
      </c>
      <c r="I31" s="132"/>
      <c r="J31" s="132"/>
      <c r="K31" s="132"/>
      <c r="L31" s="132"/>
      <c r="M31" s="132"/>
      <c r="N31" s="132"/>
      <c r="O31" s="132"/>
      <c r="P31" s="132"/>
      <c r="Q31" s="132"/>
      <c r="R31" s="132"/>
      <c r="S31" s="132"/>
      <c r="T31" s="132"/>
      <c r="U31" s="132"/>
      <c r="V31" s="132"/>
      <c r="W31" s="132"/>
      <c r="X31" s="132"/>
      <c r="Y31" s="132"/>
      <c r="Z31" s="132"/>
    </row>
    <row r="32" spans="1:26" ht="16.5" customHeight="1" x14ac:dyDescent="0.25">
      <c r="A32" s="97">
        <f t="shared" si="1"/>
        <v>29</v>
      </c>
      <c r="B32" s="114" t="s">
        <v>880</v>
      </c>
      <c r="C32" s="122">
        <v>43647</v>
      </c>
      <c r="D32" s="104" t="s">
        <v>886</v>
      </c>
      <c r="E32" s="53" t="s">
        <v>1169</v>
      </c>
      <c r="F32" s="116" t="s">
        <v>1161</v>
      </c>
      <c r="G32" s="113" t="s">
        <v>819</v>
      </c>
      <c r="H32" s="117" t="s">
        <v>1162</v>
      </c>
      <c r="I32" s="132"/>
      <c r="J32" s="132"/>
      <c r="K32" s="132"/>
      <c r="L32" s="132"/>
      <c r="M32" s="132"/>
      <c r="N32" s="132"/>
      <c r="O32" s="132"/>
      <c r="P32" s="132"/>
      <c r="Q32" s="132"/>
      <c r="R32" s="132"/>
      <c r="S32" s="132"/>
      <c r="T32" s="132"/>
      <c r="U32" s="132"/>
      <c r="V32" s="132"/>
      <c r="W32" s="132"/>
      <c r="X32" s="132"/>
      <c r="Y32" s="132"/>
      <c r="Z32" s="132"/>
    </row>
    <row r="33" spans="1:26" ht="16.5" customHeight="1" x14ac:dyDescent="0.25">
      <c r="A33" s="97">
        <f t="shared" si="1"/>
        <v>30</v>
      </c>
      <c r="B33" s="114" t="s">
        <v>875</v>
      </c>
      <c r="C33" s="144">
        <v>43720</v>
      </c>
      <c r="D33" s="104" t="s">
        <v>1199</v>
      </c>
      <c r="E33" s="53" t="s">
        <v>1223</v>
      </c>
      <c r="F33" s="116" t="s">
        <v>1221</v>
      </c>
      <c r="G33" s="113" t="s">
        <v>879</v>
      </c>
      <c r="H33" s="53" t="s">
        <v>1221</v>
      </c>
      <c r="I33" s="132"/>
      <c r="J33" s="132"/>
      <c r="K33" s="132"/>
      <c r="L33" s="132"/>
      <c r="M33" s="132"/>
      <c r="N33" s="132"/>
      <c r="O33" s="132"/>
      <c r="P33" s="132"/>
      <c r="Q33" s="132"/>
      <c r="R33" s="132"/>
      <c r="S33" s="132"/>
      <c r="T33" s="132"/>
      <c r="U33" s="132"/>
      <c r="V33" s="132"/>
      <c r="W33" s="132"/>
      <c r="X33" s="132"/>
      <c r="Y33" s="132"/>
      <c r="Z33" s="132"/>
    </row>
    <row r="34" spans="1:26" ht="16.5" customHeight="1" x14ac:dyDescent="0.25">
      <c r="A34" s="97">
        <f t="shared" si="1"/>
        <v>31</v>
      </c>
      <c r="B34" s="114" t="s">
        <v>875</v>
      </c>
      <c r="C34" s="144">
        <v>43720</v>
      </c>
      <c r="D34" s="104" t="s">
        <v>1199</v>
      </c>
      <c r="E34" s="53" t="s">
        <v>1224</v>
      </c>
      <c r="F34" s="116" t="s">
        <v>1221</v>
      </c>
      <c r="G34" s="113" t="s">
        <v>879</v>
      </c>
      <c r="H34" s="53" t="s">
        <v>1221</v>
      </c>
      <c r="I34" s="132"/>
      <c r="J34" s="132"/>
      <c r="K34" s="132"/>
      <c r="L34" s="132"/>
      <c r="M34" s="132"/>
      <c r="N34" s="132"/>
      <c r="O34" s="132"/>
      <c r="P34" s="132"/>
      <c r="Q34" s="132"/>
      <c r="R34" s="132"/>
      <c r="S34" s="132"/>
      <c r="T34" s="132"/>
      <c r="U34" s="132"/>
      <c r="V34" s="132"/>
      <c r="W34" s="132"/>
      <c r="X34" s="132"/>
      <c r="Y34" s="132"/>
      <c r="Z34" s="132"/>
    </row>
    <row r="35" spans="1:26" ht="16.5" customHeight="1" x14ac:dyDescent="0.25">
      <c r="A35" s="97">
        <f t="shared" si="1"/>
        <v>32</v>
      </c>
      <c r="B35" s="114" t="s">
        <v>875</v>
      </c>
      <c r="C35" s="144">
        <v>43720</v>
      </c>
      <c r="D35" s="104" t="s">
        <v>1199</v>
      </c>
      <c r="E35" s="53" t="s">
        <v>1225</v>
      </c>
      <c r="F35" s="116" t="s">
        <v>1221</v>
      </c>
      <c r="G35" s="113" t="s">
        <v>879</v>
      </c>
      <c r="H35" s="53" t="s">
        <v>1221</v>
      </c>
      <c r="I35" s="132"/>
      <c r="J35" s="132"/>
      <c r="K35" s="132"/>
      <c r="L35" s="132"/>
      <c r="M35" s="132"/>
      <c r="N35" s="132"/>
      <c r="O35" s="132"/>
      <c r="P35" s="132"/>
      <c r="Q35" s="132"/>
      <c r="R35" s="132"/>
      <c r="S35" s="132"/>
      <c r="T35" s="132"/>
      <c r="U35" s="132"/>
      <c r="V35" s="132"/>
      <c r="W35" s="132"/>
      <c r="X35" s="132"/>
      <c r="Y35" s="132"/>
      <c r="Z35" s="132"/>
    </row>
    <row r="36" spans="1:26" ht="16.5" customHeight="1" x14ac:dyDescent="0.25">
      <c r="A36" s="97">
        <f t="shared" si="1"/>
        <v>33</v>
      </c>
      <c r="B36" s="114" t="s">
        <v>875</v>
      </c>
      <c r="C36" s="144">
        <v>43720</v>
      </c>
      <c r="D36" s="104" t="s">
        <v>1199</v>
      </c>
      <c r="E36" s="53" t="s">
        <v>1226</v>
      </c>
      <c r="F36" s="116" t="s">
        <v>1221</v>
      </c>
      <c r="G36" s="113" t="s">
        <v>879</v>
      </c>
      <c r="H36" s="53" t="s">
        <v>1221</v>
      </c>
      <c r="I36" s="132"/>
      <c r="J36" s="132"/>
      <c r="K36" s="132"/>
      <c r="L36" s="132"/>
      <c r="M36" s="132"/>
      <c r="N36" s="132"/>
      <c r="O36" s="132"/>
      <c r="P36" s="132"/>
      <c r="Q36" s="132"/>
      <c r="R36" s="132"/>
      <c r="S36" s="132"/>
      <c r="T36" s="132"/>
      <c r="U36" s="132"/>
      <c r="V36" s="132"/>
      <c r="W36" s="132"/>
      <c r="X36" s="132"/>
      <c r="Y36" s="132"/>
      <c r="Z36" s="132"/>
    </row>
    <row r="37" spans="1:26" ht="16.5" customHeight="1" x14ac:dyDescent="0.25">
      <c r="A37" s="97">
        <f t="shared" si="1"/>
        <v>34</v>
      </c>
      <c r="B37" s="114" t="s">
        <v>875</v>
      </c>
      <c r="C37" s="144">
        <v>43720</v>
      </c>
      <c r="D37" s="104" t="s">
        <v>1199</v>
      </c>
      <c r="E37" s="53" t="s">
        <v>1227</v>
      </c>
      <c r="F37" s="116" t="s">
        <v>1221</v>
      </c>
      <c r="G37" s="113" t="s">
        <v>879</v>
      </c>
      <c r="H37" s="53" t="s">
        <v>1221</v>
      </c>
      <c r="I37" s="132"/>
      <c r="J37" s="132"/>
      <c r="K37" s="132"/>
      <c r="L37" s="132"/>
      <c r="M37" s="132"/>
      <c r="N37" s="132"/>
      <c r="O37" s="132"/>
      <c r="P37" s="132"/>
      <c r="Q37" s="132"/>
      <c r="R37" s="132"/>
      <c r="S37" s="132"/>
      <c r="T37" s="132"/>
      <c r="U37" s="132"/>
      <c r="V37" s="132"/>
      <c r="W37" s="132"/>
      <c r="X37" s="132"/>
      <c r="Y37" s="132"/>
      <c r="Z37" s="132"/>
    </row>
    <row r="38" spans="1:26" ht="16.5" customHeight="1" x14ac:dyDescent="0.25">
      <c r="A38" s="97">
        <f t="shared" si="1"/>
        <v>35</v>
      </c>
      <c r="B38" s="114" t="s">
        <v>875</v>
      </c>
      <c r="C38" s="144">
        <v>43720</v>
      </c>
      <c r="D38" s="104" t="s">
        <v>1199</v>
      </c>
      <c r="E38" s="125" t="s">
        <v>1228</v>
      </c>
      <c r="F38" s="116" t="s">
        <v>1221</v>
      </c>
      <c r="G38" s="113" t="s">
        <v>879</v>
      </c>
      <c r="H38" s="53" t="s">
        <v>1221</v>
      </c>
      <c r="I38" s="132"/>
      <c r="J38" s="132"/>
      <c r="K38" s="132"/>
      <c r="L38" s="132"/>
      <c r="M38" s="132"/>
      <c r="N38" s="132"/>
      <c r="O38" s="132"/>
      <c r="P38" s="132"/>
      <c r="Q38" s="132"/>
      <c r="R38" s="132"/>
      <c r="S38" s="132"/>
      <c r="T38" s="132"/>
      <c r="U38" s="132"/>
      <c r="V38" s="132"/>
      <c r="W38" s="132"/>
      <c r="X38" s="132"/>
      <c r="Y38" s="132"/>
      <c r="Z38" s="132"/>
    </row>
    <row r="39" spans="1:26" ht="16.5" customHeight="1" x14ac:dyDescent="0.25">
      <c r="A39" s="97">
        <f t="shared" si="1"/>
        <v>36</v>
      </c>
      <c r="B39" s="114" t="s">
        <v>875</v>
      </c>
      <c r="C39" s="144">
        <v>43720</v>
      </c>
      <c r="D39" s="104" t="s">
        <v>1199</v>
      </c>
      <c r="E39" s="125" t="s">
        <v>1229</v>
      </c>
      <c r="F39" s="116" t="s">
        <v>1221</v>
      </c>
      <c r="G39" s="113" t="s">
        <v>879</v>
      </c>
      <c r="H39" s="53" t="s">
        <v>1221</v>
      </c>
      <c r="I39" s="132"/>
      <c r="J39" s="132"/>
      <c r="K39" s="132"/>
      <c r="L39" s="132"/>
      <c r="M39" s="132"/>
      <c r="N39" s="132"/>
      <c r="O39" s="132"/>
      <c r="P39" s="132"/>
      <c r="Q39" s="132"/>
      <c r="R39" s="132"/>
      <c r="S39" s="132"/>
      <c r="T39" s="132"/>
      <c r="U39" s="132"/>
      <c r="V39" s="132"/>
      <c r="W39" s="132"/>
      <c r="X39" s="132"/>
      <c r="Y39" s="132"/>
      <c r="Z39" s="132"/>
    </row>
    <row r="40" spans="1:26" ht="16.5" customHeight="1" x14ac:dyDescent="0.25">
      <c r="A40" s="97">
        <f t="shared" si="1"/>
        <v>37</v>
      </c>
      <c r="B40" s="71" t="s">
        <v>890</v>
      </c>
      <c r="C40" s="123">
        <v>43715</v>
      </c>
      <c r="D40" s="71" t="s">
        <v>1230</v>
      </c>
      <c r="E40" s="120" t="s">
        <v>1231</v>
      </c>
      <c r="F40" s="120" t="s">
        <v>1232</v>
      </c>
      <c r="G40" s="120" t="s">
        <v>819</v>
      </c>
      <c r="H40" s="74" t="s">
        <v>1233</v>
      </c>
      <c r="I40" s="132"/>
      <c r="J40" s="132"/>
      <c r="K40" s="132"/>
      <c r="L40" s="132"/>
      <c r="M40" s="132"/>
      <c r="N40" s="132"/>
      <c r="O40" s="132"/>
      <c r="P40" s="132"/>
      <c r="Q40" s="132"/>
      <c r="R40" s="132"/>
      <c r="S40" s="132"/>
      <c r="T40" s="132"/>
      <c r="U40" s="132"/>
      <c r="V40" s="132"/>
      <c r="W40" s="132"/>
      <c r="X40" s="132"/>
      <c r="Y40" s="132"/>
      <c r="Z40" s="132"/>
    </row>
    <row r="41" spans="1:26" ht="16.5" customHeight="1" x14ac:dyDescent="0.25">
      <c r="A41" s="97">
        <f t="shared" si="1"/>
        <v>38</v>
      </c>
      <c r="B41" s="71" t="s">
        <v>890</v>
      </c>
      <c r="C41" s="123">
        <v>43704</v>
      </c>
      <c r="D41" s="71" t="s">
        <v>1170</v>
      </c>
      <c r="E41" s="120" t="s">
        <v>1234</v>
      </c>
      <c r="F41" s="120" t="s">
        <v>1235</v>
      </c>
      <c r="G41" s="120" t="s">
        <v>819</v>
      </c>
      <c r="H41" s="74" t="s">
        <v>1236</v>
      </c>
      <c r="I41" s="132"/>
      <c r="J41" s="132"/>
      <c r="K41" s="132"/>
      <c r="L41" s="132"/>
      <c r="M41" s="132"/>
      <c r="N41" s="132"/>
      <c r="O41" s="132"/>
      <c r="P41" s="132"/>
      <c r="Q41" s="132"/>
      <c r="R41" s="132"/>
      <c r="S41" s="132"/>
      <c r="T41" s="132"/>
      <c r="U41" s="132"/>
      <c r="V41" s="132"/>
      <c r="W41" s="132"/>
      <c r="X41" s="132"/>
      <c r="Y41" s="132"/>
      <c r="Z41" s="132"/>
    </row>
    <row r="42" spans="1:26" ht="16.5" customHeight="1" x14ac:dyDescent="0.25">
      <c r="A42" s="97">
        <f t="shared" si="1"/>
        <v>39</v>
      </c>
      <c r="B42" s="71" t="s">
        <v>890</v>
      </c>
      <c r="C42" s="123">
        <v>43725</v>
      </c>
      <c r="D42" s="71" t="s">
        <v>1170</v>
      </c>
      <c r="E42" s="120" t="s">
        <v>1237</v>
      </c>
      <c r="F42" s="120" t="s">
        <v>1238</v>
      </c>
      <c r="G42" s="120" t="s">
        <v>819</v>
      </c>
      <c r="H42" s="74" t="s">
        <v>1222</v>
      </c>
      <c r="I42" s="132"/>
      <c r="J42" s="132"/>
      <c r="K42" s="132"/>
      <c r="L42" s="132"/>
      <c r="M42" s="132"/>
      <c r="N42" s="132"/>
      <c r="O42" s="132"/>
      <c r="P42" s="132"/>
      <c r="Q42" s="132"/>
      <c r="R42" s="132"/>
      <c r="S42" s="132"/>
      <c r="T42" s="132"/>
      <c r="U42" s="132"/>
      <c r="V42" s="132"/>
      <c r="W42" s="132"/>
      <c r="X42" s="132"/>
      <c r="Y42" s="132"/>
      <c r="Z42" s="132"/>
    </row>
    <row r="43" spans="1:26" ht="16.5" customHeight="1" x14ac:dyDescent="0.25">
      <c r="A43" s="97">
        <f t="shared" si="1"/>
        <v>40</v>
      </c>
      <c r="B43" s="71" t="s">
        <v>890</v>
      </c>
      <c r="C43" s="123">
        <v>43693</v>
      </c>
      <c r="D43" s="120" t="s">
        <v>1239</v>
      </c>
      <c r="E43" s="120" t="s">
        <v>1240</v>
      </c>
      <c r="F43" s="120" t="s">
        <v>1241</v>
      </c>
      <c r="G43" s="120" t="s">
        <v>819</v>
      </c>
      <c r="H43" s="74" t="s">
        <v>1222</v>
      </c>
      <c r="I43" s="132"/>
      <c r="J43" s="132"/>
      <c r="K43" s="132"/>
      <c r="L43" s="132"/>
      <c r="M43" s="132"/>
      <c r="N43" s="132"/>
      <c r="O43" s="132"/>
      <c r="P43" s="132"/>
      <c r="Q43" s="132"/>
      <c r="R43" s="132"/>
      <c r="S43" s="132"/>
      <c r="T43" s="132"/>
      <c r="U43" s="132"/>
      <c r="V43" s="132"/>
      <c r="W43" s="132"/>
      <c r="X43" s="132"/>
      <c r="Y43" s="132"/>
      <c r="Z43" s="132"/>
    </row>
    <row r="44" spans="1:26" ht="16.5" customHeight="1" x14ac:dyDescent="0.25">
      <c r="A44" s="97">
        <f t="shared" si="1"/>
        <v>41</v>
      </c>
      <c r="B44" s="71" t="s">
        <v>890</v>
      </c>
      <c r="C44" s="123">
        <v>43663</v>
      </c>
      <c r="D44" s="120" t="s">
        <v>1239</v>
      </c>
      <c r="E44" s="120" t="s">
        <v>1242</v>
      </c>
      <c r="F44" s="120" t="s">
        <v>1243</v>
      </c>
      <c r="G44" s="120" t="s">
        <v>819</v>
      </c>
      <c r="H44" s="74" t="s">
        <v>1222</v>
      </c>
      <c r="I44" s="132"/>
      <c r="J44" s="132"/>
      <c r="K44" s="132"/>
      <c r="L44" s="132"/>
      <c r="M44" s="132"/>
      <c r="N44" s="132"/>
      <c r="O44" s="132"/>
      <c r="P44" s="132"/>
      <c r="Q44" s="132"/>
      <c r="R44" s="132"/>
      <c r="S44" s="132"/>
      <c r="T44" s="132"/>
      <c r="U44" s="132"/>
      <c r="V44" s="132"/>
      <c r="W44" s="132"/>
      <c r="X44" s="132"/>
      <c r="Y44" s="132"/>
      <c r="Z44" s="132"/>
    </row>
    <row r="45" spans="1:26" ht="16.5" customHeight="1" x14ac:dyDescent="0.25">
      <c r="A45" s="97">
        <f t="shared" si="1"/>
        <v>42</v>
      </c>
      <c r="B45" s="71" t="s">
        <v>890</v>
      </c>
      <c r="C45" s="149">
        <v>43683</v>
      </c>
      <c r="D45" s="120" t="s">
        <v>1239</v>
      </c>
      <c r="E45" s="120" t="s">
        <v>1244</v>
      </c>
      <c r="F45" s="120" t="s">
        <v>1245</v>
      </c>
      <c r="G45" s="120" t="s">
        <v>819</v>
      </c>
      <c r="H45" s="74" t="s">
        <v>1222</v>
      </c>
      <c r="I45" s="132"/>
      <c r="J45" s="132"/>
      <c r="K45" s="132"/>
      <c r="L45" s="132"/>
      <c r="M45" s="132"/>
      <c r="N45" s="132"/>
      <c r="O45" s="132"/>
      <c r="P45" s="132"/>
      <c r="Q45" s="132"/>
      <c r="R45" s="132"/>
      <c r="S45" s="132"/>
      <c r="T45" s="132"/>
      <c r="U45" s="132"/>
      <c r="V45" s="132"/>
      <c r="W45" s="132"/>
      <c r="X45" s="132"/>
      <c r="Y45" s="132"/>
      <c r="Z45" s="132"/>
    </row>
    <row r="46" spans="1:26" ht="16.5" customHeight="1" x14ac:dyDescent="0.25">
      <c r="A46" s="97">
        <f t="shared" si="1"/>
        <v>43</v>
      </c>
      <c r="B46" s="150" t="s">
        <v>836</v>
      </c>
      <c r="C46" s="150">
        <v>43717</v>
      </c>
      <c r="D46" s="71" t="s">
        <v>1191</v>
      </c>
      <c r="E46" s="120" t="s">
        <v>1246</v>
      </c>
      <c r="F46" s="139" t="s">
        <v>1190</v>
      </c>
      <c r="G46" s="139" t="s">
        <v>819</v>
      </c>
      <c r="H46" s="139" t="s">
        <v>1132</v>
      </c>
      <c r="I46" s="132"/>
      <c r="J46" s="132"/>
      <c r="K46" s="132"/>
      <c r="L46" s="132"/>
      <c r="M46" s="132"/>
      <c r="N46" s="132"/>
      <c r="O46" s="132"/>
      <c r="P46" s="132"/>
      <c r="Q46" s="132"/>
      <c r="R46" s="132"/>
      <c r="S46" s="132"/>
      <c r="T46" s="132"/>
      <c r="U46" s="132"/>
      <c r="V46" s="132"/>
      <c r="W46" s="132"/>
      <c r="X46" s="132"/>
      <c r="Y46" s="132"/>
      <c r="Z46" s="132"/>
    </row>
    <row r="47" spans="1:26" ht="16.5" customHeight="1" x14ac:dyDescent="0.25">
      <c r="A47" s="97">
        <f t="shared" si="1"/>
        <v>44</v>
      </c>
      <c r="B47" s="71" t="s">
        <v>836</v>
      </c>
      <c r="C47" s="150">
        <v>43657</v>
      </c>
      <c r="D47" s="71" t="s">
        <v>1173</v>
      </c>
      <c r="E47" s="120" t="s">
        <v>1247</v>
      </c>
      <c r="F47" s="120" t="s">
        <v>1248</v>
      </c>
      <c r="G47" s="139" t="s">
        <v>819</v>
      </c>
      <c r="H47" s="139" t="s">
        <v>1132</v>
      </c>
      <c r="I47" s="132"/>
      <c r="J47" s="132"/>
      <c r="K47" s="132"/>
      <c r="L47" s="132"/>
      <c r="M47" s="132"/>
      <c r="N47" s="132"/>
      <c r="O47" s="132"/>
      <c r="P47" s="132"/>
      <c r="Q47" s="132"/>
      <c r="R47" s="132"/>
      <c r="S47" s="132"/>
      <c r="T47" s="132"/>
      <c r="U47" s="132"/>
      <c r="V47" s="132"/>
      <c r="W47" s="132"/>
      <c r="X47" s="132"/>
      <c r="Y47" s="132"/>
      <c r="Z47" s="132"/>
    </row>
    <row r="48" spans="1:26" ht="16.5" customHeight="1" x14ac:dyDescent="0.35">
      <c r="A48" s="151"/>
      <c r="B48" s="152"/>
      <c r="C48" s="126" t="s">
        <v>802</v>
      </c>
      <c r="D48" s="71"/>
      <c r="E48" s="153"/>
      <c r="F48" s="153"/>
      <c r="G48" s="154"/>
      <c r="H48" s="155"/>
      <c r="I48" s="132"/>
      <c r="J48" s="132"/>
      <c r="K48" s="132"/>
      <c r="L48" s="132"/>
      <c r="M48" s="132"/>
      <c r="N48" s="132"/>
      <c r="O48" s="132"/>
      <c r="P48" s="132"/>
      <c r="Q48" s="132"/>
      <c r="R48" s="132"/>
      <c r="S48" s="132"/>
      <c r="T48" s="132"/>
      <c r="U48" s="132"/>
      <c r="V48" s="132"/>
      <c r="W48" s="132"/>
      <c r="X48" s="132"/>
      <c r="Y48" s="132"/>
      <c r="Z48" s="132"/>
    </row>
    <row r="49" spans="1:26" ht="16.5" customHeight="1" x14ac:dyDescent="0.35">
      <c r="A49" s="151"/>
      <c r="B49" s="152"/>
      <c r="C49" s="658" t="s">
        <v>1249</v>
      </c>
      <c r="D49" s="628"/>
      <c r="E49" s="97">
        <v>44</v>
      </c>
      <c r="F49" s="153"/>
      <c r="G49" s="154"/>
      <c r="H49" s="155"/>
      <c r="I49" s="132"/>
      <c r="J49" s="132"/>
      <c r="K49" s="132"/>
      <c r="L49" s="132"/>
      <c r="M49" s="132"/>
      <c r="N49" s="132"/>
      <c r="O49" s="132"/>
      <c r="P49" s="132"/>
      <c r="Q49" s="132"/>
      <c r="R49" s="132"/>
      <c r="S49" s="132"/>
      <c r="T49" s="132"/>
      <c r="U49" s="132"/>
      <c r="V49" s="132"/>
      <c r="W49" s="132"/>
      <c r="X49" s="132"/>
      <c r="Y49" s="132"/>
      <c r="Z49" s="132"/>
    </row>
    <row r="50" spans="1:26" ht="16.5" customHeight="1" x14ac:dyDescent="0.35">
      <c r="A50" s="151"/>
      <c r="B50" s="152"/>
      <c r="C50" s="658" t="s">
        <v>1250</v>
      </c>
      <c r="D50" s="628"/>
      <c r="E50" s="97">
        <v>21</v>
      </c>
      <c r="F50" s="153"/>
      <c r="G50" s="154"/>
      <c r="H50" s="155"/>
      <c r="I50" s="132"/>
      <c r="J50" s="132"/>
      <c r="K50" s="132"/>
      <c r="L50" s="132"/>
      <c r="M50" s="132"/>
      <c r="N50" s="132"/>
      <c r="O50" s="132"/>
      <c r="P50" s="132"/>
      <c r="Q50" s="132"/>
      <c r="R50" s="132"/>
      <c r="S50" s="132"/>
      <c r="T50" s="132"/>
      <c r="U50" s="132"/>
      <c r="V50" s="132"/>
      <c r="W50" s="132"/>
      <c r="X50" s="132"/>
      <c r="Y50" s="132"/>
      <c r="Z50" s="132"/>
    </row>
    <row r="51" spans="1:26" ht="16.5" customHeight="1" x14ac:dyDescent="0.35">
      <c r="A51" s="151"/>
      <c r="B51" s="152"/>
      <c r="C51" s="658"/>
      <c r="D51" s="628"/>
      <c r="E51" s="156"/>
      <c r="F51" s="153"/>
      <c r="G51" s="154"/>
      <c r="H51" s="155"/>
      <c r="I51" s="132"/>
      <c r="J51" s="132"/>
      <c r="K51" s="132"/>
      <c r="L51" s="132"/>
      <c r="M51" s="132"/>
      <c r="N51" s="132"/>
      <c r="O51" s="132"/>
      <c r="P51" s="132"/>
      <c r="Q51" s="132"/>
      <c r="R51" s="132"/>
      <c r="S51" s="132"/>
      <c r="T51" s="132"/>
      <c r="U51" s="132"/>
      <c r="V51" s="132"/>
      <c r="W51" s="132"/>
      <c r="X51" s="132"/>
      <c r="Y51" s="132"/>
      <c r="Z51" s="132"/>
    </row>
    <row r="52" spans="1:26" ht="35.25" customHeight="1" x14ac:dyDescent="0.35">
      <c r="A52" s="151"/>
      <c r="B52" s="152"/>
      <c r="C52" s="658" t="s">
        <v>1184</v>
      </c>
      <c r="D52" s="628"/>
      <c r="E52" s="97">
        <v>19</v>
      </c>
      <c r="F52" s="153"/>
      <c r="G52" s="154"/>
      <c r="H52" s="155"/>
      <c r="I52" s="132"/>
      <c r="J52" s="132"/>
      <c r="K52" s="132"/>
      <c r="L52" s="132"/>
      <c r="M52" s="132"/>
      <c r="N52" s="132"/>
      <c r="O52" s="132"/>
      <c r="P52" s="132"/>
      <c r="Q52" s="132"/>
      <c r="R52" s="132"/>
      <c r="S52" s="132"/>
      <c r="T52" s="132"/>
      <c r="U52" s="132"/>
      <c r="V52" s="132"/>
      <c r="W52" s="132"/>
      <c r="X52" s="132"/>
      <c r="Y52" s="132"/>
      <c r="Z52" s="132"/>
    </row>
    <row r="53" spans="1:26" ht="16.5" customHeight="1" x14ac:dyDescent="0.35">
      <c r="A53" s="151"/>
      <c r="B53" s="152"/>
      <c r="C53" s="157"/>
      <c r="D53" s="158"/>
      <c r="E53" s="158"/>
      <c r="F53" s="153"/>
      <c r="G53" s="154"/>
      <c r="H53" s="155"/>
      <c r="I53" s="132"/>
      <c r="J53" s="132"/>
      <c r="K53" s="132"/>
      <c r="L53" s="132"/>
      <c r="M53" s="132"/>
      <c r="N53" s="132"/>
      <c r="O53" s="132"/>
      <c r="P53" s="132"/>
      <c r="Q53" s="132"/>
      <c r="R53" s="132"/>
      <c r="S53" s="132"/>
      <c r="T53" s="132"/>
      <c r="U53" s="132"/>
      <c r="V53" s="132"/>
      <c r="W53" s="132"/>
      <c r="X53" s="132"/>
      <c r="Y53" s="132"/>
      <c r="Z53" s="132"/>
    </row>
    <row r="54" spans="1:26" ht="16.5" customHeight="1" x14ac:dyDescent="0.35">
      <c r="A54" s="151"/>
      <c r="B54" s="665" t="s">
        <v>814</v>
      </c>
      <c r="C54" s="621"/>
      <c r="D54" s="153"/>
      <c r="E54" s="153"/>
      <c r="F54" s="153"/>
      <c r="G54" s="154"/>
      <c r="H54" s="155"/>
      <c r="I54" s="132"/>
      <c r="J54" s="132"/>
      <c r="K54" s="132"/>
      <c r="L54" s="132"/>
      <c r="M54" s="132"/>
      <c r="N54" s="132"/>
      <c r="O54" s="132"/>
      <c r="P54" s="132"/>
      <c r="Q54" s="132"/>
      <c r="R54" s="132"/>
      <c r="S54" s="132"/>
      <c r="T54" s="132"/>
      <c r="U54" s="132"/>
      <c r="V54" s="132"/>
      <c r="W54" s="132"/>
      <c r="X54" s="132"/>
      <c r="Y54" s="132"/>
      <c r="Z54" s="132"/>
    </row>
    <row r="55" spans="1:26" ht="16.5" customHeight="1" x14ac:dyDescent="0.25">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row>
    <row r="56" spans="1:26" ht="16.5" customHeight="1" x14ac:dyDescent="0.25">
      <c r="A56" s="132"/>
      <c r="B56" s="13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row>
    <row r="57" spans="1:26" ht="16.5" customHeight="1" x14ac:dyDescent="0.25">
      <c r="A57" s="132"/>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row>
    <row r="58" spans="1:26" ht="16.5" customHeight="1" x14ac:dyDescent="0.25">
      <c r="A58" s="132"/>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row>
    <row r="59" spans="1:26" ht="16.5" customHeight="1" x14ac:dyDescent="0.25">
      <c r="A59" s="132"/>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row>
    <row r="60" spans="1:26" ht="16.5" customHeight="1" x14ac:dyDescent="0.25">
      <c r="A60" s="132"/>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row>
    <row r="61" spans="1:26" ht="16.5" customHeight="1" x14ac:dyDescent="0.25">
      <c r="A61" s="132"/>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row>
    <row r="62" spans="1:26" ht="16.5" customHeight="1" x14ac:dyDescent="0.25">
      <c r="A62" s="132"/>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row>
    <row r="63" spans="1:26" ht="16.5" customHeight="1" x14ac:dyDescent="0.25">
      <c r="A63" s="132"/>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row>
    <row r="64" spans="1:26" ht="16.5" customHeight="1" x14ac:dyDescent="0.25">
      <c r="A64" s="132"/>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row>
    <row r="65" spans="1:26" ht="16.5" customHeight="1" x14ac:dyDescent="0.25">
      <c r="A65" s="132"/>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row>
    <row r="66" spans="1:26" ht="16.5" customHeight="1" x14ac:dyDescent="0.25">
      <c r="A66" s="132"/>
      <c r="B66" s="132"/>
      <c r="C66" s="132"/>
      <c r="D66" s="132"/>
      <c r="E66" s="132"/>
      <c r="F66" s="132"/>
      <c r="G66" s="132"/>
      <c r="H66" s="132"/>
      <c r="I66" s="132"/>
      <c r="J66" s="132"/>
      <c r="K66" s="132"/>
      <c r="L66" s="132"/>
      <c r="M66" s="132"/>
      <c r="N66" s="132"/>
      <c r="O66" s="132"/>
      <c r="P66" s="132"/>
      <c r="Q66" s="132"/>
      <c r="R66" s="132"/>
      <c r="S66" s="132"/>
      <c r="T66" s="132"/>
      <c r="U66" s="132"/>
      <c r="V66" s="132"/>
      <c r="W66" s="132"/>
      <c r="X66" s="132"/>
      <c r="Y66" s="132"/>
      <c r="Z66" s="132"/>
    </row>
    <row r="67" spans="1:26" ht="16.5" customHeight="1" x14ac:dyDescent="0.25">
      <c r="A67" s="132"/>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row>
    <row r="68" spans="1:26" ht="16.5" customHeight="1" x14ac:dyDescent="0.25">
      <c r="A68" s="132"/>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row>
    <row r="69" spans="1:26" ht="16.5" customHeight="1" x14ac:dyDescent="0.25">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row>
    <row r="70" spans="1:26" ht="16.5" customHeight="1" x14ac:dyDescent="0.25">
      <c r="A70" s="132"/>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row>
    <row r="71" spans="1:26" ht="16.5" customHeight="1" x14ac:dyDescent="0.25">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row>
    <row r="72" spans="1:26" ht="16.5" customHeight="1" x14ac:dyDescent="0.25">
      <c r="A72" s="132"/>
      <c r="B72" s="132"/>
      <c r="C72" s="132"/>
      <c r="D72" s="132"/>
      <c r="E72" s="132"/>
      <c r="F72" s="132"/>
      <c r="G72" s="132"/>
      <c r="H72" s="132"/>
      <c r="I72" s="132"/>
      <c r="J72" s="132"/>
      <c r="K72" s="132"/>
      <c r="L72" s="132"/>
      <c r="M72" s="132"/>
      <c r="N72" s="132"/>
      <c r="O72" s="132"/>
      <c r="P72" s="132"/>
      <c r="Q72" s="132"/>
      <c r="R72" s="132"/>
      <c r="S72" s="132"/>
      <c r="T72" s="132"/>
      <c r="U72" s="132"/>
      <c r="V72" s="132"/>
      <c r="W72" s="132"/>
      <c r="X72" s="132"/>
      <c r="Y72" s="132"/>
      <c r="Z72" s="132"/>
    </row>
    <row r="73" spans="1:26" ht="16.5" customHeight="1" x14ac:dyDescent="0.25">
      <c r="A73" s="132"/>
      <c r="B73" s="132"/>
      <c r="C73" s="132"/>
      <c r="D73" s="132"/>
      <c r="E73" s="132"/>
      <c r="F73" s="132"/>
      <c r="G73" s="132"/>
      <c r="H73" s="132"/>
      <c r="I73" s="132"/>
      <c r="J73" s="132"/>
      <c r="K73" s="132"/>
      <c r="L73" s="132"/>
      <c r="M73" s="132"/>
      <c r="N73" s="132"/>
      <c r="O73" s="132"/>
      <c r="P73" s="132"/>
      <c r="Q73" s="132"/>
      <c r="R73" s="132"/>
      <c r="S73" s="132"/>
      <c r="T73" s="132"/>
      <c r="U73" s="132"/>
      <c r="V73" s="132"/>
      <c r="W73" s="132"/>
      <c r="X73" s="132"/>
      <c r="Y73" s="132"/>
      <c r="Z73" s="132"/>
    </row>
    <row r="74" spans="1:26" ht="16.5" customHeight="1" x14ac:dyDescent="0.25">
      <c r="A74" s="132"/>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row>
    <row r="75" spans="1:26" ht="16.5" customHeight="1" x14ac:dyDescent="0.25">
      <c r="A75" s="132"/>
      <c r="B75" s="132"/>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row>
    <row r="76" spans="1:26" ht="16.5" customHeight="1" x14ac:dyDescent="0.25">
      <c r="A76" s="132"/>
      <c r="B76" s="13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row>
    <row r="77" spans="1:26" ht="16.5" customHeight="1" x14ac:dyDescent="0.25">
      <c r="A77" s="132"/>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row>
    <row r="78" spans="1:26" ht="16.5" customHeight="1" x14ac:dyDescent="0.25">
      <c r="A78" s="132"/>
      <c r="B78" s="13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row>
    <row r="79" spans="1:26" ht="16.5" customHeight="1" x14ac:dyDescent="0.25">
      <c r="A79" s="132"/>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row>
    <row r="80" spans="1:26" ht="16.5" customHeight="1" x14ac:dyDescent="0.25">
      <c r="A80" s="132"/>
      <c r="B80" s="132"/>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row>
    <row r="81" spans="1:26" ht="16.5" customHeight="1" x14ac:dyDescent="0.25">
      <c r="A81" s="132"/>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row>
    <row r="82" spans="1:26" ht="16.5" customHeight="1" x14ac:dyDescent="0.25">
      <c r="A82" s="132"/>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row>
    <row r="83" spans="1:26" ht="16.5" customHeight="1" x14ac:dyDescent="0.25">
      <c r="A83" s="132"/>
      <c r="B83" s="132"/>
      <c r="C83" s="132"/>
      <c r="D83" s="132"/>
      <c r="E83" s="132"/>
      <c r="F83" s="132"/>
      <c r="G83" s="132"/>
      <c r="H83" s="132"/>
      <c r="I83" s="132"/>
      <c r="J83" s="132"/>
      <c r="K83" s="132"/>
      <c r="L83" s="132"/>
      <c r="M83" s="132"/>
      <c r="N83" s="132"/>
      <c r="O83" s="132"/>
      <c r="P83" s="132"/>
      <c r="Q83" s="132"/>
      <c r="R83" s="132"/>
      <c r="S83" s="132"/>
      <c r="T83" s="132"/>
      <c r="U83" s="132"/>
      <c r="V83" s="132"/>
      <c r="W83" s="132"/>
      <c r="X83" s="132"/>
      <c r="Y83" s="132"/>
      <c r="Z83" s="132"/>
    </row>
    <row r="84" spans="1:26" ht="16.5" customHeight="1" x14ac:dyDescent="0.25">
      <c r="A84" s="132"/>
      <c r="B84" s="132"/>
      <c r="C84" s="132"/>
      <c r="D84" s="132"/>
      <c r="E84" s="132"/>
      <c r="F84" s="132"/>
      <c r="G84" s="132"/>
      <c r="H84" s="132"/>
      <c r="I84" s="132"/>
      <c r="J84" s="132"/>
      <c r="K84" s="132"/>
      <c r="L84" s="132"/>
      <c r="M84" s="132"/>
      <c r="N84" s="132"/>
      <c r="O84" s="132"/>
      <c r="P84" s="132"/>
      <c r="Q84" s="132"/>
      <c r="R84" s="132"/>
      <c r="S84" s="132"/>
      <c r="T84" s="132"/>
      <c r="U84" s="132"/>
      <c r="V84" s="132"/>
      <c r="W84" s="132"/>
      <c r="X84" s="132"/>
      <c r="Y84" s="132"/>
      <c r="Z84" s="132"/>
    </row>
    <row r="85" spans="1:26" ht="16.5" customHeight="1" x14ac:dyDescent="0.25">
      <c r="A85" s="132"/>
      <c r="B85" s="13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row>
    <row r="86" spans="1:26" ht="16.5" customHeight="1" x14ac:dyDescent="0.25">
      <c r="A86" s="132"/>
      <c r="B86" s="13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row>
    <row r="87" spans="1:26" ht="16.5" customHeight="1" x14ac:dyDescent="0.25">
      <c r="A87" s="132"/>
      <c r="B87" s="13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row>
    <row r="88" spans="1:26" ht="16.5" customHeight="1" x14ac:dyDescent="0.25">
      <c r="A88" s="132"/>
      <c r="B88" s="13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row>
    <row r="89" spans="1:26" ht="16.5" customHeight="1" x14ac:dyDescent="0.25">
      <c r="A89" s="132"/>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row>
    <row r="90" spans="1:26" ht="16.5" customHeight="1" x14ac:dyDescent="0.25">
      <c r="A90" s="132"/>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row>
    <row r="91" spans="1:26" ht="16.5" customHeight="1" x14ac:dyDescent="0.25">
      <c r="A91" s="132"/>
      <c r="B91" s="13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row>
    <row r="92" spans="1:26" ht="16.5" customHeight="1" x14ac:dyDescent="0.25">
      <c r="A92" s="132"/>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row>
    <row r="93" spans="1:26" ht="16.5" customHeight="1" x14ac:dyDescent="0.25">
      <c r="A93" s="132"/>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row>
    <row r="94" spans="1:26" ht="16.5" customHeight="1" x14ac:dyDescent="0.25">
      <c r="A94" s="132"/>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row>
    <row r="95" spans="1:26" ht="16.5" customHeight="1" x14ac:dyDescent="0.25">
      <c r="A95" s="132"/>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row>
    <row r="96" spans="1:26" ht="16.5" customHeight="1" x14ac:dyDescent="0.25">
      <c r="A96" s="132"/>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row>
    <row r="97" spans="1:26" ht="16.5" customHeight="1" x14ac:dyDescent="0.25">
      <c r="A97" s="132"/>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row>
    <row r="98" spans="1:26" ht="16.5" customHeight="1" x14ac:dyDescent="0.25">
      <c r="A98" s="132"/>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row>
    <row r="99" spans="1:26" ht="16.5" customHeight="1" x14ac:dyDescent="0.25">
      <c r="A99" s="132"/>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row>
    <row r="100" spans="1:26" ht="16.5" customHeight="1" x14ac:dyDescent="0.25">
      <c r="A100" s="132"/>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row>
    <row r="101" spans="1:26" ht="16.5" customHeight="1" x14ac:dyDescent="0.25">
      <c r="A101" s="132"/>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row>
    <row r="102" spans="1:26" ht="16.5" customHeight="1" x14ac:dyDescent="0.25">
      <c r="A102" s="132"/>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row>
    <row r="103" spans="1:26" ht="16.5" customHeight="1" x14ac:dyDescent="0.25">
      <c r="A103" s="132"/>
      <c r="B103" s="132"/>
      <c r="C103" s="132"/>
      <c r="D103" s="132"/>
      <c r="E103" s="132"/>
      <c r="F103" s="132"/>
      <c r="G103" s="132"/>
      <c r="H103" s="132"/>
      <c r="I103" s="132"/>
      <c r="J103" s="132"/>
      <c r="K103" s="132"/>
      <c r="L103" s="132"/>
      <c r="M103" s="132"/>
      <c r="N103" s="132"/>
      <c r="O103" s="132"/>
      <c r="P103" s="132"/>
      <c r="Q103" s="132"/>
      <c r="R103" s="132"/>
      <c r="S103" s="132"/>
      <c r="T103" s="132"/>
      <c r="U103" s="132"/>
      <c r="V103" s="132"/>
      <c r="W103" s="132"/>
      <c r="X103" s="132"/>
      <c r="Y103" s="132"/>
      <c r="Z103" s="132"/>
    </row>
    <row r="104" spans="1:26" ht="16.5" customHeight="1" x14ac:dyDescent="0.25">
      <c r="A104" s="132"/>
      <c r="B104" s="132"/>
      <c r="C104" s="132"/>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row>
    <row r="105" spans="1:26" ht="16.5" customHeight="1" x14ac:dyDescent="0.25">
      <c r="A105" s="132"/>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row>
    <row r="106" spans="1:26" ht="16.5" customHeight="1" x14ac:dyDescent="0.25">
      <c r="A106" s="132"/>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row>
    <row r="107" spans="1:26" ht="16.5" customHeight="1" x14ac:dyDescent="0.25">
      <c r="A107" s="132"/>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row>
    <row r="108" spans="1:26" ht="16.5" customHeight="1" x14ac:dyDescent="0.25">
      <c r="A108" s="132"/>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row>
    <row r="109" spans="1:26" ht="16.5" customHeight="1" x14ac:dyDescent="0.25">
      <c r="A109" s="132"/>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row>
    <row r="110" spans="1:26" ht="16.5" customHeight="1" x14ac:dyDescent="0.25">
      <c r="A110" s="132"/>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row>
    <row r="111" spans="1:26" ht="16.5" customHeight="1" x14ac:dyDescent="0.25">
      <c r="A111" s="132"/>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row>
    <row r="112" spans="1:26" ht="16.5" customHeight="1" x14ac:dyDescent="0.25">
      <c r="A112" s="132"/>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row>
    <row r="113" spans="1:26" ht="16.5" customHeight="1" x14ac:dyDescent="0.25">
      <c r="A113" s="132"/>
      <c r="B113" s="132"/>
      <c r="C113" s="132"/>
      <c r="D113" s="132"/>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2"/>
    </row>
    <row r="114" spans="1:26" ht="16.5" customHeight="1" x14ac:dyDescent="0.25">
      <c r="A114" s="132"/>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row>
    <row r="115" spans="1:26" ht="16.5" customHeight="1" x14ac:dyDescent="0.25">
      <c r="A115" s="132"/>
      <c r="B115" s="132"/>
      <c r="C115" s="132"/>
      <c r="D115" s="132"/>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row>
    <row r="116" spans="1:26" ht="16.5" customHeight="1" x14ac:dyDescent="0.25">
      <c r="A116" s="132"/>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row>
    <row r="117" spans="1:26" ht="16.5" customHeight="1" x14ac:dyDescent="0.25">
      <c r="A117" s="132"/>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row>
    <row r="118" spans="1:26" ht="16.5" customHeight="1" x14ac:dyDescent="0.25">
      <c r="A118" s="132"/>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row>
    <row r="119" spans="1:26" ht="16.5" customHeight="1" x14ac:dyDescent="0.25">
      <c r="A119" s="132"/>
      <c r="B119" s="132"/>
      <c r="C119" s="132"/>
      <c r="D119" s="132"/>
      <c r="E119" s="132"/>
      <c r="F119" s="132"/>
      <c r="G119" s="132"/>
      <c r="H119" s="132"/>
      <c r="I119" s="132"/>
      <c r="J119" s="132"/>
      <c r="K119" s="132"/>
      <c r="L119" s="132"/>
      <c r="M119" s="132"/>
      <c r="N119" s="132"/>
      <c r="O119" s="132"/>
      <c r="P119" s="132"/>
      <c r="Q119" s="132"/>
      <c r="R119" s="132"/>
      <c r="S119" s="132"/>
      <c r="T119" s="132"/>
      <c r="U119" s="132"/>
      <c r="V119" s="132"/>
      <c r="W119" s="132"/>
      <c r="X119" s="132"/>
      <c r="Y119" s="132"/>
      <c r="Z119" s="132"/>
    </row>
    <row r="120" spans="1:26" ht="16.5" customHeight="1" x14ac:dyDescent="0.25">
      <c r="A120" s="132"/>
      <c r="B120" s="132"/>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row>
    <row r="121" spans="1:26" ht="16.5" customHeight="1" x14ac:dyDescent="0.25">
      <c r="A121" s="132"/>
      <c r="B121" s="132"/>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row>
    <row r="122" spans="1:26" ht="16.5" customHeight="1" x14ac:dyDescent="0.25">
      <c r="A122" s="132"/>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row>
    <row r="123" spans="1:26" ht="16.5" customHeight="1" x14ac:dyDescent="0.25">
      <c r="A123" s="132"/>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row>
    <row r="124" spans="1:26" ht="16.5" customHeight="1" x14ac:dyDescent="0.25">
      <c r="A124" s="132"/>
      <c r="B124" s="132"/>
      <c r="C124" s="132"/>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row>
    <row r="125" spans="1:26" ht="16.5" customHeight="1" x14ac:dyDescent="0.25">
      <c r="A125" s="132"/>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row>
    <row r="126" spans="1:26" ht="16.5" customHeight="1" x14ac:dyDescent="0.25">
      <c r="A126" s="132"/>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row>
    <row r="127" spans="1:26" ht="16.5" customHeight="1" x14ac:dyDescent="0.25">
      <c r="A127" s="132"/>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row>
    <row r="128" spans="1:26" ht="16.5" customHeight="1" x14ac:dyDescent="0.25">
      <c r="A128" s="132"/>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row>
    <row r="129" spans="1:26" ht="16.5" customHeight="1" x14ac:dyDescent="0.25">
      <c r="A129" s="132"/>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row>
    <row r="130" spans="1:26" ht="16.5" customHeight="1" x14ac:dyDescent="0.25">
      <c r="A130" s="132"/>
      <c r="B130" s="132"/>
      <c r="C130" s="132"/>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row>
    <row r="131" spans="1:26" ht="16.5" customHeight="1" x14ac:dyDescent="0.25">
      <c r="A131" s="132"/>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row>
    <row r="132" spans="1:26" ht="16.5" customHeight="1" x14ac:dyDescent="0.25">
      <c r="A132" s="132"/>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row>
    <row r="133" spans="1:26" ht="16.5" customHeight="1" x14ac:dyDescent="0.25">
      <c r="A133" s="132"/>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row>
    <row r="134" spans="1:26" ht="16.5" customHeight="1" x14ac:dyDescent="0.25">
      <c r="A134" s="132"/>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row>
    <row r="135" spans="1:26" ht="16.5" customHeight="1" x14ac:dyDescent="0.25">
      <c r="A135" s="132"/>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row>
    <row r="136" spans="1:26" ht="16.5" customHeight="1" x14ac:dyDescent="0.25">
      <c r="A136" s="132"/>
      <c r="B136" s="132"/>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row>
    <row r="137" spans="1:26" ht="16.5" customHeight="1" x14ac:dyDescent="0.25">
      <c r="A137" s="132"/>
      <c r="B137" s="132"/>
      <c r="C137" s="132"/>
      <c r="D137" s="132"/>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row>
    <row r="138" spans="1:26" ht="16.5" customHeight="1" x14ac:dyDescent="0.25">
      <c r="A138" s="132"/>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132"/>
    </row>
    <row r="139" spans="1:26" ht="16.5" customHeight="1" x14ac:dyDescent="0.25">
      <c r="A139" s="132"/>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row>
    <row r="140" spans="1:26" ht="16.5" customHeight="1" x14ac:dyDescent="0.25">
      <c r="A140" s="132"/>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row>
    <row r="141" spans="1:26" ht="16.5" customHeight="1" x14ac:dyDescent="0.25">
      <c r="A141" s="132"/>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row>
    <row r="142" spans="1:26" ht="16.5" customHeight="1" x14ac:dyDescent="0.25">
      <c r="A142" s="132"/>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row>
    <row r="143" spans="1:26" ht="16.5" customHeight="1" x14ac:dyDescent="0.25">
      <c r="A143" s="132"/>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row>
    <row r="144" spans="1:26" ht="16.5" customHeight="1" x14ac:dyDescent="0.25">
      <c r="A144" s="132"/>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row>
    <row r="145" spans="1:26" ht="16.5" customHeight="1" x14ac:dyDescent="0.25">
      <c r="A145" s="132"/>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row>
    <row r="146" spans="1:26" ht="16.5" customHeight="1" x14ac:dyDescent="0.25">
      <c r="A146" s="132"/>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row>
    <row r="147" spans="1:26" ht="16.5" customHeight="1" x14ac:dyDescent="0.25">
      <c r="A147" s="132"/>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row>
    <row r="148" spans="1:26" ht="16.5" customHeight="1" x14ac:dyDescent="0.25">
      <c r="A148" s="132"/>
      <c r="B148" s="132"/>
      <c r="C148" s="132"/>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row>
    <row r="149" spans="1:26" ht="16.5" customHeight="1" x14ac:dyDescent="0.25">
      <c r="A149" s="132"/>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row>
    <row r="150" spans="1:26" ht="16.5" customHeight="1" x14ac:dyDescent="0.25">
      <c r="A150" s="132"/>
      <c r="B150" s="132"/>
      <c r="C150" s="132"/>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row>
    <row r="151" spans="1:26" ht="16.5" customHeight="1" x14ac:dyDescent="0.25">
      <c r="A151" s="132"/>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row>
    <row r="152" spans="1:26" ht="16.5" customHeight="1" x14ac:dyDescent="0.25">
      <c r="A152" s="132"/>
      <c r="B152" s="132"/>
      <c r="C152" s="132"/>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row>
    <row r="153" spans="1:26" ht="16.5" customHeight="1" x14ac:dyDescent="0.25">
      <c r="A153" s="132"/>
      <c r="B153" s="132"/>
      <c r="C153" s="132"/>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row>
    <row r="154" spans="1:26" ht="16.5" customHeight="1" x14ac:dyDescent="0.25">
      <c r="A154" s="132"/>
      <c r="B154" s="132"/>
      <c r="C154" s="132"/>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row>
    <row r="155" spans="1:26" ht="16.5" customHeight="1" x14ac:dyDescent="0.25">
      <c r="A155" s="132"/>
      <c r="B155" s="132"/>
      <c r="C155" s="132"/>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row>
    <row r="156" spans="1:26" ht="16.5" customHeight="1" x14ac:dyDescent="0.25">
      <c r="A156" s="132"/>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row>
    <row r="157" spans="1:26" ht="16.5" customHeight="1" x14ac:dyDescent="0.25">
      <c r="A157" s="132"/>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row>
    <row r="158" spans="1:26" ht="16.5" customHeight="1" x14ac:dyDescent="0.25">
      <c r="A158" s="132"/>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row>
    <row r="159" spans="1:26" ht="16.5" customHeight="1" x14ac:dyDescent="0.25">
      <c r="A159" s="132"/>
      <c r="B159" s="132"/>
      <c r="C159" s="132"/>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row>
    <row r="160" spans="1:26" ht="16.5" customHeight="1" x14ac:dyDescent="0.25">
      <c r="A160" s="132"/>
      <c r="B160" s="132"/>
      <c r="C160" s="132"/>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2"/>
    </row>
    <row r="161" spans="1:26" ht="16.5" customHeight="1" x14ac:dyDescent="0.25">
      <c r="A161" s="132"/>
      <c r="B161" s="132"/>
      <c r="C161" s="132"/>
      <c r="D161" s="132"/>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2"/>
    </row>
    <row r="162" spans="1:26" ht="16.5" customHeight="1" x14ac:dyDescent="0.25">
      <c r="A162" s="132"/>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2"/>
    </row>
    <row r="163" spans="1:26" ht="16.5" customHeight="1" x14ac:dyDescent="0.25">
      <c r="A163" s="132"/>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2"/>
    </row>
    <row r="164" spans="1:26" ht="16.5" customHeight="1" x14ac:dyDescent="0.25">
      <c r="A164" s="132"/>
      <c r="B164" s="132"/>
      <c r="C164" s="132"/>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2"/>
    </row>
    <row r="165" spans="1:26" ht="16.5" customHeight="1" x14ac:dyDescent="0.25">
      <c r="A165" s="132"/>
      <c r="B165" s="132"/>
      <c r="C165" s="132"/>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2"/>
    </row>
    <row r="166" spans="1:26" ht="16.5" customHeight="1" x14ac:dyDescent="0.25">
      <c r="A166" s="132"/>
      <c r="B166" s="132"/>
      <c r="C166" s="132"/>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2"/>
    </row>
    <row r="167" spans="1:26" ht="16.5" customHeight="1" x14ac:dyDescent="0.25">
      <c r="A167" s="132"/>
      <c r="B167" s="132"/>
      <c r="C167" s="132"/>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2"/>
    </row>
    <row r="168" spans="1:26" ht="16.5" customHeight="1" x14ac:dyDescent="0.25">
      <c r="A168" s="132"/>
      <c r="B168" s="132"/>
      <c r="C168" s="132"/>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row>
    <row r="169" spans="1:26" ht="16.5" customHeight="1" x14ac:dyDescent="0.25">
      <c r="A169" s="132"/>
      <c r="B169" s="132"/>
      <c r="C169" s="132"/>
      <c r="D169" s="132"/>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2"/>
    </row>
    <row r="170" spans="1:26" ht="16.5" customHeight="1" x14ac:dyDescent="0.25">
      <c r="A170" s="132"/>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row>
    <row r="171" spans="1:26" ht="16.5" customHeight="1" x14ac:dyDescent="0.25">
      <c r="A171" s="132"/>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row>
    <row r="172" spans="1:26" ht="16.5" customHeight="1" x14ac:dyDescent="0.25">
      <c r="A172" s="132"/>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row>
    <row r="173" spans="1:26" ht="16.5" customHeight="1" x14ac:dyDescent="0.25">
      <c r="A173" s="132"/>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row>
    <row r="174" spans="1:26" ht="16.5" customHeight="1" x14ac:dyDescent="0.25">
      <c r="A174" s="132"/>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row>
    <row r="175" spans="1:26" ht="16.5" customHeight="1" x14ac:dyDescent="0.25">
      <c r="A175" s="132"/>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row>
    <row r="176" spans="1:26" ht="16.5" customHeight="1" x14ac:dyDescent="0.25">
      <c r="A176" s="132"/>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row>
    <row r="177" spans="1:26" ht="16.5" customHeight="1" x14ac:dyDescent="0.25">
      <c r="A177" s="132"/>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row>
    <row r="178" spans="1:26" ht="16.5" customHeight="1" x14ac:dyDescent="0.25">
      <c r="A178" s="132"/>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row>
    <row r="179" spans="1:26" ht="16.5" customHeight="1" x14ac:dyDescent="0.25">
      <c r="A179" s="132"/>
      <c r="B179" s="132"/>
      <c r="C179" s="132"/>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row>
    <row r="180" spans="1:26" ht="16.5" customHeight="1" x14ac:dyDescent="0.25">
      <c r="A180" s="132"/>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row>
    <row r="181" spans="1:26" ht="16.5" customHeight="1" x14ac:dyDescent="0.25">
      <c r="A181" s="132"/>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row>
    <row r="182" spans="1:26" ht="16.5" customHeight="1" x14ac:dyDescent="0.25">
      <c r="A182" s="132"/>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row>
    <row r="183" spans="1:26" ht="16.5" customHeight="1" x14ac:dyDescent="0.25">
      <c r="A183" s="132"/>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row>
    <row r="184" spans="1:26" ht="16.5" customHeight="1" x14ac:dyDescent="0.25">
      <c r="A184" s="132"/>
      <c r="B184" s="132"/>
      <c r="C184" s="132"/>
      <c r="D184" s="132"/>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2"/>
    </row>
    <row r="185" spans="1:26" ht="16.5" customHeight="1" x14ac:dyDescent="0.25">
      <c r="A185" s="132"/>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row>
    <row r="186" spans="1:26" ht="16.5" customHeight="1" x14ac:dyDescent="0.25">
      <c r="A186" s="132"/>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row>
    <row r="187" spans="1:26" ht="16.5" customHeight="1" x14ac:dyDescent="0.25">
      <c r="A187" s="132"/>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row>
    <row r="188" spans="1:26" ht="16.5" customHeight="1" x14ac:dyDescent="0.25">
      <c r="A188" s="132"/>
      <c r="B188" s="132"/>
      <c r="C188" s="132"/>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row>
    <row r="189" spans="1:26" ht="16.5" customHeight="1" x14ac:dyDescent="0.25">
      <c r="A189" s="132"/>
      <c r="B189" s="132"/>
      <c r="C189" s="132"/>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row>
    <row r="190" spans="1:26" ht="16.5" customHeight="1" x14ac:dyDescent="0.25">
      <c r="A190" s="132"/>
      <c r="B190" s="132"/>
      <c r="C190" s="132"/>
      <c r="D190" s="132"/>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2"/>
    </row>
    <row r="191" spans="1:26" ht="16.5" customHeight="1" x14ac:dyDescent="0.25">
      <c r="A191" s="132"/>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row>
    <row r="192" spans="1:26" ht="16.5" customHeight="1" x14ac:dyDescent="0.25">
      <c r="A192" s="132"/>
      <c r="B192" s="132"/>
      <c r="C192" s="132"/>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row>
    <row r="193" spans="1:26" ht="16.5" customHeight="1" x14ac:dyDescent="0.25">
      <c r="A193" s="132"/>
      <c r="B193" s="132"/>
      <c r="C193" s="132"/>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row>
    <row r="194" spans="1:26" ht="16.5" customHeight="1" x14ac:dyDescent="0.25">
      <c r="A194" s="132"/>
      <c r="B194" s="132"/>
      <c r="C194" s="132"/>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row>
    <row r="195" spans="1:26" ht="16.5" customHeight="1" x14ac:dyDescent="0.25">
      <c r="A195" s="132"/>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row>
    <row r="196" spans="1:26" ht="16.5" customHeight="1" x14ac:dyDescent="0.25">
      <c r="A196" s="132"/>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row>
    <row r="197" spans="1:26" ht="16.5" customHeight="1" x14ac:dyDescent="0.25">
      <c r="A197" s="132"/>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row>
    <row r="198" spans="1:26" ht="16.5" customHeight="1" x14ac:dyDescent="0.25">
      <c r="A198" s="132"/>
      <c r="B198" s="132"/>
      <c r="C198" s="132"/>
      <c r="D198" s="132"/>
      <c r="E198" s="132"/>
      <c r="F198" s="132"/>
      <c r="G198" s="132"/>
      <c r="H198" s="132"/>
      <c r="I198" s="132"/>
      <c r="J198" s="132"/>
      <c r="K198" s="132"/>
      <c r="L198" s="132"/>
      <c r="M198" s="132"/>
      <c r="N198" s="132"/>
      <c r="O198" s="132"/>
      <c r="P198" s="132"/>
      <c r="Q198" s="132"/>
      <c r="R198" s="132"/>
      <c r="S198" s="132"/>
      <c r="T198" s="132"/>
      <c r="U198" s="132"/>
      <c r="V198" s="132"/>
      <c r="W198" s="132"/>
      <c r="X198" s="132"/>
      <c r="Y198" s="132"/>
      <c r="Z198" s="132"/>
    </row>
    <row r="199" spans="1:26" ht="16.5" customHeight="1" x14ac:dyDescent="0.25">
      <c r="A199" s="132"/>
      <c r="B199" s="132"/>
      <c r="C199" s="132"/>
      <c r="D199" s="132"/>
      <c r="E199" s="132"/>
      <c r="F199" s="132"/>
      <c r="G199" s="132"/>
      <c r="H199" s="132"/>
      <c r="I199" s="132"/>
      <c r="J199" s="132"/>
      <c r="K199" s="132"/>
      <c r="L199" s="132"/>
      <c r="M199" s="132"/>
      <c r="N199" s="132"/>
      <c r="O199" s="132"/>
      <c r="P199" s="132"/>
      <c r="Q199" s="132"/>
      <c r="R199" s="132"/>
      <c r="S199" s="132"/>
      <c r="T199" s="132"/>
      <c r="U199" s="132"/>
      <c r="V199" s="132"/>
      <c r="W199" s="132"/>
      <c r="X199" s="132"/>
      <c r="Y199" s="132"/>
      <c r="Z199" s="132"/>
    </row>
    <row r="200" spans="1:26" ht="16.5" customHeight="1" x14ac:dyDescent="0.25">
      <c r="A200" s="132"/>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2"/>
    </row>
    <row r="201" spans="1:26" ht="16.5" customHeight="1" x14ac:dyDescent="0.25">
      <c r="A201" s="132"/>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row>
    <row r="202" spans="1:26" ht="16.5" customHeight="1" x14ac:dyDescent="0.25">
      <c r="A202" s="132"/>
      <c r="B202" s="132"/>
      <c r="C202" s="132"/>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2"/>
    </row>
    <row r="203" spans="1:26" ht="16.5" customHeight="1" x14ac:dyDescent="0.25">
      <c r="A203" s="132"/>
      <c r="B203" s="132"/>
      <c r="C203" s="132"/>
      <c r="D203" s="132"/>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2"/>
    </row>
    <row r="204" spans="1:26" ht="16.5" customHeight="1" x14ac:dyDescent="0.25">
      <c r="A204" s="132"/>
      <c r="B204" s="132"/>
      <c r="C204" s="132"/>
      <c r="D204" s="132"/>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2"/>
    </row>
    <row r="205" spans="1:26" ht="16.5" customHeight="1" x14ac:dyDescent="0.25">
      <c r="A205" s="132"/>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row>
    <row r="206" spans="1:26" ht="16.5" customHeight="1" x14ac:dyDescent="0.25">
      <c r="A206" s="132"/>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row>
    <row r="207" spans="1:26" ht="16.5" customHeight="1" x14ac:dyDescent="0.25">
      <c r="A207" s="132"/>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row>
    <row r="208" spans="1:26" ht="16.5" customHeight="1" x14ac:dyDescent="0.25">
      <c r="A208" s="132"/>
      <c r="B208" s="132"/>
      <c r="C208" s="132"/>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2"/>
    </row>
    <row r="209" spans="1:26" ht="16.5" customHeight="1" x14ac:dyDescent="0.25">
      <c r="A209" s="132"/>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row>
    <row r="210" spans="1:26" ht="16.5" customHeight="1" x14ac:dyDescent="0.25">
      <c r="A210" s="132"/>
      <c r="B210" s="132"/>
      <c r="C210" s="132"/>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row>
    <row r="211" spans="1:26" ht="16.5" customHeight="1" x14ac:dyDescent="0.25">
      <c r="A211" s="132"/>
      <c r="B211" s="132"/>
      <c r="C211" s="132"/>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row>
    <row r="212" spans="1:26" ht="16.5" customHeight="1" x14ac:dyDescent="0.25">
      <c r="A212" s="132"/>
      <c r="B212" s="132"/>
      <c r="C212" s="132"/>
      <c r="D212" s="132"/>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2"/>
    </row>
    <row r="213" spans="1:26" ht="16.5" customHeight="1" x14ac:dyDescent="0.25">
      <c r="A213" s="132"/>
      <c r="B213" s="132"/>
      <c r="C213" s="132"/>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2"/>
    </row>
    <row r="214" spans="1:26" ht="16.5" customHeight="1" x14ac:dyDescent="0.25">
      <c r="A214" s="132"/>
      <c r="B214" s="132"/>
      <c r="C214" s="132"/>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row>
    <row r="215" spans="1:26" ht="16.5" customHeight="1" x14ac:dyDescent="0.25">
      <c r="A215" s="132"/>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row>
    <row r="216" spans="1:26" ht="16.5" customHeight="1" x14ac:dyDescent="0.25">
      <c r="A216" s="132"/>
      <c r="B216" s="132"/>
      <c r="C216" s="132"/>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row>
    <row r="217" spans="1:26" ht="16.5" customHeight="1" x14ac:dyDescent="0.25">
      <c r="A217" s="132"/>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row>
    <row r="218" spans="1:26" ht="16.5" customHeight="1" x14ac:dyDescent="0.25">
      <c r="A218" s="132"/>
      <c r="B218" s="132"/>
      <c r="C218" s="132"/>
      <c r="D218" s="132"/>
      <c r="E218" s="132"/>
      <c r="F218" s="132"/>
      <c r="G218" s="132"/>
      <c r="H218" s="132"/>
      <c r="I218" s="132"/>
      <c r="J218" s="132"/>
      <c r="K218" s="132"/>
      <c r="L218" s="132"/>
      <c r="M218" s="132"/>
      <c r="N218" s="132"/>
      <c r="O218" s="132"/>
      <c r="P218" s="132"/>
      <c r="Q218" s="132"/>
      <c r="R218" s="132"/>
      <c r="S218" s="132"/>
      <c r="T218" s="132"/>
      <c r="U218" s="132"/>
      <c r="V218" s="132"/>
      <c r="W218" s="132"/>
      <c r="X218" s="132"/>
      <c r="Y218" s="132"/>
      <c r="Z218" s="132"/>
    </row>
    <row r="219" spans="1:26" ht="16.5" customHeight="1" x14ac:dyDescent="0.25">
      <c r="A219" s="132"/>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row>
    <row r="220" spans="1:26" ht="16.5" customHeight="1" x14ac:dyDescent="0.25">
      <c r="A220" s="132"/>
      <c r="B220" s="132"/>
      <c r="C220" s="132"/>
      <c r="D220" s="132"/>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2"/>
    </row>
    <row r="221" spans="1:26" ht="16.5" customHeight="1" x14ac:dyDescent="0.25">
      <c r="A221" s="132"/>
      <c r="B221" s="132"/>
      <c r="C221" s="132"/>
      <c r="D221" s="132"/>
      <c r="E221" s="132"/>
      <c r="F221" s="132"/>
      <c r="G221" s="132"/>
      <c r="H221" s="132"/>
      <c r="I221" s="132"/>
      <c r="J221" s="132"/>
      <c r="K221" s="132"/>
      <c r="L221" s="132"/>
      <c r="M221" s="132"/>
      <c r="N221" s="132"/>
      <c r="O221" s="132"/>
      <c r="P221" s="132"/>
      <c r="Q221" s="132"/>
      <c r="R221" s="132"/>
      <c r="S221" s="132"/>
      <c r="T221" s="132"/>
      <c r="U221" s="132"/>
      <c r="V221" s="132"/>
      <c r="W221" s="132"/>
      <c r="X221" s="132"/>
      <c r="Y221" s="132"/>
      <c r="Z221" s="132"/>
    </row>
    <row r="222" spans="1:26" ht="16.5" customHeight="1" x14ac:dyDescent="0.25">
      <c r="A222" s="132"/>
      <c r="B222" s="132"/>
      <c r="C222" s="132"/>
      <c r="D222" s="132"/>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2"/>
    </row>
    <row r="223" spans="1:26" ht="16.5" customHeight="1" x14ac:dyDescent="0.25">
      <c r="A223" s="132"/>
      <c r="B223" s="132"/>
      <c r="C223" s="132"/>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2"/>
    </row>
    <row r="224" spans="1:26" ht="16.5" customHeight="1" x14ac:dyDescent="0.25">
      <c r="A224" s="132"/>
      <c r="B224" s="132"/>
      <c r="C224" s="132"/>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2"/>
    </row>
    <row r="225" spans="1:26" ht="16.5" customHeight="1" x14ac:dyDescent="0.25">
      <c r="A225" s="132"/>
      <c r="B225" s="132"/>
      <c r="C225" s="132"/>
      <c r="D225" s="132"/>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2"/>
    </row>
    <row r="226" spans="1:26" ht="16.5" customHeight="1" x14ac:dyDescent="0.25">
      <c r="A226" s="132"/>
      <c r="B226" s="132"/>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row>
    <row r="227" spans="1:26" ht="16.5" customHeight="1" x14ac:dyDescent="0.25">
      <c r="A227" s="132"/>
      <c r="B227" s="132"/>
      <c r="C227" s="132"/>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2"/>
    </row>
    <row r="228" spans="1:26" ht="16.5" customHeight="1" x14ac:dyDescent="0.25">
      <c r="A228" s="132"/>
      <c r="B228" s="132"/>
      <c r="C228" s="132"/>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2"/>
    </row>
    <row r="229" spans="1:26" ht="16.5" customHeight="1" x14ac:dyDescent="0.25">
      <c r="A229" s="132"/>
      <c r="B229" s="132"/>
      <c r="C229" s="132"/>
      <c r="D229" s="132"/>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2"/>
    </row>
    <row r="230" spans="1:26" ht="16.5" customHeight="1" x14ac:dyDescent="0.25">
      <c r="A230" s="132"/>
      <c r="B230" s="132"/>
      <c r="C230" s="132"/>
      <c r="D230" s="132"/>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2"/>
    </row>
    <row r="231" spans="1:26" ht="16.5" customHeight="1" x14ac:dyDescent="0.25">
      <c r="A231" s="132"/>
      <c r="B231" s="132"/>
      <c r="C231" s="132"/>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2"/>
    </row>
    <row r="232" spans="1:26" ht="16.5" customHeight="1" x14ac:dyDescent="0.25">
      <c r="A232" s="132"/>
      <c r="B232" s="132"/>
      <c r="C232" s="132"/>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row>
    <row r="233" spans="1:26" ht="16.5" customHeight="1" x14ac:dyDescent="0.25">
      <c r="A233" s="132"/>
      <c r="B233" s="132"/>
      <c r="C233" s="132"/>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row>
    <row r="234" spans="1:26" ht="16.5" customHeight="1" x14ac:dyDescent="0.25">
      <c r="A234" s="132"/>
      <c r="B234" s="132"/>
      <c r="C234" s="132"/>
      <c r="D234" s="132"/>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2"/>
    </row>
    <row r="235" spans="1:26" ht="16.5" customHeight="1" x14ac:dyDescent="0.25">
      <c r="A235" s="132"/>
      <c r="B235" s="132"/>
      <c r="C235" s="132"/>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2"/>
    </row>
    <row r="236" spans="1:26" ht="16.5" customHeight="1" x14ac:dyDescent="0.25">
      <c r="A236" s="132"/>
      <c r="B236" s="132"/>
      <c r="C236" s="132"/>
      <c r="D236" s="132"/>
      <c r="E236" s="132"/>
      <c r="F236" s="132"/>
      <c r="G236" s="132"/>
      <c r="H236" s="132"/>
      <c r="I236" s="132"/>
      <c r="J236" s="132"/>
      <c r="K236" s="132"/>
      <c r="L236" s="132"/>
      <c r="M236" s="132"/>
      <c r="N236" s="132"/>
      <c r="O236" s="132"/>
      <c r="P236" s="132"/>
      <c r="Q236" s="132"/>
      <c r="R236" s="132"/>
      <c r="S236" s="132"/>
      <c r="T236" s="132"/>
      <c r="U236" s="132"/>
      <c r="V236" s="132"/>
      <c r="W236" s="132"/>
      <c r="X236" s="132"/>
      <c r="Y236" s="132"/>
      <c r="Z236" s="132"/>
    </row>
    <row r="237" spans="1:26" ht="16.5" customHeight="1" x14ac:dyDescent="0.25">
      <c r="A237" s="132"/>
      <c r="B237" s="132"/>
      <c r="C237" s="132"/>
      <c r="D237" s="132"/>
      <c r="E237" s="132"/>
      <c r="F237" s="132"/>
      <c r="G237" s="132"/>
      <c r="H237" s="132"/>
      <c r="I237" s="132"/>
      <c r="J237" s="132"/>
      <c r="K237" s="132"/>
      <c r="L237" s="132"/>
      <c r="M237" s="132"/>
      <c r="N237" s="132"/>
      <c r="O237" s="132"/>
      <c r="P237" s="132"/>
      <c r="Q237" s="132"/>
      <c r="R237" s="132"/>
      <c r="S237" s="132"/>
      <c r="T237" s="132"/>
      <c r="U237" s="132"/>
      <c r="V237" s="132"/>
      <c r="W237" s="132"/>
      <c r="X237" s="132"/>
      <c r="Y237" s="132"/>
      <c r="Z237" s="132"/>
    </row>
    <row r="238" spans="1:26" ht="16.5" customHeight="1" x14ac:dyDescent="0.25">
      <c r="A238" s="132"/>
      <c r="B238" s="132"/>
      <c r="C238" s="132"/>
      <c r="D238" s="132"/>
      <c r="E238" s="132"/>
      <c r="F238" s="132"/>
      <c r="G238" s="132"/>
      <c r="H238" s="132"/>
      <c r="I238" s="132"/>
      <c r="J238" s="132"/>
      <c r="K238" s="132"/>
      <c r="L238" s="132"/>
      <c r="M238" s="132"/>
      <c r="N238" s="132"/>
      <c r="O238" s="132"/>
      <c r="P238" s="132"/>
      <c r="Q238" s="132"/>
      <c r="R238" s="132"/>
      <c r="S238" s="132"/>
      <c r="T238" s="132"/>
      <c r="U238" s="132"/>
      <c r="V238" s="132"/>
      <c r="W238" s="132"/>
      <c r="X238" s="132"/>
      <c r="Y238" s="132"/>
      <c r="Z238" s="132"/>
    </row>
    <row r="239" spans="1:26" ht="16.5" customHeight="1" x14ac:dyDescent="0.25">
      <c r="A239" s="132"/>
      <c r="B239" s="132"/>
      <c r="C239" s="132"/>
      <c r="D239" s="132"/>
      <c r="E239" s="132"/>
      <c r="F239" s="132"/>
      <c r="G239" s="132"/>
      <c r="H239" s="132"/>
      <c r="I239" s="132"/>
      <c r="J239" s="132"/>
      <c r="K239" s="132"/>
      <c r="L239" s="132"/>
      <c r="M239" s="132"/>
      <c r="N239" s="132"/>
      <c r="O239" s="132"/>
      <c r="P239" s="132"/>
      <c r="Q239" s="132"/>
      <c r="R239" s="132"/>
      <c r="S239" s="132"/>
      <c r="T239" s="132"/>
      <c r="U239" s="132"/>
      <c r="V239" s="132"/>
      <c r="W239" s="132"/>
      <c r="X239" s="132"/>
      <c r="Y239" s="132"/>
      <c r="Z239" s="132"/>
    </row>
    <row r="240" spans="1:26" ht="16.5" customHeight="1" x14ac:dyDescent="0.25">
      <c r="A240" s="132"/>
      <c r="B240" s="132"/>
      <c r="C240" s="132"/>
      <c r="D240" s="132"/>
      <c r="E240" s="132"/>
      <c r="F240" s="132"/>
      <c r="G240" s="132"/>
      <c r="H240" s="132"/>
      <c r="I240" s="132"/>
      <c r="J240" s="132"/>
      <c r="K240" s="132"/>
      <c r="L240" s="132"/>
      <c r="M240" s="132"/>
      <c r="N240" s="132"/>
      <c r="O240" s="132"/>
      <c r="P240" s="132"/>
      <c r="Q240" s="132"/>
      <c r="R240" s="132"/>
      <c r="S240" s="132"/>
      <c r="T240" s="132"/>
      <c r="U240" s="132"/>
      <c r="V240" s="132"/>
      <c r="W240" s="132"/>
      <c r="X240" s="132"/>
      <c r="Y240" s="132"/>
      <c r="Z240" s="132"/>
    </row>
    <row r="241" spans="1:26" ht="16.5" customHeight="1" x14ac:dyDescent="0.25">
      <c r="A241" s="132"/>
      <c r="B241" s="132"/>
      <c r="C241" s="132"/>
      <c r="D241" s="132"/>
      <c r="E241" s="132"/>
      <c r="F241" s="132"/>
      <c r="G241" s="132"/>
      <c r="H241" s="132"/>
      <c r="I241" s="132"/>
      <c r="J241" s="132"/>
      <c r="K241" s="132"/>
      <c r="L241" s="132"/>
      <c r="M241" s="132"/>
      <c r="N241" s="132"/>
      <c r="O241" s="132"/>
      <c r="P241" s="132"/>
      <c r="Q241" s="132"/>
      <c r="R241" s="132"/>
      <c r="S241" s="132"/>
      <c r="T241" s="132"/>
      <c r="U241" s="132"/>
      <c r="V241" s="132"/>
      <c r="W241" s="132"/>
      <c r="X241" s="132"/>
      <c r="Y241" s="132"/>
      <c r="Z241" s="132"/>
    </row>
    <row r="242" spans="1:26" ht="16.5" customHeight="1" x14ac:dyDescent="0.25">
      <c r="A242" s="132"/>
      <c r="B242" s="132"/>
      <c r="C242" s="132"/>
      <c r="D242" s="132"/>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2"/>
    </row>
    <row r="243" spans="1:26" ht="16.5" customHeight="1" x14ac:dyDescent="0.25">
      <c r="A243" s="132"/>
      <c r="B243" s="132"/>
      <c r="C243" s="132"/>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row>
    <row r="244" spans="1:26" ht="16.5" customHeight="1" x14ac:dyDescent="0.25">
      <c r="A244" s="132"/>
      <c r="B244" s="132"/>
      <c r="C244" s="132"/>
      <c r="D244" s="132"/>
      <c r="E244" s="132"/>
      <c r="F244" s="132"/>
      <c r="G244" s="132"/>
      <c r="H244" s="132"/>
      <c r="I244" s="132"/>
      <c r="J244" s="132"/>
      <c r="K244" s="132"/>
      <c r="L244" s="132"/>
      <c r="M244" s="132"/>
      <c r="N244" s="132"/>
      <c r="O244" s="132"/>
      <c r="P244" s="132"/>
      <c r="Q244" s="132"/>
      <c r="R244" s="132"/>
      <c r="S244" s="132"/>
      <c r="T244" s="132"/>
      <c r="U244" s="132"/>
      <c r="V244" s="132"/>
      <c r="W244" s="132"/>
      <c r="X244" s="132"/>
      <c r="Y244" s="132"/>
      <c r="Z244" s="132"/>
    </row>
    <row r="245" spans="1:26" ht="16.5" customHeight="1" x14ac:dyDescent="0.25">
      <c r="A245" s="132"/>
      <c r="B245" s="132"/>
      <c r="C245" s="132"/>
      <c r="D245" s="132"/>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2"/>
    </row>
    <row r="246" spans="1:26" ht="16.5" customHeight="1" x14ac:dyDescent="0.25">
      <c r="A246" s="132"/>
      <c r="B246" s="132"/>
      <c r="C246" s="132"/>
      <c r="D246" s="132"/>
      <c r="E246" s="132"/>
      <c r="F246" s="132"/>
      <c r="G246" s="132"/>
      <c r="H246" s="132"/>
      <c r="I246" s="132"/>
      <c r="J246" s="132"/>
      <c r="K246" s="132"/>
      <c r="L246" s="132"/>
      <c r="M246" s="132"/>
      <c r="N246" s="132"/>
      <c r="O246" s="132"/>
      <c r="P246" s="132"/>
      <c r="Q246" s="132"/>
      <c r="R246" s="132"/>
      <c r="S246" s="132"/>
      <c r="T246" s="132"/>
      <c r="U246" s="132"/>
      <c r="V246" s="132"/>
      <c r="W246" s="132"/>
      <c r="X246" s="132"/>
      <c r="Y246" s="132"/>
      <c r="Z246" s="132"/>
    </row>
    <row r="247" spans="1:26" ht="16.5" customHeight="1" x14ac:dyDescent="0.25">
      <c r="A247" s="132"/>
      <c r="B247" s="132"/>
      <c r="C247" s="132"/>
      <c r="D247" s="132"/>
      <c r="E247" s="132"/>
      <c r="F247" s="132"/>
      <c r="G247" s="132"/>
      <c r="H247" s="132"/>
      <c r="I247" s="132"/>
      <c r="J247" s="132"/>
      <c r="K247" s="132"/>
      <c r="L247" s="132"/>
      <c r="M247" s="132"/>
      <c r="N247" s="132"/>
      <c r="O247" s="132"/>
      <c r="P247" s="132"/>
      <c r="Q247" s="132"/>
      <c r="R247" s="132"/>
      <c r="S247" s="132"/>
      <c r="T247" s="132"/>
      <c r="U247" s="132"/>
      <c r="V247" s="132"/>
      <c r="W247" s="132"/>
      <c r="X247" s="132"/>
      <c r="Y247" s="132"/>
      <c r="Z247" s="132"/>
    </row>
    <row r="248" spans="1:26" ht="16.5" customHeight="1" x14ac:dyDescent="0.25">
      <c r="A248" s="132"/>
      <c r="B248" s="132"/>
      <c r="C248" s="132"/>
      <c r="D248" s="132"/>
      <c r="E248" s="132"/>
      <c r="F248" s="132"/>
      <c r="G248" s="132"/>
      <c r="H248" s="132"/>
      <c r="I248" s="132"/>
      <c r="J248" s="132"/>
      <c r="K248" s="132"/>
      <c r="L248" s="132"/>
      <c r="M248" s="132"/>
      <c r="N248" s="132"/>
      <c r="O248" s="132"/>
      <c r="P248" s="132"/>
      <c r="Q248" s="132"/>
      <c r="R248" s="132"/>
      <c r="S248" s="132"/>
      <c r="T248" s="132"/>
      <c r="U248" s="132"/>
      <c r="V248" s="132"/>
      <c r="W248" s="132"/>
      <c r="X248" s="132"/>
      <c r="Y248" s="132"/>
      <c r="Z248" s="132"/>
    </row>
    <row r="249" spans="1:26" ht="16.5" customHeight="1" x14ac:dyDescent="0.25">
      <c r="A249" s="132"/>
      <c r="B249" s="132"/>
      <c r="C249" s="132"/>
      <c r="D249" s="132"/>
      <c r="E249" s="132"/>
      <c r="F249" s="132"/>
      <c r="G249" s="132"/>
      <c r="H249" s="132"/>
      <c r="I249" s="132"/>
      <c r="J249" s="132"/>
      <c r="K249" s="132"/>
      <c r="L249" s="132"/>
      <c r="M249" s="132"/>
      <c r="N249" s="132"/>
      <c r="O249" s="132"/>
      <c r="P249" s="132"/>
      <c r="Q249" s="132"/>
      <c r="R249" s="132"/>
      <c r="S249" s="132"/>
      <c r="T249" s="132"/>
      <c r="U249" s="132"/>
      <c r="V249" s="132"/>
      <c r="W249" s="132"/>
      <c r="X249" s="132"/>
      <c r="Y249" s="132"/>
      <c r="Z249" s="132"/>
    </row>
    <row r="250" spans="1:26" ht="16.5" customHeight="1" x14ac:dyDescent="0.25">
      <c r="A250" s="132"/>
      <c r="B250" s="132"/>
      <c r="C250" s="132"/>
      <c r="D250" s="132"/>
      <c r="E250" s="132"/>
      <c r="F250" s="132"/>
      <c r="G250" s="132"/>
      <c r="H250" s="132"/>
      <c r="I250" s="132"/>
      <c r="J250" s="132"/>
      <c r="K250" s="132"/>
      <c r="L250" s="132"/>
      <c r="M250" s="132"/>
      <c r="N250" s="132"/>
      <c r="O250" s="132"/>
      <c r="P250" s="132"/>
      <c r="Q250" s="132"/>
      <c r="R250" s="132"/>
      <c r="S250" s="132"/>
      <c r="T250" s="132"/>
      <c r="U250" s="132"/>
      <c r="V250" s="132"/>
      <c r="W250" s="132"/>
      <c r="X250" s="132"/>
      <c r="Y250" s="132"/>
      <c r="Z250" s="132"/>
    </row>
    <row r="251" spans="1:26" ht="16.5" customHeight="1" x14ac:dyDescent="0.25">
      <c r="A251" s="132"/>
      <c r="B251" s="132"/>
      <c r="C251" s="132"/>
      <c r="D251" s="132"/>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2"/>
    </row>
    <row r="252" spans="1:26" ht="16.5" customHeight="1" x14ac:dyDescent="0.25">
      <c r="A252" s="132"/>
      <c r="B252" s="132"/>
      <c r="C252" s="132"/>
      <c r="D252" s="132"/>
      <c r="E252" s="132"/>
      <c r="F252" s="132"/>
      <c r="G252" s="132"/>
      <c r="H252" s="132"/>
      <c r="I252" s="132"/>
      <c r="J252" s="132"/>
      <c r="K252" s="132"/>
      <c r="L252" s="132"/>
      <c r="M252" s="132"/>
      <c r="N252" s="132"/>
      <c r="O252" s="132"/>
      <c r="P252" s="132"/>
      <c r="Q252" s="132"/>
      <c r="R252" s="132"/>
      <c r="S252" s="132"/>
      <c r="T252" s="132"/>
      <c r="U252" s="132"/>
      <c r="V252" s="132"/>
      <c r="W252" s="132"/>
      <c r="X252" s="132"/>
      <c r="Y252" s="132"/>
      <c r="Z252" s="132"/>
    </row>
    <row r="253" spans="1:26" ht="16.5" customHeight="1" x14ac:dyDescent="0.25">
      <c r="A253" s="132"/>
      <c r="B253" s="132"/>
      <c r="C253" s="132"/>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2"/>
    </row>
    <row r="254" spans="1:26" ht="16.5" customHeight="1" x14ac:dyDescent="0.25">
      <c r="A254" s="132"/>
      <c r="B254" s="132"/>
      <c r="C254" s="132"/>
      <c r="D254" s="132"/>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2"/>
    </row>
    <row r="255" spans="1:26" ht="16.5" customHeight="1" x14ac:dyDescent="0.25">
      <c r="A255" s="132"/>
      <c r="B255" s="132"/>
      <c r="C255" s="132"/>
      <c r="D255" s="132"/>
      <c r="E255" s="132"/>
      <c r="F255" s="132"/>
      <c r="G255" s="132"/>
      <c r="H255" s="132"/>
      <c r="I255" s="132"/>
      <c r="J255" s="132"/>
      <c r="K255" s="132"/>
      <c r="L255" s="132"/>
      <c r="M255" s="132"/>
      <c r="N255" s="132"/>
      <c r="O255" s="132"/>
      <c r="P255" s="132"/>
      <c r="Q255" s="132"/>
      <c r="R255" s="132"/>
      <c r="S255" s="132"/>
      <c r="T255" s="132"/>
      <c r="U255" s="132"/>
      <c r="V255" s="132"/>
      <c r="W255" s="132"/>
      <c r="X255" s="132"/>
      <c r="Y255" s="132"/>
      <c r="Z255" s="132"/>
    </row>
    <row r="256" spans="1:26" ht="16.5" customHeight="1" x14ac:dyDescent="0.25">
      <c r="A256" s="132"/>
      <c r="B256" s="132"/>
      <c r="C256" s="132"/>
      <c r="D256" s="132"/>
      <c r="E256" s="132"/>
      <c r="F256" s="132"/>
      <c r="G256" s="132"/>
      <c r="H256" s="132"/>
      <c r="I256" s="132"/>
      <c r="J256" s="132"/>
      <c r="K256" s="132"/>
      <c r="L256" s="132"/>
      <c r="M256" s="132"/>
      <c r="N256" s="132"/>
      <c r="O256" s="132"/>
      <c r="P256" s="132"/>
      <c r="Q256" s="132"/>
      <c r="R256" s="132"/>
      <c r="S256" s="132"/>
      <c r="T256" s="132"/>
      <c r="U256" s="132"/>
      <c r="V256" s="132"/>
      <c r="W256" s="132"/>
      <c r="X256" s="132"/>
      <c r="Y256" s="132"/>
      <c r="Z256" s="132"/>
    </row>
    <row r="257" spans="1:26" ht="16.5" customHeight="1" x14ac:dyDescent="0.25">
      <c r="A257" s="132"/>
      <c r="B257" s="132"/>
      <c r="C257" s="132"/>
      <c r="D257" s="132"/>
      <c r="E257" s="132"/>
      <c r="F257" s="132"/>
      <c r="G257" s="132"/>
      <c r="H257" s="132"/>
      <c r="I257" s="132"/>
      <c r="J257" s="132"/>
      <c r="K257" s="132"/>
      <c r="L257" s="132"/>
      <c r="M257" s="132"/>
      <c r="N257" s="132"/>
      <c r="O257" s="132"/>
      <c r="P257" s="132"/>
      <c r="Q257" s="132"/>
      <c r="R257" s="132"/>
      <c r="S257" s="132"/>
      <c r="T257" s="132"/>
      <c r="U257" s="132"/>
      <c r="V257" s="132"/>
      <c r="W257" s="132"/>
      <c r="X257" s="132"/>
      <c r="Y257" s="132"/>
      <c r="Z257" s="132"/>
    </row>
    <row r="258" spans="1:26" ht="16.5" customHeight="1" x14ac:dyDescent="0.25">
      <c r="A258" s="132"/>
      <c r="B258" s="132"/>
      <c r="C258" s="132"/>
      <c r="D258" s="132"/>
      <c r="E258" s="132"/>
      <c r="F258" s="132"/>
      <c r="G258" s="132"/>
      <c r="H258" s="132"/>
      <c r="I258" s="132"/>
      <c r="J258" s="132"/>
      <c r="K258" s="132"/>
      <c r="L258" s="132"/>
      <c r="M258" s="132"/>
      <c r="N258" s="132"/>
      <c r="O258" s="132"/>
      <c r="P258" s="132"/>
      <c r="Q258" s="132"/>
      <c r="R258" s="132"/>
      <c r="S258" s="132"/>
      <c r="T258" s="132"/>
      <c r="U258" s="132"/>
      <c r="V258" s="132"/>
      <c r="W258" s="132"/>
      <c r="X258" s="132"/>
      <c r="Y258" s="132"/>
      <c r="Z258" s="132"/>
    </row>
    <row r="259" spans="1:26" ht="16.5" customHeight="1" x14ac:dyDescent="0.25">
      <c r="A259" s="132"/>
      <c r="B259" s="132"/>
      <c r="C259" s="132"/>
      <c r="D259" s="132"/>
      <c r="E259" s="132"/>
      <c r="F259" s="132"/>
      <c r="G259" s="132"/>
      <c r="H259" s="132"/>
      <c r="I259" s="132"/>
      <c r="J259" s="132"/>
      <c r="K259" s="132"/>
      <c r="L259" s="132"/>
      <c r="M259" s="132"/>
      <c r="N259" s="132"/>
      <c r="O259" s="132"/>
      <c r="P259" s="132"/>
      <c r="Q259" s="132"/>
      <c r="R259" s="132"/>
      <c r="S259" s="132"/>
      <c r="T259" s="132"/>
      <c r="U259" s="132"/>
      <c r="V259" s="132"/>
      <c r="W259" s="132"/>
      <c r="X259" s="132"/>
      <c r="Y259" s="132"/>
      <c r="Z259" s="132"/>
    </row>
    <row r="260" spans="1:26" ht="16.5" customHeight="1" x14ac:dyDescent="0.25">
      <c r="A260" s="132"/>
      <c r="B260" s="132"/>
      <c r="C260" s="132"/>
      <c r="D260" s="132"/>
      <c r="E260" s="132"/>
      <c r="F260" s="132"/>
      <c r="G260" s="132"/>
      <c r="H260" s="132"/>
      <c r="I260" s="132"/>
      <c r="J260" s="132"/>
      <c r="K260" s="132"/>
      <c r="L260" s="132"/>
      <c r="M260" s="132"/>
      <c r="N260" s="132"/>
      <c r="O260" s="132"/>
      <c r="P260" s="132"/>
      <c r="Q260" s="132"/>
      <c r="R260" s="132"/>
      <c r="S260" s="132"/>
      <c r="T260" s="132"/>
      <c r="U260" s="132"/>
      <c r="V260" s="132"/>
      <c r="W260" s="132"/>
      <c r="X260" s="132"/>
      <c r="Y260" s="132"/>
      <c r="Z260" s="132"/>
    </row>
    <row r="261" spans="1:26" ht="16.5" customHeight="1" x14ac:dyDescent="0.25">
      <c r="A261" s="132"/>
      <c r="B261" s="132"/>
      <c r="C261" s="132"/>
      <c r="D261" s="132"/>
      <c r="E261" s="132"/>
      <c r="F261" s="132"/>
      <c r="G261" s="132"/>
      <c r="H261" s="132"/>
      <c r="I261" s="132"/>
      <c r="J261" s="132"/>
      <c r="K261" s="132"/>
      <c r="L261" s="132"/>
      <c r="M261" s="132"/>
      <c r="N261" s="132"/>
      <c r="O261" s="132"/>
      <c r="P261" s="132"/>
      <c r="Q261" s="132"/>
      <c r="R261" s="132"/>
      <c r="S261" s="132"/>
      <c r="T261" s="132"/>
      <c r="U261" s="132"/>
      <c r="V261" s="132"/>
      <c r="W261" s="132"/>
      <c r="X261" s="132"/>
      <c r="Y261" s="132"/>
      <c r="Z261" s="132"/>
    </row>
    <row r="262" spans="1:26" ht="16.5" customHeight="1" x14ac:dyDescent="0.25">
      <c r="A262" s="132"/>
      <c r="B262" s="132"/>
      <c r="C262" s="132"/>
      <c r="D262" s="132"/>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2"/>
    </row>
    <row r="263" spans="1:26" ht="16.5" customHeight="1" x14ac:dyDescent="0.25">
      <c r="A263" s="132"/>
      <c r="B263" s="132"/>
      <c r="C263" s="132"/>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2"/>
    </row>
    <row r="264" spans="1:26" ht="16.5" customHeight="1" x14ac:dyDescent="0.25">
      <c r="A264" s="132"/>
      <c r="B264" s="132"/>
      <c r="C264" s="132"/>
      <c r="D264" s="132"/>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2"/>
    </row>
    <row r="265" spans="1:26" ht="16.5" customHeight="1" x14ac:dyDescent="0.25">
      <c r="A265" s="132"/>
      <c r="B265" s="132"/>
      <c r="C265" s="132"/>
      <c r="D265" s="132"/>
      <c r="E265" s="132"/>
      <c r="F265" s="132"/>
      <c r="G265" s="132"/>
      <c r="H265" s="132"/>
      <c r="I265" s="132"/>
      <c r="J265" s="132"/>
      <c r="K265" s="132"/>
      <c r="L265" s="132"/>
      <c r="M265" s="132"/>
      <c r="N265" s="132"/>
      <c r="O265" s="132"/>
      <c r="P265" s="132"/>
      <c r="Q265" s="132"/>
      <c r="R265" s="132"/>
      <c r="S265" s="132"/>
      <c r="T265" s="132"/>
      <c r="U265" s="132"/>
      <c r="V265" s="132"/>
      <c r="W265" s="132"/>
      <c r="X265" s="132"/>
      <c r="Y265" s="132"/>
      <c r="Z265" s="132"/>
    </row>
    <row r="266" spans="1:26" ht="16.5" customHeight="1" x14ac:dyDescent="0.25">
      <c r="A266" s="132"/>
      <c r="B266" s="132"/>
      <c r="C266" s="132"/>
      <c r="D266" s="132"/>
      <c r="E266" s="132"/>
      <c r="F266" s="132"/>
      <c r="G266" s="132"/>
      <c r="H266" s="132"/>
      <c r="I266" s="132"/>
      <c r="J266" s="132"/>
      <c r="K266" s="132"/>
      <c r="L266" s="132"/>
      <c r="M266" s="132"/>
      <c r="N266" s="132"/>
      <c r="O266" s="132"/>
      <c r="P266" s="132"/>
      <c r="Q266" s="132"/>
      <c r="R266" s="132"/>
      <c r="S266" s="132"/>
      <c r="T266" s="132"/>
      <c r="U266" s="132"/>
      <c r="V266" s="132"/>
      <c r="W266" s="132"/>
      <c r="X266" s="132"/>
      <c r="Y266" s="132"/>
      <c r="Z266" s="132"/>
    </row>
    <row r="267" spans="1:26" ht="16.5" customHeight="1" x14ac:dyDescent="0.25">
      <c r="A267" s="132"/>
      <c r="B267" s="132"/>
      <c r="C267" s="132"/>
      <c r="D267" s="132"/>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2"/>
    </row>
    <row r="268" spans="1:26" ht="16.5" customHeight="1" x14ac:dyDescent="0.25">
      <c r="A268" s="132"/>
      <c r="B268" s="132"/>
      <c r="C268" s="132"/>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2"/>
    </row>
    <row r="269" spans="1:26" ht="16.5" customHeight="1" x14ac:dyDescent="0.25">
      <c r="A269" s="132"/>
      <c r="B269" s="132"/>
      <c r="C269" s="132"/>
      <c r="D269" s="132"/>
      <c r="E269" s="132"/>
      <c r="F269" s="132"/>
      <c r="G269" s="132"/>
      <c r="H269" s="132"/>
      <c r="I269" s="132"/>
      <c r="J269" s="132"/>
      <c r="K269" s="132"/>
      <c r="L269" s="132"/>
      <c r="M269" s="132"/>
      <c r="N269" s="132"/>
      <c r="O269" s="132"/>
      <c r="P269" s="132"/>
      <c r="Q269" s="132"/>
      <c r="R269" s="132"/>
      <c r="S269" s="132"/>
      <c r="T269" s="132"/>
      <c r="U269" s="132"/>
      <c r="V269" s="132"/>
      <c r="W269" s="132"/>
      <c r="X269" s="132"/>
      <c r="Y269" s="132"/>
      <c r="Z269" s="132"/>
    </row>
    <row r="270" spans="1:26" ht="16.5" customHeight="1" x14ac:dyDescent="0.25">
      <c r="A270" s="132"/>
      <c r="B270" s="132"/>
      <c r="C270" s="132"/>
      <c r="D270" s="132"/>
      <c r="E270" s="132"/>
      <c r="F270" s="132"/>
      <c r="G270" s="132"/>
      <c r="H270" s="132"/>
      <c r="I270" s="132"/>
      <c r="J270" s="132"/>
      <c r="K270" s="132"/>
      <c r="L270" s="132"/>
      <c r="M270" s="132"/>
      <c r="N270" s="132"/>
      <c r="O270" s="132"/>
      <c r="P270" s="132"/>
      <c r="Q270" s="132"/>
      <c r="R270" s="132"/>
      <c r="S270" s="132"/>
      <c r="T270" s="132"/>
      <c r="U270" s="132"/>
      <c r="V270" s="132"/>
      <c r="W270" s="132"/>
      <c r="X270" s="132"/>
      <c r="Y270" s="132"/>
      <c r="Z270" s="132"/>
    </row>
    <row r="271" spans="1:26" ht="16.5" customHeight="1" x14ac:dyDescent="0.25">
      <c r="A271" s="132"/>
      <c r="B271" s="132"/>
      <c r="C271" s="132"/>
      <c r="D271" s="132"/>
      <c r="E271" s="132"/>
      <c r="F271" s="132"/>
      <c r="G271" s="132"/>
      <c r="H271" s="132"/>
      <c r="I271" s="132"/>
      <c r="J271" s="132"/>
      <c r="K271" s="132"/>
      <c r="L271" s="132"/>
      <c r="M271" s="132"/>
      <c r="N271" s="132"/>
      <c r="O271" s="132"/>
      <c r="P271" s="132"/>
      <c r="Q271" s="132"/>
      <c r="R271" s="132"/>
      <c r="S271" s="132"/>
      <c r="T271" s="132"/>
      <c r="U271" s="132"/>
      <c r="V271" s="132"/>
      <c r="W271" s="132"/>
      <c r="X271" s="132"/>
      <c r="Y271" s="132"/>
      <c r="Z271" s="132"/>
    </row>
    <row r="272" spans="1:26" ht="16.5" customHeight="1" x14ac:dyDescent="0.25">
      <c r="A272" s="132"/>
      <c r="B272" s="132"/>
      <c r="C272" s="132"/>
      <c r="D272" s="132"/>
      <c r="E272" s="132"/>
      <c r="F272" s="132"/>
      <c r="G272" s="132"/>
      <c r="H272" s="132"/>
      <c r="I272" s="132"/>
      <c r="J272" s="132"/>
      <c r="K272" s="132"/>
      <c r="L272" s="132"/>
      <c r="M272" s="132"/>
      <c r="N272" s="132"/>
      <c r="O272" s="132"/>
      <c r="P272" s="132"/>
      <c r="Q272" s="132"/>
      <c r="R272" s="132"/>
      <c r="S272" s="132"/>
      <c r="T272" s="132"/>
      <c r="U272" s="132"/>
      <c r="V272" s="132"/>
      <c r="W272" s="132"/>
      <c r="X272" s="132"/>
      <c r="Y272" s="132"/>
      <c r="Z272" s="132"/>
    </row>
    <row r="273" spans="1:26" ht="16.5" customHeight="1" x14ac:dyDescent="0.25">
      <c r="A273" s="132"/>
      <c r="B273" s="132"/>
      <c r="C273" s="132"/>
      <c r="D273" s="132"/>
      <c r="E273" s="132"/>
      <c r="F273" s="132"/>
      <c r="G273" s="132"/>
      <c r="H273" s="132"/>
      <c r="I273" s="132"/>
      <c r="J273" s="132"/>
      <c r="K273" s="132"/>
      <c r="L273" s="132"/>
      <c r="M273" s="132"/>
      <c r="N273" s="132"/>
      <c r="O273" s="132"/>
      <c r="P273" s="132"/>
      <c r="Q273" s="132"/>
      <c r="R273" s="132"/>
      <c r="S273" s="132"/>
      <c r="T273" s="132"/>
      <c r="U273" s="132"/>
      <c r="V273" s="132"/>
      <c r="W273" s="132"/>
      <c r="X273" s="132"/>
      <c r="Y273" s="132"/>
      <c r="Z273" s="132"/>
    </row>
    <row r="274" spans="1:26" ht="16.5" customHeight="1" x14ac:dyDescent="0.25">
      <c r="A274" s="132"/>
      <c r="B274" s="132"/>
      <c r="C274" s="132"/>
      <c r="D274" s="132"/>
      <c r="E274" s="132"/>
      <c r="F274" s="132"/>
      <c r="G274" s="132"/>
      <c r="H274" s="132"/>
      <c r="I274" s="132"/>
      <c r="J274" s="132"/>
      <c r="K274" s="132"/>
      <c r="L274" s="132"/>
      <c r="M274" s="132"/>
      <c r="N274" s="132"/>
      <c r="O274" s="132"/>
      <c r="P274" s="132"/>
      <c r="Q274" s="132"/>
      <c r="R274" s="132"/>
      <c r="S274" s="132"/>
      <c r="T274" s="132"/>
      <c r="U274" s="132"/>
      <c r="V274" s="132"/>
      <c r="W274" s="132"/>
      <c r="X274" s="132"/>
      <c r="Y274" s="132"/>
      <c r="Z274" s="132"/>
    </row>
    <row r="275" spans="1:26" ht="16.5" customHeight="1" x14ac:dyDescent="0.25">
      <c r="A275" s="132"/>
      <c r="B275" s="132"/>
      <c r="C275" s="132"/>
      <c r="D275" s="132"/>
      <c r="E275" s="132"/>
      <c r="F275" s="132"/>
      <c r="G275" s="132"/>
      <c r="H275" s="132"/>
      <c r="I275" s="132"/>
      <c r="J275" s="132"/>
      <c r="K275" s="132"/>
      <c r="L275" s="132"/>
      <c r="M275" s="132"/>
      <c r="N275" s="132"/>
      <c r="O275" s="132"/>
      <c r="P275" s="132"/>
      <c r="Q275" s="132"/>
      <c r="R275" s="132"/>
      <c r="S275" s="132"/>
      <c r="T275" s="132"/>
      <c r="U275" s="132"/>
      <c r="V275" s="132"/>
      <c r="W275" s="132"/>
      <c r="X275" s="132"/>
      <c r="Y275" s="132"/>
      <c r="Z275" s="132"/>
    </row>
    <row r="276" spans="1:26" ht="16.5" customHeight="1" x14ac:dyDescent="0.25">
      <c r="A276" s="132"/>
      <c r="B276" s="132"/>
      <c r="C276" s="132"/>
      <c r="D276" s="132"/>
      <c r="E276" s="132"/>
      <c r="F276" s="132"/>
      <c r="G276" s="132"/>
      <c r="H276" s="132"/>
      <c r="I276" s="132"/>
      <c r="J276" s="132"/>
      <c r="K276" s="132"/>
      <c r="L276" s="132"/>
      <c r="M276" s="132"/>
      <c r="N276" s="132"/>
      <c r="O276" s="132"/>
      <c r="P276" s="132"/>
      <c r="Q276" s="132"/>
      <c r="R276" s="132"/>
      <c r="S276" s="132"/>
      <c r="T276" s="132"/>
      <c r="U276" s="132"/>
      <c r="V276" s="132"/>
      <c r="W276" s="132"/>
      <c r="X276" s="132"/>
      <c r="Y276" s="132"/>
      <c r="Z276" s="132"/>
    </row>
    <row r="277" spans="1:26" ht="16.5" customHeight="1" x14ac:dyDescent="0.25">
      <c r="A277" s="132"/>
      <c r="B277" s="132"/>
      <c r="C277" s="132"/>
      <c r="D277" s="132"/>
      <c r="E277" s="132"/>
      <c r="F277" s="132"/>
      <c r="G277" s="132"/>
      <c r="H277" s="132"/>
      <c r="I277" s="132"/>
      <c r="J277" s="132"/>
      <c r="K277" s="132"/>
      <c r="L277" s="132"/>
      <c r="M277" s="132"/>
      <c r="N277" s="132"/>
      <c r="O277" s="132"/>
      <c r="P277" s="132"/>
      <c r="Q277" s="132"/>
      <c r="R277" s="132"/>
      <c r="S277" s="132"/>
      <c r="T277" s="132"/>
      <c r="U277" s="132"/>
      <c r="V277" s="132"/>
      <c r="W277" s="132"/>
      <c r="X277" s="132"/>
      <c r="Y277" s="132"/>
      <c r="Z277" s="132"/>
    </row>
    <row r="278" spans="1:26" ht="16.5" customHeight="1" x14ac:dyDescent="0.25">
      <c r="A278" s="132"/>
      <c r="B278" s="132"/>
      <c r="C278" s="132"/>
      <c r="D278" s="132"/>
      <c r="E278" s="132"/>
      <c r="F278" s="132"/>
      <c r="G278" s="132"/>
      <c r="H278" s="132"/>
      <c r="I278" s="132"/>
      <c r="J278" s="132"/>
      <c r="K278" s="132"/>
      <c r="L278" s="132"/>
      <c r="M278" s="132"/>
      <c r="N278" s="132"/>
      <c r="O278" s="132"/>
      <c r="P278" s="132"/>
      <c r="Q278" s="132"/>
      <c r="R278" s="132"/>
      <c r="S278" s="132"/>
      <c r="T278" s="132"/>
      <c r="U278" s="132"/>
      <c r="V278" s="132"/>
      <c r="W278" s="132"/>
      <c r="X278" s="132"/>
      <c r="Y278" s="132"/>
      <c r="Z278" s="132"/>
    </row>
    <row r="279" spans="1:26" ht="16.5" customHeight="1" x14ac:dyDescent="0.25">
      <c r="A279" s="132"/>
      <c r="B279" s="132"/>
      <c r="C279" s="132"/>
      <c r="D279" s="132"/>
      <c r="E279" s="132"/>
      <c r="F279" s="132"/>
      <c r="G279" s="132"/>
      <c r="H279" s="132"/>
      <c r="I279" s="132"/>
      <c r="J279" s="132"/>
      <c r="K279" s="132"/>
      <c r="L279" s="132"/>
      <c r="M279" s="132"/>
      <c r="N279" s="132"/>
      <c r="O279" s="132"/>
      <c r="P279" s="132"/>
      <c r="Q279" s="132"/>
      <c r="R279" s="132"/>
      <c r="S279" s="132"/>
      <c r="T279" s="132"/>
      <c r="U279" s="132"/>
      <c r="V279" s="132"/>
      <c r="W279" s="132"/>
      <c r="X279" s="132"/>
      <c r="Y279" s="132"/>
      <c r="Z279" s="132"/>
    </row>
    <row r="280" spans="1:26" ht="16.5" customHeight="1" x14ac:dyDescent="0.25">
      <c r="A280" s="132"/>
      <c r="B280" s="132"/>
      <c r="C280" s="132"/>
      <c r="D280" s="132"/>
      <c r="E280" s="132"/>
      <c r="F280" s="132"/>
      <c r="G280" s="132"/>
      <c r="H280" s="132"/>
      <c r="I280" s="132"/>
      <c r="J280" s="132"/>
      <c r="K280" s="132"/>
      <c r="L280" s="132"/>
      <c r="M280" s="132"/>
      <c r="N280" s="132"/>
      <c r="O280" s="132"/>
      <c r="P280" s="132"/>
      <c r="Q280" s="132"/>
      <c r="R280" s="132"/>
      <c r="S280" s="132"/>
      <c r="T280" s="132"/>
      <c r="U280" s="132"/>
      <c r="V280" s="132"/>
      <c r="W280" s="132"/>
      <c r="X280" s="132"/>
      <c r="Y280" s="132"/>
      <c r="Z280" s="132"/>
    </row>
    <row r="281" spans="1:26" ht="16.5" customHeight="1" x14ac:dyDescent="0.25">
      <c r="A281" s="132"/>
      <c r="B281" s="132"/>
      <c r="C281" s="132"/>
      <c r="D281" s="132"/>
      <c r="E281" s="132"/>
      <c r="F281" s="132"/>
      <c r="G281" s="132"/>
      <c r="H281" s="132"/>
      <c r="I281" s="132"/>
      <c r="J281" s="132"/>
      <c r="K281" s="132"/>
      <c r="L281" s="132"/>
      <c r="M281" s="132"/>
      <c r="N281" s="132"/>
      <c r="O281" s="132"/>
      <c r="P281" s="132"/>
      <c r="Q281" s="132"/>
      <c r="R281" s="132"/>
      <c r="S281" s="132"/>
      <c r="T281" s="132"/>
      <c r="U281" s="132"/>
      <c r="V281" s="132"/>
      <c r="W281" s="132"/>
      <c r="X281" s="132"/>
      <c r="Y281" s="132"/>
      <c r="Z281" s="132"/>
    </row>
    <row r="282" spans="1:26" ht="16.5" customHeight="1" x14ac:dyDescent="0.25">
      <c r="A282" s="132"/>
      <c r="B282" s="132"/>
      <c r="C282" s="132"/>
      <c r="D282" s="132"/>
      <c r="E282" s="132"/>
      <c r="F282" s="132"/>
      <c r="G282" s="132"/>
      <c r="H282" s="132"/>
      <c r="I282" s="132"/>
      <c r="J282" s="132"/>
      <c r="K282" s="132"/>
      <c r="L282" s="132"/>
      <c r="M282" s="132"/>
      <c r="N282" s="132"/>
      <c r="O282" s="132"/>
      <c r="P282" s="132"/>
      <c r="Q282" s="132"/>
      <c r="R282" s="132"/>
      <c r="S282" s="132"/>
      <c r="T282" s="132"/>
      <c r="U282" s="132"/>
      <c r="V282" s="132"/>
      <c r="W282" s="132"/>
      <c r="X282" s="132"/>
      <c r="Y282" s="132"/>
      <c r="Z282" s="132"/>
    </row>
    <row r="283" spans="1:26" ht="16.5" customHeight="1" x14ac:dyDescent="0.25">
      <c r="A283" s="132"/>
      <c r="B283" s="132"/>
      <c r="C283" s="132"/>
      <c r="D283" s="132"/>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2"/>
    </row>
    <row r="284" spans="1:26" ht="16.5" customHeight="1" x14ac:dyDescent="0.25">
      <c r="A284" s="132"/>
      <c r="B284" s="132"/>
      <c r="C284" s="132"/>
      <c r="D284" s="132"/>
      <c r="E284" s="132"/>
      <c r="F284" s="132"/>
      <c r="G284" s="132"/>
      <c r="H284" s="132"/>
      <c r="I284" s="132"/>
      <c r="J284" s="132"/>
      <c r="K284" s="132"/>
      <c r="L284" s="132"/>
      <c r="M284" s="132"/>
      <c r="N284" s="132"/>
      <c r="O284" s="132"/>
      <c r="P284" s="132"/>
      <c r="Q284" s="132"/>
      <c r="R284" s="132"/>
      <c r="S284" s="132"/>
      <c r="T284" s="132"/>
      <c r="U284" s="132"/>
      <c r="V284" s="132"/>
      <c r="W284" s="132"/>
      <c r="X284" s="132"/>
      <c r="Y284" s="132"/>
      <c r="Z284" s="132"/>
    </row>
    <row r="285" spans="1:26" ht="16.5" customHeight="1" x14ac:dyDescent="0.25">
      <c r="A285" s="132"/>
      <c r="B285" s="132"/>
      <c r="C285" s="132"/>
      <c r="D285" s="132"/>
      <c r="E285" s="132"/>
      <c r="F285" s="132"/>
      <c r="G285" s="132"/>
      <c r="H285" s="132"/>
      <c r="I285" s="132"/>
      <c r="J285" s="132"/>
      <c r="K285" s="132"/>
      <c r="L285" s="132"/>
      <c r="M285" s="132"/>
      <c r="N285" s="132"/>
      <c r="O285" s="132"/>
      <c r="P285" s="132"/>
      <c r="Q285" s="132"/>
      <c r="R285" s="132"/>
      <c r="S285" s="132"/>
      <c r="T285" s="132"/>
      <c r="U285" s="132"/>
      <c r="V285" s="132"/>
      <c r="W285" s="132"/>
      <c r="X285" s="132"/>
      <c r="Y285" s="132"/>
      <c r="Z285" s="132"/>
    </row>
    <row r="286" spans="1:26" ht="16.5" customHeight="1" x14ac:dyDescent="0.25">
      <c r="A286" s="132"/>
      <c r="B286" s="132"/>
      <c r="C286" s="132"/>
      <c r="D286" s="132"/>
      <c r="E286" s="132"/>
      <c r="F286" s="132"/>
      <c r="G286" s="132"/>
      <c r="H286" s="132"/>
      <c r="I286" s="132"/>
      <c r="J286" s="132"/>
      <c r="K286" s="132"/>
      <c r="L286" s="132"/>
      <c r="M286" s="132"/>
      <c r="N286" s="132"/>
      <c r="O286" s="132"/>
      <c r="P286" s="132"/>
      <c r="Q286" s="132"/>
      <c r="R286" s="132"/>
      <c r="S286" s="132"/>
      <c r="T286" s="132"/>
      <c r="U286" s="132"/>
      <c r="V286" s="132"/>
      <c r="W286" s="132"/>
      <c r="X286" s="132"/>
      <c r="Y286" s="132"/>
      <c r="Z286" s="132"/>
    </row>
    <row r="287" spans="1:26" ht="16.5" customHeight="1" x14ac:dyDescent="0.25">
      <c r="A287" s="132"/>
      <c r="B287" s="132"/>
      <c r="C287" s="132"/>
      <c r="D287" s="132"/>
      <c r="E287" s="132"/>
      <c r="F287" s="132"/>
      <c r="G287" s="132"/>
      <c r="H287" s="132"/>
      <c r="I287" s="132"/>
      <c r="J287" s="132"/>
      <c r="K287" s="132"/>
      <c r="L287" s="132"/>
      <c r="M287" s="132"/>
      <c r="N287" s="132"/>
      <c r="O287" s="132"/>
      <c r="P287" s="132"/>
      <c r="Q287" s="132"/>
      <c r="R287" s="132"/>
      <c r="S287" s="132"/>
      <c r="T287" s="132"/>
      <c r="U287" s="132"/>
      <c r="V287" s="132"/>
      <c r="W287" s="132"/>
      <c r="X287" s="132"/>
      <c r="Y287" s="132"/>
      <c r="Z287" s="132"/>
    </row>
    <row r="288" spans="1:26" ht="16.5" customHeight="1" x14ac:dyDescent="0.25">
      <c r="A288" s="132"/>
      <c r="B288" s="132"/>
      <c r="C288" s="132"/>
      <c r="D288" s="132"/>
      <c r="E288" s="132"/>
      <c r="F288" s="132"/>
      <c r="G288" s="132"/>
      <c r="H288" s="132"/>
      <c r="I288" s="132"/>
      <c r="J288" s="132"/>
      <c r="K288" s="132"/>
      <c r="L288" s="132"/>
      <c r="M288" s="132"/>
      <c r="N288" s="132"/>
      <c r="O288" s="132"/>
      <c r="P288" s="132"/>
      <c r="Q288" s="132"/>
      <c r="R288" s="132"/>
      <c r="S288" s="132"/>
      <c r="T288" s="132"/>
      <c r="U288" s="132"/>
      <c r="V288" s="132"/>
      <c r="W288" s="132"/>
      <c r="X288" s="132"/>
      <c r="Y288" s="132"/>
      <c r="Z288" s="132"/>
    </row>
    <row r="289" spans="1:26" ht="16.5" customHeight="1" x14ac:dyDescent="0.25">
      <c r="A289" s="132"/>
      <c r="B289" s="132"/>
      <c r="C289" s="132"/>
      <c r="D289" s="132"/>
      <c r="E289" s="132"/>
      <c r="F289" s="132"/>
      <c r="G289" s="132"/>
      <c r="H289" s="132"/>
      <c r="I289" s="132"/>
      <c r="J289" s="132"/>
      <c r="K289" s="132"/>
      <c r="L289" s="132"/>
      <c r="M289" s="132"/>
      <c r="N289" s="132"/>
      <c r="O289" s="132"/>
      <c r="P289" s="132"/>
      <c r="Q289" s="132"/>
      <c r="R289" s="132"/>
      <c r="S289" s="132"/>
      <c r="T289" s="132"/>
      <c r="U289" s="132"/>
      <c r="V289" s="132"/>
      <c r="W289" s="132"/>
      <c r="X289" s="132"/>
      <c r="Y289" s="132"/>
      <c r="Z289" s="132"/>
    </row>
    <row r="290" spans="1:26" ht="16.5" customHeight="1" x14ac:dyDescent="0.25">
      <c r="A290" s="132"/>
      <c r="B290" s="132"/>
      <c r="C290" s="132"/>
      <c r="D290" s="132"/>
      <c r="E290" s="132"/>
      <c r="F290" s="132"/>
      <c r="G290" s="132"/>
      <c r="H290" s="132"/>
      <c r="I290" s="132"/>
      <c r="J290" s="132"/>
      <c r="K290" s="132"/>
      <c r="L290" s="132"/>
      <c r="M290" s="132"/>
      <c r="N290" s="132"/>
      <c r="O290" s="132"/>
      <c r="P290" s="132"/>
      <c r="Q290" s="132"/>
      <c r="R290" s="132"/>
      <c r="S290" s="132"/>
      <c r="T290" s="132"/>
      <c r="U290" s="132"/>
      <c r="V290" s="132"/>
      <c r="W290" s="132"/>
      <c r="X290" s="132"/>
      <c r="Y290" s="132"/>
      <c r="Z290" s="132"/>
    </row>
    <row r="291" spans="1:26" ht="16.5" customHeight="1" x14ac:dyDescent="0.25">
      <c r="A291" s="132"/>
      <c r="B291" s="132"/>
      <c r="C291" s="132"/>
      <c r="D291" s="132"/>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2"/>
    </row>
    <row r="292" spans="1:26" ht="16.5" customHeight="1" x14ac:dyDescent="0.25">
      <c r="A292" s="132"/>
      <c r="B292" s="132"/>
      <c r="C292" s="132"/>
      <c r="D292" s="132"/>
      <c r="E292" s="132"/>
      <c r="F292" s="132"/>
      <c r="G292" s="132"/>
      <c r="H292" s="132"/>
      <c r="I292" s="132"/>
      <c r="J292" s="132"/>
      <c r="K292" s="132"/>
      <c r="L292" s="132"/>
      <c r="M292" s="132"/>
      <c r="N292" s="132"/>
      <c r="O292" s="132"/>
      <c r="P292" s="132"/>
      <c r="Q292" s="132"/>
      <c r="R292" s="132"/>
      <c r="S292" s="132"/>
      <c r="T292" s="132"/>
      <c r="U292" s="132"/>
      <c r="V292" s="132"/>
      <c r="W292" s="132"/>
      <c r="X292" s="132"/>
      <c r="Y292" s="132"/>
      <c r="Z292" s="132"/>
    </row>
    <row r="293" spans="1:26" ht="16.5" customHeight="1" x14ac:dyDescent="0.25">
      <c r="A293" s="132"/>
      <c r="B293" s="132"/>
      <c r="C293" s="132"/>
      <c r="D293" s="132"/>
      <c r="E293" s="132"/>
      <c r="F293" s="132"/>
      <c r="G293" s="132"/>
      <c r="H293" s="132"/>
      <c r="I293" s="132"/>
      <c r="J293" s="132"/>
      <c r="K293" s="132"/>
      <c r="L293" s="132"/>
      <c r="M293" s="132"/>
      <c r="N293" s="132"/>
      <c r="O293" s="132"/>
      <c r="P293" s="132"/>
      <c r="Q293" s="132"/>
      <c r="R293" s="132"/>
      <c r="S293" s="132"/>
      <c r="T293" s="132"/>
      <c r="U293" s="132"/>
      <c r="V293" s="132"/>
      <c r="W293" s="132"/>
      <c r="X293" s="132"/>
      <c r="Y293" s="132"/>
      <c r="Z293" s="132"/>
    </row>
    <row r="294" spans="1:26" ht="16.5" customHeight="1" x14ac:dyDescent="0.25">
      <c r="A294" s="132"/>
      <c r="B294" s="132"/>
      <c r="C294" s="132"/>
      <c r="D294" s="132"/>
      <c r="E294" s="132"/>
      <c r="F294" s="132"/>
      <c r="G294" s="132"/>
      <c r="H294" s="132"/>
      <c r="I294" s="132"/>
      <c r="J294" s="132"/>
      <c r="K294" s="132"/>
      <c r="L294" s="132"/>
      <c r="M294" s="132"/>
      <c r="N294" s="132"/>
      <c r="O294" s="132"/>
      <c r="P294" s="132"/>
      <c r="Q294" s="132"/>
      <c r="R294" s="132"/>
      <c r="S294" s="132"/>
      <c r="T294" s="132"/>
      <c r="U294" s="132"/>
      <c r="V294" s="132"/>
      <c r="W294" s="132"/>
      <c r="X294" s="132"/>
      <c r="Y294" s="132"/>
      <c r="Z294" s="132"/>
    </row>
    <row r="295" spans="1:26" ht="16.5" customHeight="1" x14ac:dyDescent="0.25">
      <c r="A295" s="132"/>
      <c r="B295" s="132"/>
      <c r="C295" s="132"/>
      <c r="D295" s="132"/>
      <c r="E295" s="132"/>
      <c r="F295" s="132"/>
      <c r="G295" s="132"/>
      <c r="H295" s="132"/>
      <c r="I295" s="132"/>
      <c r="J295" s="132"/>
      <c r="K295" s="132"/>
      <c r="L295" s="132"/>
      <c r="M295" s="132"/>
      <c r="N295" s="132"/>
      <c r="O295" s="132"/>
      <c r="P295" s="132"/>
      <c r="Q295" s="132"/>
      <c r="R295" s="132"/>
      <c r="S295" s="132"/>
      <c r="T295" s="132"/>
      <c r="U295" s="132"/>
      <c r="V295" s="132"/>
      <c r="W295" s="132"/>
      <c r="X295" s="132"/>
      <c r="Y295" s="132"/>
      <c r="Z295" s="132"/>
    </row>
    <row r="296" spans="1:26" ht="16.5" customHeight="1" x14ac:dyDescent="0.25">
      <c r="A296" s="132"/>
      <c r="B296" s="132"/>
      <c r="C296" s="132"/>
      <c r="D296" s="132"/>
      <c r="E296" s="132"/>
      <c r="F296" s="132"/>
      <c r="G296" s="132"/>
      <c r="H296" s="132"/>
      <c r="I296" s="132"/>
      <c r="J296" s="132"/>
      <c r="K296" s="132"/>
      <c r="L296" s="132"/>
      <c r="M296" s="132"/>
      <c r="N296" s="132"/>
      <c r="O296" s="132"/>
      <c r="P296" s="132"/>
      <c r="Q296" s="132"/>
      <c r="R296" s="132"/>
      <c r="S296" s="132"/>
      <c r="T296" s="132"/>
      <c r="U296" s="132"/>
      <c r="V296" s="132"/>
      <c r="W296" s="132"/>
      <c r="X296" s="132"/>
      <c r="Y296" s="132"/>
      <c r="Z296" s="132"/>
    </row>
    <row r="297" spans="1:26" ht="16.5" customHeight="1" x14ac:dyDescent="0.25">
      <c r="A297" s="132"/>
      <c r="B297" s="132"/>
      <c r="C297" s="132"/>
      <c r="D297" s="132"/>
      <c r="E297" s="132"/>
      <c r="F297" s="132"/>
      <c r="G297" s="132"/>
      <c r="H297" s="132"/>
      <c r="I297" s="132"/>
      <c r="J297" s="132"/>
      <c r="K297" s="132"/>
      <c r="L297" s="132"/>
      <c r="M297" s="132"/>
      <c r="N297" s="132"/>
      <c r="O297" s="132"/>
      <c r="P297" s="132"/>
      <c r="Q297" s="132"/>
      <c r="R297" s="132"/>
      <c r="S297" s="132"/>
      <c r="T297" s="132"/>
      <c r="U297" s="132"/>
      <c r="V297" s="132"/>
      <c r="W297" s="132"/>
      <c r="X297" s="132"/>
      <c r="Y297" s="132"/>
      <c r="Z297" s="132"/>
    </row>
    <row r="298" spans="1:26" ht="16.5" customHeight="1" x14ac:dyDescent="0.25">
      <c r="A298" s="132"/>
      <c r="B298" s="132"/>
      <c r="C298" s="132"/>
      <c r="D298" s="132"/>
      <c r="E298" s="132"/>
      <c r="F298" s="132"/>
      <c r="G298" s="132"/>
      <c r="H298" s="132"/>
      <c r="I298" s="132"/>
      <c r="J298" s="132"/>
      <c r="K298" s="132"/>
      <c r="L298" s="132"/>
      <c r="M298" s="132"/>
      <c r="N298" s="132"/>
      <c r="O298" s="132"/>
      <c r="P298" s="132"/>
      <c r="Q298" s="132"/>
      <c r="R298" s="132"/>
      <c r="S298" s="132"/>
      <c r="T298" s="132"/>
      <c r="U298" s="132"/>
      <c r="V298" s="132"/>
      <c r="W298" s="132"/>
      <c r="X298" s="132"/>
      <c r="Y298" s="132"/>
      <c r="Z298" s="132"/>
    </row>
    <row r="299" spans="1:26" ht="16.5" customHeight="1" x14ac:dyDescent="0.25">
      <c r="A299" s="132"/>
      <c r="B299" s="132"/>
      <c r="C299" s="132"/>
      <c r="D299" s="132"/>
      <c r="E299" s="132"/>
      <c r="F299" s="132"/>
      <c r="G299" s="132"/>
      <c r="H299" s="132"/>
      <c r="I299" s="132"/>
      <c r="J299" s="132"/>
      <c r="K299" s="132"/>
      <c r="L299" s="132"/>
      <c r="M299" s="132"/>
      <c r="N299" s="132"/>
      <c r="O299" s="132"/>
      <c r="P299" s="132"/>
      <c r="Q299" s="132"/>
      <c r="R299" s="132"/>
      <c r="S299" s="132"/>
      <c r="T299" s="132"/>
      <c r="U299" s="132"/>
      <c r="V299" s="132"/>
      <c r="W299" s="132"/>
      <c r="X299" s="132"/>
      <c r="Y299" s="132"/>
      <c r="Z299" s="132"/>
    </row>
    <row r="300" spans="1:26" ht="16.5" customHeight="1" x14ac:dyDescent="0.25">
      <c r="A300" s="132"/>
      <c r="B300" s="132"/>
      <c r="C300" s="132"/>
      <c r="D300" s="132"/>
      <c r="E300" s="132"/>
      <c r="F300" s="132"/>
      <c r="G300" s="132"/>
      <c r="H300" s="132"/>
      <c r="I300" s="132"/>
      <c r="J300" s="132"/>
      <c r="K300" s="132"/>
      <c r="L300" s="132"/>
      <c r="M300" s="132"/>
      <c r="N300" s="132"/>
      <c r="O300" s="132"/>
      <c r="P300" s="132"/>
      <c r="Q300" s="132"/>
      <c r="R300" s="132"/>
      <c r="S300" s="132"/>
      <c r="T300" s="132"/>
      <c r="U300" s="132"/>
      <c r="V300" s="132"/>
      <c r="W300" s="132"/>
      <c r="X300" s="132"/>
      <c r="Y300" s="132"/>
      <c r="Z300" s="132"/>
    </row>
    <row r="301" spans="1:26" ht="16.5" customHeight="1" x14ac:dyDescent="0.25">
      <c r="A301" s="132"/>
      <c r="B301" s="132"/>
      <c r="C301" s="132"/>
      <c r="D301" s="132"/>
      <c r="E301" s="132"/>
      <c r="F301" s="132"/>
      <c r="G301" s="132"/>
      <c r="H301" s="132"/>
      <c r="I301" s="132"/>
      <c r="J301" s="132"/>
      <c r="K301" s="132"/>
      <c r="L301" s="132"/>
      <c r="M301" s="132"/>
      <c r="N301" s="132"/>
      <c r="O301" s="132"/>
      <c r="P301" s="132"/>
      <c r="Q301" s="132"/>
      <c r="R301" s="132"/>
      <c r="S301" s="132"/>
      <c r="T301" s="132"/>
      <c r="U301" s="132"/>
      <c r="V301" s="132"/>
      <c r="W301" s="132"/>
      <c r="X301" s="132"/>
      <c r="Y301" s="132"/>
      <c r="Z301" s="132"/>
    </row>
    <row r="302" spans="1:26" ht="16.5" customHeight="1" x14ac:dyDescent="0.25">
      <c r="A302" s="132"/>
      <c r="B302" s="132"/>
      <c r="C302" s="132"/>
      <c r="D302" s="132"/>
      <c r="E302" s="132"/>
      <c r="F302" s="132"/>
      <c r="G302" s="132"/>
      <c r="H302" s="132"/>
      <c r="I302" s="132"/>
      <c r="J302" s="132"/>
      <c r="K302" s="132"/>
      <c r="L302" s="132"/>
      <c r="M302" s="132"/>
      <c r="N302" s="132"/>
      <c r="O302" s="132"/>
      <c r="P302" s="132"/>
      <c r="Q302" s="132"/>
      <c r="R302" s="132"/>
      <c r="S302" s="132"/>
      <c r="T302" s="132"/>
      <c r="U302" s="132"/>
      <c r="V302" s="132"/>
      <c r="W302" s="132"/>
      <c r="X302" s="132"/>
      <c r="Y302" s="132"/>
      <c r="Z302" s="132"/>
    </row>
    <row r="303" spans="1:26" ht="16.5" customHeight="1" x14ac:dyDescent="0.25">
      <c r="A303" s="132"/>
      <c r="B303" s="132"/>
      <c r="C303" s="132"/>
      <c r="D303" s="132"/>
      <c r="E303" s="132"/>
      <c r="F303" s="132"/>
      <c r="G303" s="132"/>
      <c r="H303" s="132"/>
      <c r="I303" s="132"/>
      <c r="J303" s="132"/>
      <c r="K303" s="132"/>
      <c r="L303" s="132"/>
      <c r="M303" s="132"/>
      <c r="N303" s="132"/>
      <c r="O303" s="132"/>
      <c r="P303" s="132"/>
      <c r="Q303" s="132"/>
      <c r="R303" s="132"/>
      <c r="S303" s="132"/>
      <c r="T303" s="132"/>
      <c r="U303" s="132"/>
      <c r="V303" s="132"/>
      <c r="W303" s="132"/>
      <c r="X303" s="132"/>
      <c r="Y303" s="132"/>
      <c r="Z303" s="132"/>
    </row>
    <row r="304" spans="1:26" ht="16.5" customHeight="1" x14ac:dyDescent="0.25">
      <c r="A304" s="132"/>
      <c r="B304" s="132"/>
      <c r="C304" s="132"/>
      <c r="D304" s="132"/>
      <c r="E304" s="132"/>
      <c r="F304" s="132"/>
      <c r="G304" s="132"/>
      <c r="H304" s="132"/>
      <c r="I304" s="132"/>
      <c r="J304" s="132"/>
      <c r="K304" s="132"/>
      <c r="L304" s="132"/>
      <c r="M304" s="132"/>
      <c r="N304" s="132"/>
      <c r="O304" s="132"/>
      <c r="P304" s="132"/>
      <c r="Q304" s="132"/>
      <c r="R304" s="132"/>
      <c r="S304" s="132"/>
      <c r="T304" s="132"/>
      <c r="U304" s="132"/>
      <c r="V304" s="132"/>
      <c r="W304" s="132"/>
      <c r="X304" s="132"/>
      <c r="Y304" s="132"/>
      <c r="Z304" s="132"/>
    </row>
    <row r="305" spans="1:26" ht="16.5" customHeight="1" x14ac:dyDescent="0.25">
      <c r="A305" s="132"/>
      <c r="B305" s="132"/>
      <c r="C305" s="132"/>
      <c r="D305" s="132"/>
      <c r="E305" s="132"/>
      <c r="F305" s="132"/>
      <c r="G305" s="132"/>
      <c r="H305" s="132"/>
      <c r="I305" s="132"/>
      <c r="J305" s="132"/>
      <c r="K305" s="132"/>
      <c r="L305" s="132"/>
      <c r="M305" s="132"/>
      <c r="N305" s="132"/>
      <c r="O305" s="132"/>
      <c r="P305" s="132"/>
      <c r="Q305" s="132"/>
      <c r="R305" s="132"/>
      <c r="S305" s="132"/>
      <c r="T305" s="132"/>
      <c r="U305" s="132"/>
      <c r="V305" s="132"/>
      <c r="W305" s="132"/>
      <c r="X305" s="132"/>
      <c r="Y305" s="132"/>
      <c r="Z305" s="132"/>
    </row>
    <row r="306" spans="1:26" ht="16.5" customHeight="1" x14ac:dyDescent="0.25">
      <c r="A306" s="132"/>
      <c r="B306" s="132"/>
      <c r="C306" s="132"/>
      <c r="D306" s="132"/>
      <c r="E306" s="132"/>
      <c r="F306" s="132"/>
      <c r="G306" s="132"/>
      <c r="H306" s="132"/>
      <c r="I306" s="132"/>
      <c r="J306" s="132"/>
      <c r="K306" s="132"/>
      <c r="L306" s="132"/>
      <c r="M306" s="132"/>
      <c r="N306" s="132"/>
      <c r="O306" s="132"/>
      <c r="P306" s="132"/>
      <c r="Q306" s="132"/>
      <c r="R306" s="132"/>
      <c r="S306" s="132"/>
      <c r="T306" s="132"/>
      <c r="U306" s="132"/>
      <c r="V306" s="132"/>
      <c r="W306" s="132"/>
      <c r="X306" s="132"/>
      <c r="Y306" s="132"/>
      <c r="Z306" s="132"/>
    </row>
    <row r="307" spans="1:26" ht="16.5" customHeight="1" x14ac:dyDescent="0.25">
      <c r="A307" s="132"/>
      <c r="B307" s="132"/>
      <c r="C307" s="132"/>
      <c r="D307" s="132"/>
      <c r="E307" s="132"/>
      <c r="F307" s="132"/>
      <c r="G307" s="132"/>
      <c r="H307" s="132"/>
      <c r="I307" s="132"/>
      <c r="J307" s="132"/>
      <c r="K307" s="132"/>
      <c r="L307" s="132"/>
      <c r="M307" s="132"/>
      <c r="N307" s="132"/>
      <c r="O307" s="132"/>
      <c r="P307" s="132"/>
      <c r="Q307" s="132"/>
      <c r="R307" s="132"/>
      <c r="S307" s="132"/>
      <c r="T307" s="132"/>
      <c r="U307" s="132"/>
      <c r="V307" s="132"/>
      <c r="W307" s="132"/>
      <c r="X307" s="132"/>
      <c r="Y307" s="132"/>
      <c r="Z307" s="132"/>
    </row>
    <row r="308" spans="1:26" ht="16.5" customHeight="1" x14ac:dyDescent="0.25">
      <c r="A308" s="132"/>
      <c r="B308" s="132"/>
      <c r="C308" s="132"/>
      <c r="D308" s="132"/>
      <c r="E308" s="132"/>
      <c r="F308" s="132"/>
      <c r="G308" s="132"/>
      <c r="H308" s="132"/>
      <c r="I308" s="132"/>
      <c r="J308" s="132"/>
      <c r="K308" s="132"/>
      <c r="L308" s="132"/>
      <c r="M308" s="132"/>
      <c r="N308" s="132"/>
      <c r="O308" s="132"/>
      <c r="P308" s="132"/>
      <c r="Q308" s="132"/>
      <c r="R308" s="132"/>
      <c r="S308" s="132"/>
      <c r="T308" s="132"/>
      <c r="U308" s="132"/>
      <c r="V308" s="132"/>
      <c r="W308" s="132"/>
      <c r="X308" s="132"/>
      <c r="Y308" s="132"/>
      <c r="Z308" s="132"/>
    </row>
    <row r="309" spans="1:26" ht="16.5" customHeight="1" x14ac:dyDescent="0.25">
      <c r="A309" s="132"/>
      <c r="B309" s="132"/>
      <c r="C309" s="132"/>
      <c r="D309" s="132"/>
      <c r="E309" s="132"/>
      <c r="F309" s="132"/>
      <c r="G309" s="132"/>
      <c r="H309" s="132"/>
      <c r="I309" s="132"/>
      <c r="J309" s="132"/>
      <c r="K309" s="132"/>
      <c r="L309" s="132"/>
      <c r="M309" s="132"/>
      <c r="N309" s="132"/>
      <c r="O309" s="132"/>
      <c r="P309" s="132"/>
      <c r="Q309" s="132"/>
      <c r="R309" s="132"/>
      <c r="S309" s="132"/>
      <c r="T309" s="132"/>
      <c r="U309" s="132"/>
      <c r="V309" s="132"/>
      <c r="W309" s="132"/>
      <c r="X309" s="132"/>
      <c r="Y309" s="132"/>
      <c r="Z309" s="132"/>
    </row>
    <row r="310" spans="1:26" ht="16.5" customHeight="1" x14ac:dyDescent="0.25">
      <c r="A310" s="132"/>
      <c r="B310" s="132"/>
      <c r="C310" s="132"/>
      <c r="D310" s="132"/>
      <c r="E310" s="132"/>
      <c r="F310" s="132"/>
      <c r="G310" s="132"/>
      <c r="H310" s="132"/>
      <c r="I310" s="132"/>
      <c r="J310" s="132"/>
      <c r="K310" s="132"/>
      <c r="L310" s="132"/>
      <c r="M310" s="132"/>
      <c r="N310" s="132"/>
      <c r="O310" s="132"/>
      <c r="P310" s="132"/>
      <c r="Q310" s="132"/>
      <c r="R310" s="132"/>
      <c r="S310" s="132"/>
      <c r="T310" s="132"/>
      <c r="U310" s="132"/>
      <c r="V310" s="132"/>
      <c r="W310" s="132"/>
      <c r="X310" s="132"/>
      <c r="Y310" s="132"/>
      <c r="Z310" s="132"/>
    </row>
    <row r="311" spans="1:26" ht="16.5" customHeight="1" x14ac:dyDescent="0.25">
      <c r="A311" s="132"/>
      <c r="B311" s="132"/>
      <c r="C311" s="132"/>
      <c r="D311" s="132"/>
      <c r="E311" s="132"/>
      <c r="F311" s="132"/>
      <c r="G311" s="132"/>
      <c r="H311" s="132"/>
      <c r="I311" s="132"/>
      <c r="J311" s="132"/>
      <c r="K311" s="132"/>
      <c r="L311" s="132"/>
      <c r="M311" s="132"/>
      <c r="N311" s="132"/>
      <c r="O311" s="132"/>
      <c r="P311" s="132"/>
      <c r="Q311" s="132"/>
      <c r="R311" s="132"/>
      <c r="S311" s="132"/>
      <c r="T311" s="132"/>
      <c r="U311" s="132"/>
      <c r="V311" s="132"/>
      <c r="W311" s="132"/>
      <c r="X311" s="132"/>
      <c r="Y311" s="132"/>
      <c r="Z311" s="132"/>
    </row>
    <row r="312" spans="1:26" ht="16.5" customHeight="1" x14ac:dyDescent="0.25">
      <c r="A312" s="132"/>
      <c r="B312" s="132"/>
      <c r="C312" s="132"/>
      <c r="D312" s="132"/>
      <c r="E312" s="132"/>
      <c r="F312" s="132"/>
      <c r="G312" s="132"/>
      <c r="H312" s="132"/>
      <c r="I312" s="132"/>
      <c r="J312" s="132"/>
      <c r="K312" s="132"/>
      <c r="L312" s="132"/>
      <c r="M312" s="132"/>
      <c r="N312" s="132"/>
      <c r="O312" s="132"/>
      <c r="P312" s="132"/>
      <c r="Q312" s="132"/>
      <c r="R312" s="132"/>
      <c r="S312" s="132"/>
      <c r="T312" s="132"/>
      <c r="U312" s="132"/>
      <c r="V312" s="132"/>
      <c r="W312" s="132"/>
      <c r="X312" s="132"/>
      <c r="Y312" s="132"/>
      <c r="Z312" s="132"/>
    </row>
    <row r="313" spans="1:26" ht="16.5" customHeight="1" x14ac:dyDescent="0.25">
      <c r="A313" s="132"/>
      <c r="B313" s="132"/>
      <c r="C313" s="132"/>
      <c r="D313" s="132"/>
      <c r="E313" s="132"/>
      <c r="F313" s="132"/>
      <c r="G313" s="132"/>
      <c r="H313" s="132"/>
      <c r="I313" s="132"/>
      <c r="J313" s="132"/>
      <c r="K313" s="132"/>
      <c r="L313" s="132"/>
      <c r="M313" s="132"/>
      <c r="N313" s="132"/>
      <c r="O313" s="132"/>
      <c r="P313" s="132"/>
      <c r="Q313" s="132"/>
      <c r="R313" s="132"/>
      <c r="S313" s="132"/>
      <c r="T313" s="132"/>
      <c r="U313" s="132"/>
      <c r="V313" s="132"/>
      <c r="W313" s="132"/>
      <c r="X313" s="132"/>
      <c r="Y313" s="132"/>
      <c r="Z313" s="132"/>
    </row>
    <row r="314" spans="1:26" ht="16.5" customHeight="1" x14ac:dyDescent="0.25">
      <c r="A314" s="132"/>
      <c r="B314" s="132"/>
      <c r="C314" s="132"/>
      <c r="D314" s="132"/>
      <c r="E314" s="132"/>
      <c r="F314" s="132"/>
      <c r="G314" s="132"/>
      <c r="H314" s="132"/>
      <c r="I314" s="132"/>
      <c r="J314" s="132"/>
      <c r="K314" s="132"/>
      <c r="L314" s="132"/>
      <c r="M314" s="132"/>
      <c r="N314" s="132"/>
      <c r="O314" s="132"/>
      <c r="P314" s="132"/>
      <c r="Q314" s="132"/>
      <c r="R314" s="132"/>
      <c r="S314" s="132"/>
      <c r="T314" s="132"/>
      <c r="U314" s="132"/>
      <c r="V314" s="132"/>
      <c r="W314" s="132"/>
      <c r="X314" s="132"/>
      <c r="Y314" s="132"/>
      <c r="Z314" s="132"/>
    </row>
    <row r="315" spans="1:26" ht="16.5" customHeight="1" x14ac:dyDescent="0.25">
      <c r="A315" s="132"/>
      <c r="B315" s="132"/>
      <c r="C315" s="132"/>
      <c r="D315" s="132"/>
      <c r="E315" s="132"/>
      <c r="F315" s="132"/>
      <c r="G315" s="132"/>
      <c r="H315" s="132"/>
      <c r="I315" s="132"/>
      <c r="J315" s="132"/>
      <c r="K315" s="132"/>
      <c r="L315" s="132"/>
      <c r="M315" s="132"/>
      <c r="N315" s="132"/>
      <c r="O315" s="132"/>
      <c r="P315" s="132"/>
      <c r="Q315" s="132"/>
      <c r="R315" s="132"/>
      <c r="S315" s="132"/>
      <c r="T315" s="132"/>
      <c r="U315" s="132"/>
      <c r="V315" s="132"/>
      <c r="W315" s="132"/>
      <c r="X315" s="132"/>
      <c r="Y315" s="132"/>
      <c r="Z315" s="132"/>
    </row>
    <row r="316" spans="1:26" ht="16.5" customHeight="1" x14ac:dyDescent="0.25">
      <c r="A316" s="132"/>
      <c r="B316" s="132"/>
      <c r="C316" s="132"/>
      <c r="D316" s="132"/>
      <c r="E316" s="132"/>
      <c r="F316" s="132"/>
      <c r="G316" s="132"/>
      <c r="H316" s="132"/>
      <c r="I316" s="132"/>
      <c r="J316" s="132"/>
      <c r="K316" s="132"/>
      <c r="L316" s="132"/>
      <c r="M316" s="132"/>
      <c r="N316" s="132"/>
      <c r="O316" s="132"/>
      <c r="P316" s="132"/>
      <c r="Q316" s="132"/>
      <c r="R316" s="132"/>
      <c r="S316" s="132"/>
      <c r="T316" s="132"/>
      <c r="U316" s="132"/>
      <c r="V316" s="132"/>
      <c r="W316" s="132"/>
      <c r="X316" s="132"/>
      <c r="Y316" s="132"/>
      <c r="Z316" s="132"/>
    </row>
    <row r="317" spans="1:26" ht="16.5" customHeight="1" x14ac:dyDescent="0.25">
      <c r="A317" s="132"/>
      <c r="B317" s="132"/>
      <c r="C317" s="132"/>
      <c r="D317" s="132"/>
      <c r="E317" s="132"/>
      <c r="F317" s="132"/>
      <c r="G317" s="132"/>
      <c r="H317" s="132"/>
      <c r="I317" s="132"/>
      <c r="J317" s="132"/>
      <c r="K317" s="132"/>
      <c r="L317" s="132"/>
      <c r="M317" s="132"/>
      <c r="N317" s="132"/>
      <c r="O317" s="132"/>
      <c r="P317" s="132"/>
      <c r="Q317" s="132"/>
      <c r="R317" s="132"/>
      <c r="S317" s="132"/>
      <c r="T317" s="132"/>
      <c r="U317" s="132"/>
      <c r="V317" s="132"/>
      <c r="W317" s="132"/>
      <c r="X317" s="132"/>
      <c r="Y317" s="132"/>
      <c r="Z317" s="132"/>
    </row>
    <row r="318" spans="1:26" ht="16.5" customHeight="1" x14ac:dyDescent="0.25">
      <c r="A318" s="132"/>
      <c r="B318" s="132"/>
      <c r="C318" s="132"/>
      <c r="D318" s="132"/>
      <c r="E318" s="132"/>
      <c r="F318" s="132"/>
      <c r="G318" s="132"/>
      <c r="H318" s="132"/>
      <c r="I318" s="132"/>
      <c r="J318" s="132"/>
      <c r="K318" s="132"/>
      <c r="L318" s="132"/>
      <c r="M318" s="132"/>
      <c r="N318" s="132"/>
      <c r="O318" s="132"/>
      <c r="P318" s="132"/>
      <c r="Q318" s="132"/>
      <c r="R318" s="132"/>
      <c r="S318" s="132"/>
      <c r="T318" s="132"/>
      <c r="U318" s="132"/>
      <c r="V318" s="132"/>
      <c r="W318" s="132"/>
      <c r="X318" s="132"/>
      <c r="Y318" s="132"/>
      <c r="Z318" s="132"/>
    </row>
    <row r="319" spans="1:26" ht="16.5" customHeight="1" x14ac:dyDescent="0.25">
      <c r="A319" s="132"/>
      <c r="B319" s="132"/>
      <c r="C319" s="132"/>
      <c r="D319" s="132"/>
      <c r="E319" s="132"/>
      <c r="F319" s="132"/>
      <c r="G319" s="132"/>
      <c r="H319" s="132"/>
      <c r="I319" s="132"/>
      <c r="J319" s="132"/>
      <c r="K319" s="132"/>
      <c r="L319" s="132"/>
      <c r="M319" s="132"/>
      <c r="N319" s="132"/>
      <c r="O319" s="132"/>
      <c r="P319" s="132"/>
      <c r="Q319" s="132"/>
      <c r="R319" s="132"/>
      <c r="S319" s="132"/>
      <c r="T319" s="132"/>
      <c r="U319" s="132"/>
      <c r="V319" s="132"/>
      <c r="W319" s="132"/>
      <c r="X319" s="132"/>
      <c r="Y319" s="132"/>
      <c r="Z319" s="132"/>
    </row>
    <row r="320" spans="1:26" ht="16.5" customHeight="1" x14ac:dyDescent="0.25">
      <c r="A320" s="132"/>
      <c r="B320" s="132"/>
      <c r="C320" s="132"/>
      <c r="D320" s="132"/>
      <c r="E320" s="132"/>
      <c r="F320" s="132"/>
      <c r="G320" s="132"/>
      <c r="H320" s="132"/>
      <c r="I320" s="132"/>
      <c r="J320" s="132"/>
      <c r="K320" s="132"/>
      <c r="L320" s="132"/>
      <c r="M320" s="132"/>
      <c r="N320" s="132"/>
      <c r="O320" s="132"/>
      <c r="P320" s="132"/>
      <c r="Q320" s="132"/>
      <c r="R320" s="132"/>
      <c r="S320" s="132"/>
      <c r="T320" s="132"/>
      <c r="U320" s="132"/>
      <c r="V320" s="132"/>
      <c r="W320" s="132"/>
      <c r="X320" s="132"/>
      <c r="Y320" s="132"/>
      <c r="Z320" s="132"/>
    </row>
    <row r="321" spans="1:26" ht="16.5" customHeight="1" x14ac:dyDescent="0.25">
      <c r="A321" s="132"/>
      <c r="B321" s="132"/>
      <c r="C321" s="132"/>
      <c r="D321" s="132"/>
      <c r="E321" s="132"/>
      <c r="F321" s="132"/>
      <c r="G321" s="132"/>
      <c r="H321" s="132"/>
      <c r="I321" s="132"/>
      <c r="J321" s="132"/>
      <c r="K321" s="132"/>
      <c r="L321" s="132"/>
      <c r="M321" s="132"/>
      <c r="N321" s="132"/>
      <c r="O321" s="132"/>
      <c r="P321" s="132"/>
      <c r="Q321" s="132"/>
      <c r="R321" s="132"/>
      <c r="S321" s="132"/>
      <c r="T321" s="132"/>
      <c r="U321" s="132"/>
      <c r="V321" s="132"/>
      <c r="W321" s="132"/>
      <c r="X321" s="132"/>
      <c r="Y321" s="132"/>
      <c r="Z321" s="132"/>
    </row>
    <row r="322" spans="1:26" ht="16.5" customHeight="1" x14ac:dyDescent="0.25">
      <c r="A322" s="132"/>
      <c r="B322" s="132"/>
      <c r="C322" s="132"/>
      <c r="D322" s="132"/>
      <c r="E322" s="132"/>
      <c r="F322" s="132"/>
      <c r="G322" s="132"/>
      <c r="H322" s="132"/>
      <c r="I322" s="132"/>
      <c r="J322" s="132"/>
      <c r="K322" s="132"/>
      <c r="L322" s="132"/>
      <c r="M322" s="132"/>
      <c r="N322" s="132"/>
      <c r="O322" s="132"/>
      <c r="P322" s="132"/>
      <c r="Q322" s="132"/>
      <c r="R322" s="132"/>
      <c r="S322" s="132"/>
      <c r="T322" s="132"/>
      <c r="U322" s="132"/>
      <c r="V322" s="132"/>
      <c r="W322" s="132"/>
      <c r="X322" s="132"/>
      <c r="Y322" s="132"/>
      <c r="Z322" s="132"/>
    </row>
    <row r="323" spans="1:26" ht="16.5" customHeight="1" x14ac:dyDescent="0.25">
      <c r="A323" s="132"/>
      <c r="B323" s="132"/>
      <c r="C323" s="132"/>
      <c r="D323" s="132"/>
      <c r="E323" s="132"/>
      <c r="F323" s="132"/>
      <c r="G323" s="132"/>
      <c r="H323" s="132"/>
      <c r="I323" s="132"/>
      <c r="J323" s="132"/>
      <c r="K323" s="132"/>
      <c r="L323" s="132"/>
      <c r="M323" s="132"/>
      <c r="N323" s="132"/>
      <c r="O323" s="132"/>
      <c r="P323" s="132"/>
      <c r="Q323" s="132"/>
      <c r="R323" s="132"/>
      <c r="S323" s="132"/>
      <c r="T323" s="132"/>
      <c r="U323" s="132"/>
      <c r="V323" s="132"/>
      <c r="W323" s="132"/>
      <c r="X323" s="132"/>
      <c r="Y323" s="132"/>
      <c r="Z323" s="132"/>
    </row>
    <row r="324" spans="1:26" ht="16.5" customHeight="1" x14ac:dyDescent="0.25">
      <c r="A324" s="132"/>
      <c r="B324" s="132"/>
      <c r="C324" s="132"/>
      <c r="D324" s="132"/>
      <c r="E324" s="132"/>
      <c r="F324" s="132"/>
      <c r="G324" s="132"/>
      <c r="H324" s="132"/>
      <c r="I324" s="132"/>
      <c r="J324" s="132"/>
      <c r="K324" s="132"/>
      <c r="L324" s="132"/>
      <c r="M324" s="132"/>
      <c r="N324" s="132"/>
      <c r="O324" s="132"/>
      <c r="P324" s="132"/>
      <c r="Q324" s="132"/>
      <c r="R324" s="132"/>
      <c r="S324" s="132"/>
      <c r="T324" s="132"/>
      <c r="U324" s="132"/>
      <c r="V324" s="132"/>
      <c r="W324" s="132"/>
      <c r="X324" s="132"/>
      <c r="Y324" s="132"/>
      <c r="Z324" s="132"/>
    </row>
    <row r="325" spans="1:26" ht="16.5" customHeight="1" x14ac:dyDescent="0.25">
      <c r="A325" s="132"/>
      <c r="B325" s="132"/>
      <c r="C325" s="132"/>
      <c r="D325" s="132"/>
      <c r="E325" s="132"/>
      <c r="F325" s="132"/>
      <c r="G325" s="132"/>
      <c r="H325" s="132"/>
      <c r="I325" s="132"/>
      <c r="J325" s="132"/>
      <c r="K325" s="132"/>
      <c r="L325" s="132"/>
      <c r="M325" s="132"/>
      <c r="N325" s="132"/>
      <c r="O325" s="132"/>
      <c r="P325" s="132"/>
      <c r="Q325" s="132"/>
      <c r="R325" s="132"/>
      <c r="S325" s="132"/>
      <c r="T325" s="132"/>
      <c r="U325" s="132"/>
      <c r="V325" s="132"/>
      <c r="W325" s="132"/>
      <c r="X325" s="132"/>
      <c r="Y325" s="132"/>
      <c r="Z325" s="132"/>
    </row>
    <row r="326" spans="1:26" ht="16.5" customHeight="1" x14ac:dyDescent="0.25">
      <c r="A326" s="132"/>
      <c r="B326" s="132"/>
      <c r="C326" s="132"/>
      <c r="D326" s="132"/>
      <c r="E326" s="132"/>
      <c r="F326" s="132"/>
      <c r="G326" s="132"/>
      <c r="H326" s="132"/>
      <c r="I326" s="132"/>
      <c r="J326" s="132"/>
      <c r="K326" s="132"/>
      <c r="L326" s="132"/>
      <c r="M326" s="132"/>
      <c r="N326" s="132"/>
      <c r="O326" s="132"/>
      <c r="P326" s="132"/>
      <c r="Q326" s="132"/>
      <c r="R326" s="132"/>
      <c r="S326" s="132"/>
      <c r="T326" s="132"/>
      <c r="U326" s="132"/>
      <c r="V326" s="132"/>
      <c r="W326" s="132"/>
      <c r="X326" s="132"/>
      <c r="Y326" s="132"/>
      <c r="Z326" s="132"/>
    </row>
    <row r="327" spans="1:26" ht="16.5" customHeight="1" x14ac:dyDescent="0.25">
      <c r="A327" s="132"/>
      <c r="B327" s="132"/>
      <c r="C327" s="132"/>
      <c r="D327" s="132"/>
      <c r="E327" s="132"/>
      <c r="F327" s="132"/>
      <c r="G327" s="132"/>
      <c r="H327" s="132"/>
      <c r="I327" s="132"/>
      <c r="J327" s="132"/>
      <c r="K327" s="132"/>
      <c r="L327" s="132"/>
      <c r="M327" s="132"/>
      <c r="N327" s="132"/>
      <c r="O327" s="132"/>
      <c r="P327" s="132"/>
      <c r="Q327" s="132"/>
      <c r="R327" s="132"/>
      <c r="S327" s="132"/>
      <c r="T327" s="132"/>
      <c r="U327" s="132"/>
      <c r="V327" s="132"/>
      <c r="W327" s="132"/>
      <c r="X327" s="132"/>
      <c r="Y327" s="132"/>
      <c r="Z327" s="132"/>
    </row>
    <row r="328" spans="1:26" ht="16.5" customHeight="1" x14ac:dyDescent="0.25">
      <c r="A328" s="132"/>
      <c r="B328" s="132"/>
      <c r="C328" s="132"/>
      <c r="D328" s="132"/>
      <c r="E328" s="132"/>
      <c r="F328" s="132"/>
      <c r="G328" s="132"/>
      <c r="H328" s="132"/>
      <c r="I328" s="132"/>
      <c r="J328" s="132"/>
      <c r="K328" s="132"/>
      <c r="L328" s="132"/>
      <c r="M328" s="132"/>
      <c r="N328" s="132"/>
      <c r="O328" s="132"/>
      <c r="P328" s="132"/>
      <c r="Q328" s="132"/>
      <c r="R328" s="132"/>
      <c r="S328" s="132"/>
      <c r="T328" s="132"/>
      <c r="U328" s="132"/>
      <c r="V328" s="132"/>
      <c r="W328" s="132"/>
      <c r="X328" s="132"/>
      <c r="Y328" s="132"/>
      <c r="Z328" s="132"/>
    </row>
    <row r="329" spans="1:26" ht="16.5" customHeight="1" x14ac:dyDescent="0.25">
      <c r="A329" s="132"/>
      <c r="B329" s="132"/>
      <c r="C329" s="132"/>
      <c r="D329" s="132"/>
      <c r="E329" s="132"/>
      <c r="F329" s="132"/>
      <c r="G329" s="132"/>
      <c r="H329" s="132"/>
      <c r="I329" s="132"/>
      <c r="J329" s="132"/>
      <c r="K329" s="132"/>
      <c r="L329" s="132"/>
      <c r="M329" s="132"/>
      <c r="N329" s="132"/>
      <c r="O329" s="132"/>
      <c r="P329" s="132"/>
      <c r="Q329" s="132"/>
      <c r="R329" s="132"/>
      <c r="S329" s="132"/>
      <c r="T329" s="132"/>
      <c r="U329" s="132"/>
      <c r="V329" s="132"/>
      <c r="W329" s="132"/>
      <c r="X329" s="132"/>
      <c r="Y329" s="132"/>
      <c r="Z329" s="132"/>
    </row>
    <row r="330" spans="1:26" ht="16.5" customHeight="1" x14ac:dyDescent="0.25">
      <c r="A330" s="132"/>
      <c r="B330" s="132"/>
      <c r="C330" s="132"/>
      <c r="D330" s="132"/>
      <c r="E330" s="132"/>
      <c r="F330" s="132"/>
      <c r="G330" s="132"/>
      <c r="H330" s="132"/>
      <c r="I330" s="132"/>
      <c r="J330" s="132"/>
      <c r="K330" s="132"/>
      <c r="L330" s="132"/>
      <c r="M330" s="132"/>
      <c r="N330" s="132"/>
      <c r="O330" s="132"/>
      <c r="P330" s="132"/>
      <c r="Q330" s="132"/>
      <c r="R330" s="132"/>
      <c r="S330" s="132"/>
      <c r="T330" s="132"/>
      <c r="U330" s="132"/>
      <c r="V330" s="132"/>
      <c r="W330" s="132"/>
      <c r="X330" s="132"/>
      <c r="Y330" s="132"/>
      <c r="Z330" s="132"/>
    </row>
    <row r="331" spans="1:26" ht="16.5" customHeight="1" x14ac:dyDescent="0.25">
      <c r="A331" s="132"/>
      <c r="B331" s="132"/>
      <c r="C331" s="132"/>
      <c r="D331" s="132"/>
      <c r="E331" s="132"/>
      <c r="F331" s="132"/>
      <c r="G331" s="132"/>
      <c r="H331" s="132"/>
      <c r="I331" s="132"/>
      <c r="J331" s="132"/>
      <c r="K331" s="132"/>
      <c r="L331" s="132"/>
      <c r="M331" s="132"/>
      <c r="N331" s="132"/>
      <c r="O331" s="132"/>
      <c r="P331" s="132"/>
      <c r="Q331" s="132"/>
      <c r="R331" s="132"/>
      <c r="S331" s="132"/>
      <c r="T331" s="132"/>
      <c r="U331" s="132"/>
      <c r="V331" s="132"/>
      <c r="W331" s="132"/>
      <c r="X331" s="132"/>
      <c r="Y331" s="132"/>
      <c r="Z331" s="132"/>
    </row>
    <row r="332" spans="1:26" ht="16.5" customHeight="1" x14ac:dyDescent="0.25">
      <c r="A332" s="132"/>
      <c r="B332" s="132"/>
      <c r="C332" s="132"/>
      <c r="D332" s="132"/>
      <c r="E332" s="132"/>
      <c r="F332" s="132"/>
      <c r="G332" s="132"/>
      <c r="H332" s="132"/>
      <c r="I332" s="132"/>
      <c r="J332" s="132"/>
      <c r="K332" s="132"/>
      <c r="L332" s="132"/>
      <c r="M332" s="132"/>
      <c r="N332" s="132"/>
      <c r="O332" s="132"/>
      <c r="P332" s="132"/>
      <c r="Q332" s="132"/>
      <c r="R332" s="132"/>
      <c r="S332" s="132"/>
      <c r="T332" s="132"/>
      <c r="U332" s="132"/>
      <c r="V332" s="132"/>
      <c r="W332" s="132"/>
      <c r="X332" s="132"/>
      <c r="Y332" s="132"/>
      <c r="Z332" s="132"/>
    </row>
    <row r="333" spans="1:26" ht="16.5" customHeight="1" x14ac:dyDescent="0.25">
      <c r="A333" s="132"/>
      <c r="B333" s="132"/>
      <c r="C333" s="132"/>
      <c r="D333" s="132"/>
      <c r="E333" s="132"/>
      <c r="F333" s="132"/>
      <c r="G333" s="132"/>
      <c r="H333" s="132"/>
      <c r="I333" s="132"/>
      <c r="J333" s="132"/>
      <c r="K333" s="132"/>
      <c r="L333" s="132"/>
      <c r="M333" s="132"/>
      <c r="N333" s="132"/>
      <c r="O333" s="132"/>
      <c r="P333" s="132"/>
      <c r="Q333" s="132"/>
      <c r="R333" s="132"/>
      <c r="S333" s="132"/>
      <c r="T333" s="132"/>
      <c r="U333" s="132"/>
      <c r="V333" s="132"/>
      <c r="W333" s="132"/>
      <c r="X333" s="132"/>
      <c r="Y333" s="132"/>
      <c r="Z333" s="132"/>
    </row>
    <row r="334" spans="1:26" ht="16.5" customHeight="1" x14ac:dyDescent="0.25">
      <c r="A334" s="132"/>
      <c r="B334" s="132"/>
      <c r="C334" s="132"/>
      <c r="D334" s="132"/>
      <c r="E334" s="132"/>
      <c r="F334" s="132"/>
      <c r="G334" s="132"/>
      <c r="H334" s="132"/>
      <c r="I334" s="132"/>
      <c r="J334" s="132"/>
      <c r="K334" s="132"/>
      <c r="L334" s="132"/>
      <c r="M334" s="132"/>
      <c r="N334" s="132"/>
      <c r="O334" s="132"/>
      <c r="P334" s="132"/>
      <c r="Q334" s="132"/>
      <c r="R334" s="132"/>
      <c r="S334" s="132"/>
      <c r="T334" s="132"/>
      <c r="U334" s="132"/>
      <c r="V334" s="132"/>
      <c r="W334" s="132"/>
      <c r="X334" s="132"/>
      <c r="Y334" s="132"/>
      <c r="Z334" s="132"/>
    </row>
    <row r="335" spans="1:26" ht="16.5" customHeight="1" x14ac:dyDescent="0.25">
      <c r="A335" s="132"/>
      <c r="B335" s="132"/>
      <c r="C335" s="132"/>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row>
    <row r="336" spans="1:26" ht="16.5" customHeight="1" x14ac:dyDescent="0.25">
      <c r="A336" s="132"/>
      <c r="B336" s="132"/>
      <c r="C336" s="132"/>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row>
    <row r="337" spans="1:26" ht="16.5" customHeight="1" x14ac:dyDescent="0.25">
      <c r="A337" s="132"/>
      <c r="B337" s="132"/>
      <c r="C337" s="132"/>
      <c r="D337" s="132"/>
      <c r="E337" s="132"/>
      <c r="F337" s="132"/>
      <c r="G337" s="132"/>
      <c r="H337" s="132"/>
      <c r="I337" s="132"/>
      <c r="J337" s="132"/>
      <c r="K337" s="132"/>
      <c r="L337" s="132"/>
      <c r="M337" s="132"/>
      <c r="N337" s="132"/>
      <c r="O337" s="132"/>
      <c r="P337" s="132"/>
      <c r="Q337" s="132"/>
      <c r="R337" s="132"/>
      <c r="S337" s="132"/>
      <c r="T337" s="132"/>
      <c r="U337" s="132"/>
      <c r="V337" s="132"/>
      <c r="W337" s="132"/>
      <c r="X337" s="132"/>
      <c r="Y337" s="132"/>
      <c r="Z337" s="132"/>
    </row>
    <row r="338" spans="1:26" ht="16.5" customHeight="1" x14ac:dyDescent="0.25">
      <c r="A338" s="132"/>
      <c r="B338" s="132"/>
      <c r="C338" s="132"/>
      <c r="D338" s="132"/>
      <c r="E338" s="132"/>
      <c r="F338" s="132"/>
      <c r="G338" s="132"/>
      <c r="H338" s="132"/>
      <c r="I338" s="132"/>
      <c r="J338" s="132"/>
      <c r="K338" s="132"/>
      <c r="L338" s="132"/>
      <c r="M338" s="132"/>
      <c r="N338" s="132"/>
      <c r="O338" s="132"/>
      <c r="P338" s="132"/>
      <c r="Q338" s="132"/>
      <c r="R338" s="132"/>
      <c r="S338" s="132"/>
      <c r="T338" s="132"/>
      <c r="U338" s="132"/>
      <c r="V338" s="132"/>
      <c r="W338" s="132"/>
      <c r="X338" s="132"/>
      <c r="Y338" s="132"/>
      <c r="Z338" s="132"/>
    </row>
    <row r="339" spans="1:26" ht="16.5" customHeight="1" x14ac:dyDescent="0.25">
      <c r="A339" s="132"/>
      <c r="B339" s="132"/>
      <c r="C339" s="132"/>
      <c r="D339" s="132"/>
      <c r="E339" s="132"/>
      <c r="F339" s="132"/>
      <c r="G339" s="132"/>
      <c r="H339" s="132"/>
      <c r="I339" s="132"/>
      <c r="J339" s="132"/>
      <c r="K339" s="132"/>
      <c r="L339" s="132"/>
      <c r="M339" s="132"/>
      <c r="N339" s="132"/>
      <c r="O339" s="132"/>
      <c r="P339" s="132"/>
      <c r="Q339" s="132"/>
      <c r="R339" s="132"/>
      <c r="S339" s="132"/>
      <c r="T339" s="132"/>
      <c r="U339" s="132"/>
      <c r="V339" s="132"/>
      <c r="W339" s="132"/>
      <c r="X339" s="132"/>
      <c r="Y339" s="132"/>
      <c r="Z339" s="132"/>
    </row>
    <row r="340" spans="1:26" ht="16.5" customHeight="1" x14ac:dyDescent="0.25">
      <c r="A340" s="132"/>
      <c r="B340" s="132"/>
      <c r="C340" s="132"/>
      <c r="D340" s="132"/>
      <c r="E340" s="132"/>
      <c r="F340" s="132"/>
      <c r="G340" s="132"/>
      <c r="H340" s="132"/>
      <c r="I340" s="132"/>
      <c r="J340" s="132"/>
      <c r="K340" s="132"/>
      <c r="L340" s="132"/>
      <c r="M340" s="132"/>
      <c r="N340" s="132"/>
      <c r="O340" s="132"/>
      <c r="P340" s="132"/>
      <c r="Q340" s="132"/>
      <c r="R340" s="132"/>
      <c r="S340" s="132"/>
      <c r="T340" s="132"/>
      <c r="U340" s="132"/>
      <c r="V340" s="132"/>
      <c r="W340" s="132"/>
      <c r="X340" s="132"/>
      <c r="Y340" s="132"/>
      <c r="Z340" s="132"/>
    </row>
    <row r="341" spans="1:26" ht="16.5" customHeight="1" x14ac:dyDescent="0.25">
      <c r="A341" s="132"/>
      <c r="B341" s="132"/>
      <c r="C341" s="132"/>
      <c r="D341" s="132"/>
      <c r="E341" s="132"/>
      <c r="F341" s="132"/>
      <c r="G341" s="132"/>
      <c r="H341" s="132"/>
      <c r="I341" s="132"/>
      <c r="J341" s="132"/>
      <c r="K341" s="132"/>
      <c r="L341" s="132"/>
      <c r="M341" s="132"/>
      <c r="N341" s="132"/>
      <c r="O341" s="132"/>
      <c r="P341" s="132"/>
      <c r="Q341" s="132"/>
      <c r="R341" s="132"/>
      <c r="S341" s="132"/>
      <c r="T341" s="132"/>
      <c r="U341" s="132"/>
      <c r="V341" s="132"/>
      <c r="W341" s="132"/>
      <c r="X341" s="132"/>
      <c r="Y341" s="132"/>
      <c r="Z341" s="132"/>
    </row>
    <row r="342" spans="1:26" ht="16.5" customHeight="1" x14ac:dyDescent="0.25">
      <c r="A342" s="132"/>
      <c r="B342" s="132"/>
      <c r="C342" s="132"/>
      <c r="D342" s="132"/>
      <c r="E342" s="132"/>
      <c r="F342" s="132"/>
      <c r="G342" s="132"/>
      <c r="H342" s="132"/>
      <c r="I342" s="132"/>
      <c r="J342" s="132"/>
      <c r="K342" s="132"/>
      <c r="L342" s="132"/>
      <c r="M342" s="132"/>
      <c r="N342" s="132"/>
      <c r="O342" s="132"/>
      <c r="P342" s="132"/>
      <c r="Q342" s="132"/>
      <c r="R342" s="132"/>
      <c r="S342" s="132"/>
      <c r="T342" s="132"/>
      <c r="U342" s="132"/>
      <c r="V342" s="132"/>
      <c r="W342" s="132"/>
      <c r="X342" s="132"/>
      <c r="Y342" s="132"/>
      <c r="Z342" s="132"/>
    </row>
    <row r="343" spans="1:26" ht="16.5" customHeight="1" x14ac:dyDescent="0.25">
      <c r="A343" s="132"/>
      <c r="B343" s="132"/>
      <c r="C343" s="132"/>
      <c r="D343" s="132"/>
      <c r="E343" s="132"/>
      <c r="F343" s="132"/>
      <c r="G343" s="132"/>
      <c r="H343" s="132"/>
      <c r="I343" s="132"/>
      <c r="J343" s="132"/>
      <c r="K343" s="132"/>
      <c r="L343" s="132"/>
      <c r="M343" s="132"/>
      <c r="N343" s="132"/>
      <c r="O343" s="132"/>
      <c r="P343" s="132"/>
      <c r="Q343" s="132"/>
      <c r="R343" s="132"/>
      <c r="S343" s="132"/>
      <c r="T343" s="132"/>
      <c r="U343" s="132"/>
      <c r="V343" s="132"/>
      <c r="W343" s="132"/>
      <c r="X343" s="132"/>
      <c r="Y343" s="132"/>
      <c r="Z343" s="132"/>
    </row>
    <row r="344" spans="1:26" ht="16.5" customHeight="1" x14ac:dyDescent="0.25">
      <c r="A344" s="132"/>
      <c r="B344" s="132"/>
      <c r="C344" s="132"/>
      <c r="D344" s="132"/>
      <c r="E344" s="132"/>
      <c r="F344" s="132"/>
      <c r="G344" s="132"/>
      <c r="H344" s="132"/>
      <c r="I344" s="132"/>
      <c r="J344" s="132"/>
      <c r="K344" s="132"/>
      <c r="L344" s="132"/>
      <c r="M344" s="132"/>
      <c r="N344" s="132"/>
      <c r="O344" s="132"/>
      <c r="P344" s="132"/>
      <c r="Q344" s="132"/>
      <c r="R344" s="132"/>
      <c r="S344" s="132"/>
      <c r="T344" s="132"/>
      <c r="U344" s="132"/>
      <c r="V344" s="132"/>
      <c r="W344" s="132"/>
      <c r="X344" s="132"/>
      <c r="Y344" s="132"/>
      <c r="Z344" s="132"/>
    </row>
    <row r="345" spans="1:26" ht="16.5" customHeight="1" x14ac:dyDescent="0.25">
      <c r="A345" s="132"/>
      <c r="B345" s="132"/>
      <c r="C345" s="132"/>
      <c r="D345" s="132"/>
      <c r="E345" s="132"/>
      <c r="F345" s="132"/>
      <c r="G345" s="132"/>
      <c r="H345" s="132"/>
      <c r="I345" s="132"/>
      <c r="J345" s="132"/>
      <c r="K345" s="132"/>
      <c r="L345" s="132"/>
      <c r="M345" s="132"/>
      <c r="N345" s="132"/>
      <c r="O345" s="132"/>
      <c r="P345" s="132"/>
      <c r="Q345" s="132"/>
      <c r="R345" s="132"/>
      <c r="S345" s="132"/>
      <c r="T345" s="132"/>
      <c r="U345" s="132"/>
      <c r="V345" s="132"/>
      <c r="W345" s="132"/>
      <c r="X345" s="132"/>
      <c r="Y345" s="132"/>
      <c r="Z345" s="132"/>
    </row>
    <row r="346" spans="1:26" ht="16.5" customHeight="1" x14ac:dyDescent="0.25">
      <c r="A346" s="132"/>
      <c r="B346" s="132"/>
      <c r="C346" s="132"/>
      <c r="D346" s="132"/>
      <c r="E346" s="132"/>
      <c r="F346" s="132"/>
      <c r="G346" s="132"/>
      <c r="H346" s="132"/>
      <c r="I346" s="132"/>
      <c r="J346" s="132"/>
      <c r="K346" s="132"/>
      <c r="L346" s="132"/>
      <c r="M346" s="132"/>
      <c r="N346" s="132"/>
      <c r="O346" s="132"/>
      <c r="P346" s="132"/>
      <c r="Q346" s="132"/>
      <c r="R346" s="132"/>
      <c r="S346" s="132"/>
      <c r="T346" s="132"/>
      <c r="U346" s="132"/>
      <c r="V346" s="132"/>
      <c r="W346" s="132"/>
      <c r="X346" s="132"/>
      <c r="Y346" s="132"/>
      <c r="Z346" s="132"/>
    </row>
    <row r="347" spans="1:26" ht="16.5" customHeight="1" x14ac:dyDescent="0.25">
      <c r="A347" s="132"/>
      <c r="B347" s="132"/>
      <c r="C347" s="132"/>
      <c r="D347" s="132"/>
      <c r="E347" s="132"/>
      <c r="F347" s="132"/>
      <c r="G347" s="132"/>
      <c r="H347" s="132"/>
      <c r="I347" s="132"/>
      <c r="J347" s="132"/>
      <c r="K347" s="132"/>
      <c r="L347" s="132"/>
      <c r="M347" s="132"/>
      <c r="N347" s="132"/>
      <c r="O347" s="132"/>
      <c r="P347" s="132"/>
      <c r="Q347" s="132"/>
      <c r="R347" s="132"/>
      <c r="S347" s="132"/>
      <c r="T347" s="132"/>
      <c r="U347" s="132"/>
      <c r="V347" s="132"/>
      <c r="W347" s="132"/>
      <c r="X347" s="132"/>
      <c r="Y347" s="132"/>
      <c r="Z347" s="132"/>
    </row>
    <row r="348" spans="1:26" ht="16.5" customHeight="1" x14ac:dyDescent="0.25">
      <c r="A348" s="132"/>
      <c r="B348" s="132"/>
      <c r="C348" s="132"/>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2"/>
    </row>
    <row r="349" spans="1:26" ht="16.5" customHeight="1" x14ac:dyDescent="0.25">
      <c r="A349" s="132"/>
      <c r="B349" s="132"/>
      <c r="C349" s="132"/>
      <c r="D349" s="132"/>
      <c r="E349" s="132"/>
      <c r="F349" s="132"/>
      <c r="G349" s="132"/>
      <c r="H349" s="132"/>
      <c r="I349" s="132"/>
      <c r="J349" s="132"/>
      <c r="K349" s="132"/>
      <c r="L349" s="132"/>
      <c r="M349" s="132"/>
      <c r="N349" s="132"/>
      <c r="O349" s="132"/>
      <c r="P349" s="132"/>
      <c r="Q349" s="132"/>
      <c r="R349" s="132"/>
      <c r="S349" s="132"/>
      <c r="T349" s="132"/>
      <c r="U349" s="132"/>
      <c r="V349" s="132"/>
      <c r="W349" s="132"/>
      <c r="X349" s="132"/>
      <c r="Y349" s="132"/>
      <c r="Z349" s="132"/>
    </row>
    <row r="350" spans="1:26" ht="16.5" customHeight="1" x14ac:dyDescent="0.25">
      <c r="A350" s="132"/>
      <c r="B350" s="132"/>
      <c r="C350" s="132"/>
      <c r="D350" s="132"/>
      <c r="E350" s="132"/>
      <c r="F350" s="132"/>
      <c r="G350" s="132"/>
      <c r="H350" s="132"/>
      <c r="I350" s="132"/>
      <c r="J350" s="132"/>
      <c r="K350" s="132"/>
      <c r="L350" s="132"/>
      <c r="M350" s="132"/>
      <c r="N350" s="132"/>
      <c r="O350" s="132"/>
      <c r="P350" s="132"/>
      <c r="Q350" s="132"/>
      <c r="R350" s="132"/>
      <c r="S350" s="132"/>
      <c r="T350" s="132"/>
      <c r="U350" s="132"/>
      <c r="V350" s="132"/>
      <c r="W350" s="132"/>
      <c r="X350" s="132"/>
      <c r="Y350" s="132"/>
      <c r="Z350" s="132"/>
    </row>
    <row r="351" spans="1:26" ht="16.5" customHeight="1" x14ac:dyDescent="0.25">
      <c r="A351" s="132"/>
      <c r="B351" s="132"/>
      <c r="C351" s="132"/>
      <c r="D351" s="132"/>
      <c r="E351" s="132"/>
      <c r="F351" s="132"/>
      <c r="G351" s="132"/>
      <c r="H351" s="132"/>
      <c r="I351" s="132"/>
      <c r="J351" s="132"/>
      <c r="K351" s="132"/>
      <c r="L351" s="132"/>
      <c r="M351" s="132"/>
      <c r="N351" s="132"/>
      <c r="O351" s="132"/>
      <c r="P351" s="132"/>
      <c r="Q351" s="132"/>
      <c r="R351" s="132"/>
      <c r="S351" s="132"/>
      <c r="T351" s="132"/>
      <c r="U351" s="132"/>
      <c r="V351" s="132"/>
      <c r="W351" s="132"/>
      <c r="X351" s="132"/>
      <c r="Y351" s="132"/>
      <c r="Z351" s="132"/>
    </row>
    <row r="352" spans="1:26" ht="16.5" customHeight="1" x14ac:dyDescent="0.25">
      <c r="A352" s="132"/>
      <c r="B352" s="132"/>
      <c r="C352" s="132"/>
      <c r="D352" s="132"/>
      <c r="E352" s="132"/>
      <c r="F352" s="132"/>
      <c r="G352" s="132"/>
      <c r="H352" s="132"/>
      <c r="I352" s="132"/>
      <c r="J352" s="132"/>
      <c r="K352" s="132"/>
      <c r="L352" s="132"/>
      <c r="M352" s="132"/>
      <c r="N352" s="132"/>
      <c r="O352" s="132"/>
      <c r="P352" s="132"/>
      <c r="Q352" s="132"/>
      <c r="R352" s="132"/>
      <c r="S352" s="132"/>
      <c r="T352" s="132"/>
      <c r="U352" s="132"/>
      <c r="V352" s="132"/>
      <c r="W352" s="132"/>
      <c r="X352" s="132"/>
      <c r="Y352" s="132"/>
      <c r="Z352" s="132"/>
    </row>
    <row r="353" spans="1:26" ht="16.5" customHeight="1" x14ac:dyDescent="0.25">
      <c r="A353" s="132"/>
      <c r="B353" s="132"/>
      <c r="C353" s="132"/>
      <c r="D353" s="132"/>
      <c r="E353" s="132"/>
      <c r="F353" s="132"/>
      <c r="G353" s="132"/>
      <c r="H353" s="132"/>
      <c r="I353" s="132"/>
      <c r="J353" s="132"/>
      <c r="K353" s="132"/>
      <c r="L353" s="132"/>
      <c r="M353" s="132"/>
      <c r="N353" s="132"/>
      <c r="O353" s="132"/>
      <c r="P353" s="132"/>
      <c r="Q353" s="132"/>
      <c r="R353" s="132"/>
      <c r="S353" s="132"/>
      <c r="T353" s="132"/>
      <c r="U353" s="132"/>
      <c r="V353" s="132"/>
      <c r="W353" s="132"/>
      <c r="X353" s="132"/>
      <c r="Y353" s="132"/>
      <c r="Z353" s="132"/>
    </row>
    <row r="354" spans="1:26" ht="16.5" customHeight="1" x14ac:dyDescent="0.25">
      <c r="A354" s="132"/>
      <c r="B354" s="132"/>
      <c r="C354" s="132"/>
      <c r="D354" s="132"/>
      <c r="E354" s="132"/>
      <c r="F354" s="132"/>
      <c r="G354" s="132"/>
      <c r="H354" s="132"/>
      <c r="I354" s="132"/>
      <c r="J354" s="132"/>
      <c r="K354" s="132"/>
      <c r="L354" s="132"/>
      <c r="M354" s="132"/>
      <c r="N354" s="132"/>
      <c r="O354" s="132"/>
      <c r="P354" s="132"/>
      <c r="Q354" s="132"/>
      <c r="R354" s="132"/>
      <c r="S354" s="132"/>
      <c r="T354" s="132"/>
      <c r="U354" s="132"/>
      <c r="V354" s="132"/>
      <c r="W354" s="132"/>
      <c r="X354" s="132"/>
      <c r="Y354" s="132"/>
      <c r="Z354" s="132"/>
    </row>
    <row r="355" spans="1:26" ht="16.5" customHeight="1" x14ac:dyDescent="0.25">
      <c r="A355" s="132"/>
      <c r="B355" s="132"/>
      <c r="C355" s="132"/>
      <c r="D355" s="132"/>
      <c r="E355" s="132"/>
      <c r="F355" s="132"/>
      <c r="G355" s="132"/>
      <c r="H355" s="132"/>
      <c r="I355" s="132"/>
      <c r="J355" s="132"/>
      <c r="K355" s="132"/>
      <c r="L355" s="132"/>
      <c r="M355" s="132"/>
      <c r="N355" s="132"/>
      <c r="O355" s="132"/>
      <c r="P355" s="132"/>
      <c r="Q355" s="132"/>
      <c r="R355" s="132"/>
      <c r="S355" s="132"/>
      <c r="T355" s="132"/>
      <c r="U355" s="132"/>
      <c r="V355" s="132"/>
      <c r="W355" s="132"/>
      <c r="X355" s="132"/>
      <c r="Y355" s="132"/>
      <c r="Z355" s="132"/>
    </row>
    <row r="356" spans="1:26" ht="16.5" customHeight="1" x14ac:dyDescent="0.25">
      <c r="A356" s="132"/>
      <c r="B356" s="132"/>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row>
    <row r="357" spans="1:26" ht="16.5" customHeight="1" x14ac:dyDescent="0.25">
      <c r="A357" s="132"/>
      <c r="B357" s="132"/>
      <c r="C357" s="132"/>
      <c r="D357" s="132"/>
      <c r="E357" s="132"/>
      <c r="F357" s="132"/>
      <c r="G357" s="132"/>
      <c r="H357" s="132"/>
      <c r="I357" s="132"/>
      <c r="J357" s="132"/>
      <c r="K357" s="132"/>
      <c r="L357" s="132"/>
      <c r="M357" s="132"/>
      <c r="N357" s="132"/>
      <c r="O357" s="132"/>
      <c r="P357" s="132"/>
      <c r="Q357" s="132"/>
      <c r="R357" s="132"/>
      <c r="S357" s="132"/>
      <c r="T357" s="132"/>
      <c r="U357" s="132"/>
      <c r="V357" s="132"/>
      <c r="W357" s="132"/>
      <c r="X357" s="132"/>
      <c r="Y357" s="132"/>
      <c r="Z357" s="132"/>
    </row>
    <row r="358" spans="1:26" ht="16.5" customHeight="1" x14ac:dyDescent="0.25">
      <c r="A358" s="132"/>
      <c r="B358" s="132"/>
      <c r="C358" s="132"/>
      <c r="D358" s="132"/>
      <c r="E358" s="132"/>
      <c r="F358" s="132"/>
      <c r="G358" s="132"/>
      <c r="H358" s="132"/>
      <c r="I358" s="132"/>
      <c r="J358" s="132"/>
      <c r="K358" s="132"/>
      <c r="L358" s="132"/>
      <c r="M358" s="132"/>
      <c r="N358" s="132"/>
      <c r="O358" s="132"/>
      <c r="P358" s="132"/>
      <c r="Q358" s="132"/>
      <c r="R358" s="132"/>
      <c r="S358" s="132"/>
      <c r="T358" s="132"/>
      <c r="U358" s="132"/>
      <c r="V358" s="132"/>
      <c r="W358" s="132"/>
      <c r="X358" s="132"/>
      <c r="Y358" s="132"/>
      <c r="Z358" s="132"/>
    </row>
    <row r="359" spans="1:26" ht="16.5" customHeight="1" x14ac:dyDescent="0.25">
      <c r="A359" s="132"/>
      <c r="B359" s="132"/>
      <c r="C359" s="132"/>
      <c r="D359" s="132"/>
      <c r="E359" s="132"/>
      <c r="F359" s="132"/>
      <c r="G359" s="132"/>
      <c r="H359" s="132"/>
      <c r="I359" s="132"/>
      <c r="J359" s="132"/>
      <c r="K359" s="132"/>
      <c r="L359" s="132"/>
      <c r="M359" s="132"/>
      <c r="N359" s="132"/>
      <c r="O359" s="132"/>
      <c r="P359" s="132"/>
      <c r="Q359" s="132"/>
      <c r="R359" s="132"/>
      <c r="S359" s="132"/>
      <c r="T359" s="132"/>
      <c r="U359" s="132"/>
      <c r="V359" s="132"/>
      <c r="W359" s="132"/>
      <c r="X359" s="132"/>
      <c r="Y359" s="132"/>
      <c r="Z359" s="132"/>
    </row>
    <row r="360" spans="1:26" ht="16.5" customHeight="1" x14ac:dyDescent="0.25">
      <c r="A360" s="132"/>
      <c r="B360" s="132"/>
      <c r="C360" s="132"/>
      <c r="D360" s="132"/>
      <c r="E360" s="132"/>
      <c r="F360" s="132"/>
      <c r="G360" s="132"/>
      <c r="H360" s="132"/>
      <c r="I360" s="132"/>
      <c r="J360" s="132"/>
      <c r="K360" s="132"/>
      <c r="L360" s="132"/>
      <c r="M360" s="132"/>
      <c r="N360" s="132"/>
      <c r="O360" s="132"/>
      <c r="P360" s="132"/>
      <c r="Q360" s="132"/>
      <c r="R360" s="132"/>
      <c r="S360" s="132"/>
      <c r="T360" s="132"/>
      <c r="U360" s="132"/>
      <c r="V360" s="132"/>
      <c r="W360" s="132"/>
      <c r="X360" s="132"/>
      <c r="Y360" s="132"/>
      <c r="Z360" s="132"/>
    </row>
    <row r="361" spans="1:26" ht="16.5" customHeight="1" x14ac:dyDescent="0.25">
      <c r="A361" s="132"/>
      <c r="B361" s="132"/>
      <c r="C361" s="132"/>
      <c r="D361" s="132"/>
      <c r="E361" s="132"/>
      <c r="F361" s="132"/>
      <c r="G361" s="132"/>
      <c r="H361" s="132"/>
      <c r="I361" s="132"/>
      <c r="J361" s="132"/>
      <c r="K361" s="132"/>
      <c r="L361" s="132"/>
      <c r="M361" s="132"/>
      <c r="N361" s="132"/>
      <c r="O361" s="132"/>
      <c r="P361" s="132"/>
      <c r="Q361" s="132"/>
      <c r="R361" s="132"/>
      <c r="S361" s="132"/>
      <c r="T361" s="132"/>
      <c r="U361" s="132"/>
      <c r="V361" s="132"/>
      <c r="W361" s="132"/>
      <c r="X361" s="132"/>
      <c r="Y361" s="132"/>
      <c r="Z361" s="132"/>
    </row>
    <row r="362" spans="1:26" ht="16.5" customHeight="1" x14ac:dyDescent="0.25">
      <c r="A362" s="132"/>
      <c r="B362" s="132"/>
      <c r="C362" s="132"/>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row>
    <row r="363" spans="1:26" ht="16.5" customHeight="1" x14ac:dyDescent="0.25">
      <c r="A363" s="132"/>
      <c r="B363" s="132"/>
      <c r="C363" s="132"/>
      <c r="D363" s="132"/>
      <c r="E363" s="132"/>
      <c r="F363" s="132"/>
      <c r="G363" s="132"/>
      <c r="H363" s="132"/>
      <c r="I363" s="132"/>
      <c r="J363" s="132"/>
      <c r="K363" s="132"/>
      <c r="L363" s="132"/>
      <c r="M363" s="132"/>
      <c r="N363" s="132"/>
      <c r="O363" s="132"/>
      <c r="P363" s="132"/>
      <c r="Q363" s="132"/>
      <c r="R363" s="132"/>
      <c r="S363" s="132"/>
      <c r="T363" s="132"/>
      <c r="U363" s="132"/>
      <c r="V363" s="132"/>
      <c r="W363" s="132"/>
      <c r="X363" s="132"/>
      <c r="Y363" s="132"/>
      <c r="Z363" s="132"/>
    </row>
    <row r="364" spans="1:26" ht="16.5" customHeight="1" x14ac:dyDescent="0.25">
      <c r="A364" s="132"/>
      <c r="B364" s="132"/>
      <c r="C364" s="132"/>
      <c r="D364" s="132"/>
      <c r="E364" s="132"/>
      <c r="F364" s="132"/>
      <c r="G364" s="132"/>
      <c r="H364" s="132"/>
      <c r="I364" s="132"/>
      <c r="J364" s="132"/>
      <c r="K364" s="132"/>
      <c r="L364" s="132"/>
      <c r="M364" s="132"/>
      <c r="N364" s="132"/>
      <c r="O364" s="132"/>
      <c r="P364" s="132"/>
      <c r="Q364" s="132"/>
      <c r="R364" s="132"/>
      <c r="S364" s="132"/>
      <c r="T364" s="132"/>
      <c r="U364" s="132"/>
      <c r="V364" s="132"/>
      <c r="W364" s="132"/>
      <c r="X364" s="132"/>
      <c r="Y364" s="132"/>
      <c r="Z364" s="132"/>
    </row>
    <row r="365" spans="1:26" ht="16.5" customHeight="1" x14ac:dyDescent="0.25">
      <c r="A365" s="132"/>
      <c r="B365" s="132"/>
      <c r="C365" s="132"/>
      <c r="D365" s="132"/>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row>
    <row r="366" spans="1:26" ht="16.5" customHeight="1" x14ac:dyDescent="0.25">
      <c r="A366" s="132"/>
      <c r="B366" s="132"/>
      <c r="C366" s="132"/>
      <c r="D366" s="132"/>
      <c r="E366" s="132"/>
      <c r="F366" s="132"/>
      <c r="G366" s="132"/>
      <c r="H366" s="132"/>
      <c r="I366" s="132"/>
      <c r="J366" s="132"/>
      <c r="K366" s="132"/>
      <c r="L366" s="132"/>
      <c r="M366" s="132"/>
      <c r="N366" s="132"/>
      <c r="O366" s="132"/>
      <c r="P366" s="132"/>
      <c r="Q366" s="132"/>
      <c r="R366" s="132"/>
      <c r="S366" s="132"/>
      <c r="T366" s="132"/>
      <c r="U366" s="132"/>
      <c r="V366" s="132"/>
      <c r="W366" s="132"/>
      <c r="X366" s="132"/>
      <c r="Y366" s="132"/>
      <c r="Z366" s="132"/>
    </row>
    <row r="367" spans="1:26" ht="16.5" customHeight="1" x14ac:dyDescent="0.25">
      <c r="A367" s="132"/>
      <c r="B367" s="132"/>
      <c r="C367" s="132"/>
      <c r="D367" s="132"/>
      <c r="E367" s="132"/>
      <c r="F367" s="132"/>
      <c r="G367" s="132"/>
      <c r="H367" s="132"/>
      <c r="I367" s="132"/>
      <c r="J367" s="132"/>
      <c r="K367" s="132"/>
      <c r="L367" s="132"/>
      <c r="M367" s="132"/>
      <c r="N367" s="132"/>
      <c r="O367" s="132"/>
      <c r="P367" s="132"/>
      <c r="Q367" s="132"/>
      <c r="R367" s="132"/>
      <c r="S367" s="132"/>
      <c r="T367" s="132"/>
      <c r="U367" s="132"/>
      <c r="V367" s="132"/>
      <c r="W367" s="132"/>
      <c r="X367" s="132"/>
      <c r="Y367" s="132"/>
      <c r="Z367" s="132"/>
    </row>
    <row r="368" spans="1:26" ht="16.5" customHeight="1" x14ac:dyDescent="0.25">
      <c r="A368" s="132"/>
      <c r="B368" s="132"/>
      <c r="C368" s="132"/>
      <c r="D368" s="132"/>
      <c r="E368" s="132"/>
      <c r="F368" s="132"/>
      <c r="G368" s="132"/>
      <c r="H368" s="132"/>
      <c r="I368" s="132"/>
      <c r="J368" s="132"/>
      <c r="K368" s="132"/>
      <c r="L368" s="132"/>
      <c r="M368" s="132"/>
      <c r="N368" s="132"/>
      <c r="O368" s="132"/>
      <c r="P368" s="132"/>
      <c r="Q368" s="132"/>
      <c r="R368" s="132"/>
      <c r="S368" s="132"/>
      <c r="T368" s="132"/>
      <c r="U368" s="132"/>
      <c r="V368" s="132"/>
      <c r="W368" s="132"/>
      <c r="X368" s="132"/>
      <c r="Y368" s="132"/>
      <c r="Z368" s="132"/>
    </row>
    <row r="369" spans="1:26" ht="16.5" customHeight="1" x14ac:dyDescent="0.25">
      <c r="A369" s="132"/>
      <c r="B369" s="132"/>
      <c r="C369" s="132"/>
      <c r="D369" s="132"/>
      <c r="E369" s="132"/>
      <c r="F369" s="132"/>
      <c r="G369" s="132"/>
      <c r="H369" s="132"/>
      <c r="I369" s="132"/>
      <c r="J369" s="132"/>
      <c r="K369" s="132"/>
      <c r="L369" s="132"/>
      <c r="M369" s="132"/>
      <c r="N369" s="132"/>
      <c r="O369" s="132"/>
      <c r="P369" s="132"/>
      <c r="Q369" s="132"/>
      <c r="R369" s="132"/>
      <c r="S369" s="132"/>
      <c r="T369" s="132"/>
      <c r="U369" s="132"/>
      <c r="V369" s="132"/>
      <c r="W369" s="132"/>
      <c r="X369" s="132"/>
      <c r="Y369" s="132"/>
      <c r="Z369" s="132"/>
    </row>
    <row r="370" spans="1:26" ht="16.5" customHeight="1" x14ac:dyDescent="0.25">
      <c r="A370" s="132"/>
      <c r="B370" s="132"/>
      <c r="C370" s="132"/>
      <c r="D370" s="132"/>
      <c r="E370" s="132"/>
      <c r="F370" s="132"/>
      <c r="G370" s="132"/>
      <c r="H370" s="132"/>
      <c r="I370" s="132"/>
      <c r="J370" s="132"/>
      <c r="K370" s="132"/>
      <c r="L370" s="132"/>
      <c r="M370" s="132"/>
      <c r="N370" s="132"/>
      <c r="O370" s="132"/>
      <c r="P370" s="132"/>
      <c r="Q370" s="132"/>
      <c r="R370" s="132"/>
      <c r="S370" s="132"/>
      <c r="T370" s="132"/>
      <c r="U370" s="132"/>
      <c r="V370" s="132"/>
      <c r="W370" s="132"/>
      <c r="X370" s="132"/>
      <c r="Y370" s="132"/>
      <c r="Z370" s="132"/>
    </row>
    <row r="371" spans="1:26" ht="16.5" customHeight="1" x14ac:dyDescent="0.25">
      <c r="A371" s="132"/>
      <c r="B371" s="132"/>
      <c r="C371" s="132"/>
      <c r="D371" s="132"/>
      <c r="E371" s="132"/>
      <c r="F371" s="132"/>
      <c r="G371" s="132"/>
      <c r="H371" s="132"/>
      <c r="I371" s="132"/>
      <c r="J371" s="132"/>
      <c r="K371" s="132"/>
      <c r="L371" s="132"/>
      <c r="M371" s="132"/>
      <c r="N371" s="132"/>
      <c r="O371" s="132"/>
      <c r="P371" s="132"/>
      <c r="Q371" s="132"/>
      <c r="R371" s="132"/>
      <c r="S371" s="132"/>
      <c r="T371" s="132"/>
      <c r="U371" s="132"/>
      <c r="V371" s="132"/>
      <c r="W371" s="132"/>
      <c r="X371" s="132"/>
      <c r="Y371" s="132"/>
      <c r="Z371" s="132"/>
    </row>
    <row r="372" spans="1:26" ht="16.5" customHeight="1" x14ac:dyDescent="0.25">
      <c r="A372" s="132"/>
      <c r="B372" s="132"/>
      <c r="C372" s="132"/>
      <c r="D372" s="132"/>
      <c r="E372" s="132"/>
      <c r="F372" s="132"/>
      <c r="G372" s="132"/>
      <c r="H372" s="132"/>
      <c r="I372" s="132"/>
      <c r="J372" s="132"/>
      <c r="K372" s="132"/>
      <c r="L372" s="132"/>
      <c r="M372" s="132"/>
      <c r="N372" s="132"/>
      <c r="O372" s="132"/>
      <c r="P372" s="132"/>
      <c r="Q372" s="132"/>
      <c r="R372" s="132"/>
      <c r="S372" s="132"/>
      <c r="T372" s="132"/>
      <c r="U372" s="132"/>
      <c r="V372" s="132"/>
      <c r="W372" s="132"/>
      <c r="X372" s="132"/>
      <c r="Y372" s="132"/>
      <c r="Z372" s="132"/>
    </row>
    <row r="373" spans="1:26" ht="16.5" customHeight="1" x14ac:dyDescent="0.25">
      <c r="A373" s="132"/>
      <c r="B373" s="132"/>
      <c r="C373" s="132"/>
      <c r="D373" s="132"/>
      <c r="E373" s="132"/>
      <c r="F373" s="132"/>
      <c r="G373" s="132"/>
      <c r="H373" s="132"/>
      <c r="I373" s="132"/>
      <c r="J373" s="132"/>
      <c r="K373" s="132"/>
      <c r="L373" s="132"/>
      <c r="M373" s="132"/>
      <c r="N373" s="132"/>
      <c r="O373" s="132"/>
      <c r="P373" s="132"/>
      <c r="Q373" s="132"/>
      <c r="R373" s="132"/>
      <c r="S373" s="132"/>
      <c r="T373" s="132"/>
      <c r="U373" s="132"/>
      <c r="V373" s="132"/>
      <c r="W373" s="132"/>
      <c r="X373" s="132"/>
      <c r="Y373" s="132"/>
      <c r="Z373" s="132"/>
    </row>
    <row r="374" spans="1:26" ht="16.5" customHeight="1" x14ac:dyDescent="0.25">
      <c r="A374" s="132"/>
      <c r="B374" s="132"/>
      <c r="C374" s="132"/>
      <c r="D374" s="132"/>
      <c r="E374" s="132"/>
      <c r="F374" s="132"/>
      <c r="G374" s="132"/>
      <c r="H374" s="132"/>
      <c r="I374" s="132"/>
      <c r="J374" s="132"/>
      <c r="K374" s="132"/>
      <c r="L374" s="132"/>
      <c r="M374" s="132"/>
      <c r="N374" s="132"/>
      <c r="O374" s="132"/>
      <c r="P374" s="132"/>
      <c r="Q374" s="132"/>
      <c r="R374" s="132"/>
      <c r="S374" s="132"/>
      <c r="T374" s="132"/>
      <c r="U374" s="132"/>
      <c r="V374" s="132"/>
      <c r="W374" s="132"/>
      <c r="X374" s="132"/>
      <c r="Y374" s="132"/>
      <c r="Z374" s="132"/>
    </row>
    <row r="375" spans="1:26" ht="16.5" customHeight="1" x14ac:dyDescent="0.25">
      <c r="A375" s="132"/>
      <c r="B375" s="132"/>
      <c r="C375" s="132"/>
      <c r="D375" s="132"/>
      <c r="E375" s="132"/>
      <c r="F375" s="132"/>
      <c r="G375" s="132"/>
      <c r="H375" s="132"/>
      <c r="I375" s="132"/>
      <c r="J375" s="132"/>
      <c r="K375" s="132"/>
      <c r="L375" s="132"/>
      <c r="M375" s="132"/>
      <c r="N375" s="132"/>
      <c r="O375" s="132"/>
      <c r="P375" s="132"/>
      <c r="Q375" s="132"/>
      <c r="R375" s="132"/>
      <c r="S375" s="132"/>
      <c r="T375" s="132"/>
      <c r="U375" s="132"/>
      <c r="V375" s="132"/>
      <c r="W375" s="132"/>
      <c r="X375" s="132"/>
      <c r="Y375" s="132"/>
      <c r="Z375" s="132"/>
    </row>
    <row r="376" spans="1:26" ht="16.5" customHeight="1" x14ac:dyDescent="0.25">
      <c r="A376" s="132"/>
      <c r="B376" s="132"/>
      <c r="C376" s="132"/>
      <c r="D376" s="132"/>
      <c r="E376" s="132"/>
      <c r="F376" s="132"/>
      <c r="G376" s="132"/>
      <c r="H376" s="132"/>
      <c r="I376" s="132"/>
      <c r="J376" s="132"/>
      <c r="K376" s="132"/>
      <c r="L376" s="132"/>
      <c r="M376" s="132"/>
      <c r="N376" s="132"/>
      <c r="O376" s="132"/>
      <c r="P376" s="132"/>
      <c r="Q376" s="132"/>
      <c r="R376" s="132"/>
      <c r="S376" s="132"/>
      <c r="T376" s="132"/>
      <c r="U376" s="132"/>
      <c r="V376" s="132"/>
      <c r="W376" s="132"/>
      <c r="X376" s="132"/>
      <c r="Y376" s="132"/>
      <c r="Z376" s="132"/>
    </row>
    <row r="377" spans="1:26" ht="16.5" customHeight="1" x14ac:dyDescent="0.25">
      <c r="A377" s="132"/>
      <c r="B377" s="132"/>
      <c r="C377" s="132"/>
      <c r="D377" s="132"/>
      <c r="E377" s="132"/>
      <c r="F377" s="132"/>
      <c r="G377" s="132"/>
      <c r="H377" s="132"/>
      <c r="I377" s="132"/>
      <c r="J377" s="132"/>
      <c r="K377" s="132"/>
      <c r="L377" s="132"/>
      <c r="M377" s="132"/>
      <c r="N377" s="132"/>
      <c r="O377" s="132"/>
      <c r="P377" s="132"/>
      <c r="Q377" s="132"/>
      <c r="R377" s="132"/>
      <c r="S377" s="132"/>
      <c r="T377" s="132"/>
      <c r="U377" s="132"/>
      <c r="V377" s="132"/>
      <c r="W377" s="132"/>
      <c r="X377" s="132"/>
      <c r="Y377" s="132"/>
      <c r="Z377" s="132"/>
    </row>
    <row r="378" spans="1:26" ht="16.5" customHeight="1" x14ac:dyDescent="0.25">
      <c r="A378" s="132"/>
      <c r="B378" s="132"/>
      <c r="C378" s="132"/>
      <c r="D378" s="132"/>
      <c r="E378" s="132"/>
      <c r="F378" s="132"/>
      <c r="G378" s="132"/>
      <c r="H378" s="132"/>
      <c r="I378" s="132"/>
      <c r="J378" s="132"/>
      <c r="K378" s="132"/>
      <c r="L378" s="132"/>
      <c r="M378" s="132"/>
      <c r="N378" s="132"/>
      <c r="O378" s="132"/>
      <c r="P378" s="132"/>
      <c r="Q378" s="132"/>
      <c r="R378" s="132"/>
      <c r="S378" s="132"/>
      <c r="T378" s="132"/>
      <c r="U378" s="132"/>
      <c r="V378" s="132"/>
      <c r="W378" s="132"/>
      <c r="X378" s="132"/>
      <c r="Y378" s="132"/>
      <c r="Z378" s="132"/>
    </row>
    <row r="379" spans="1:26" ht="16.5" customHeight="1" x14ac:dyDescent="0.25">
      <c r="A379" s="132"/>
      <c r="B379" s="132"/>
      <c r="C379" s="132"/>
      <c r="D379" s="132"/>
      <c r="E379" s="132"/>
      <c r="F379" s="132"/>
      <c r="G379" s="132"/>
      <c r="H379" s="132"/>
      <c r="I379" s="132"/>
      <c r="J379" s="132"/>
      <c r="K379" s="132"/>
      <c r="L379" s="132"/>
      <c r="M379" s="132"/>
      <c r="N379" s="132"/>
      <c r="O379" s="132"/>
      <c r="P379" s="132"/>
      <c r="Q379" s="132"/>
      <c r="R379" s="132"/>
      <c r="S379" s="132"/>
      <c r="T379" s="132"/>
      <c r="U379" s="132"/>
      <c r="V379" s="132"/>
      <c r="W379" s="132"/>
      <c r="X379" s="132"/>
      <c r="Y379" s="132"/>
      <c r="Z379" s="132"/>
    </row>
    <row r="380" spans="1:26" ht="16.5" customHeight="1" x14ac:dyDescent="0.25">
      <c r="A380" s="132"/>
      <c r="B380" s="132"/>
      <c r="C380" s="132"/>
      <c r="D380" s="132"/>
      <c r="E380" s="132"/>
      <c r="F380" s="132"/>
      <c r="G380" s="132"/>
      <c r="H380" s="132"/>
      <c r="I380" s="132"/>
      <c r="J380" s="132"/>
      <c r="K380" s="132"/>
      <c r="L380" s="132"/>
      <c r="M380" s="132"/>
      <c r="N380" s="132"/>
      <c r="O380" s="132"/>
      <c r="P380" s="132"/>
      <c r="Q380" s="132"/>
      <c r="R380" s="132"/>
      <c r="S380" s="132"/>
      <c r="T380" s="132"/>
      <c r="U380" s="132"/>
      <c r="V380" s="132"/>
      <c r="W380" s="132"/>
      <c r="X380" s="132"/>
      <c r="Y380" s="132"/>
      <c r="Z380" s="132"/>
    </row>
    <row r="381" spans="1:26" ht="16.5" customHeight="1" x14ac:dyDescent="0.25">
      <c r="A381" s="132"/>
      <c r="B381" s="132"/>
      <c r="C381" s="132"/>
      <c r="D381" s="132"/>
      <c r="E381" s="132"/>
      <c r="F381" s="132"/>
      <c r="G381" s="132"/>
      <c r="H381" s="132"/>
      <c r="I381" s="132"/>
      <c r="J381" s="132"/>
      <c r="K381" s="132"/>
      <c r="L381" s="132"/>
      <c r="M381" s="132"/>
      <c r="N381" s="132"/>
      <c r="O381" s="132"/>
      <c r="P381" s="132"/>
      <c r="Q381" s="132"/>
      <c r="R381" s="132"/>
      <c r="S381" s="132"/>
      <c r="T381" s="132"/>
      <c r="U381" s="132"/>
      <c r="V381" s="132"/>
      <c r="W381" s="132"/>
      <c r="X381" s="132"/>
      <c r="Y381" s="132"/>
      <c r="Z381" s="132"/>
    </row>
    <row r="382" spans="1:26" ht="16.5" customHeight="1" x14ac:dyDescent="0.25">
      <c r="A382" s="132"/>
      <c r="B382" s="132"/>
      <c r="C382" s="132"/>
      <c r="D382" s="132"/>
      <c r="E382" s="132"/>
      <c r="F382" s="132"/>
      <c r="G382" s="132"/>
      <c r="H382" s="132"/>
      <c r="I382" s="132"/>
      <c r="J382" s="132"/>
      <c r="K382" s="132"/>
      <c r="L382" s="132"/>
      <c r="M382" s="132"/>
      <c r="N382" s="132"/>
      <c r="O382" s="132"/>
      <c r="P382" s="132"/>
      <c r="Q382" s="132"/>
      <c r="R382" s="132"/>
      <c r="S382" s="132"/>
      <c r="T382" s="132"/>
      <c r="U382" s="132"/>
      <c r="V382" s="132"/>
      <c r="W382" s="132"/>
      <c r="X382" s="132"/>
      <c r="Y382" s="132"/>
      <c r="Z382" s="132"/>
    </row>
    <row r="383" spans="1:26" ht="16.5" customHeight="1" x14ac:dyDescent="0.25">
      <c r="A383" s="132"/>
      <c r="B383" s="132"/>
      <c r="C383" s="132"/>
      <c r="D383" s="132"/>
      <c r="E383" s="132"/>
      <c r="F383" s="132"/>
      <c r="G383" s="132"/>
      <c r="H383" s="132"/>
      <c r="I383" s="132"/>
      <c r="J383" s="132"/>
      <c r="K383" s="132"/>
      <c r="L383" s="132"/>
      <c r="M383" s="132"/>
      <c r="N383" s="132"/>
      <c r="O383" s="132"/>
      <c r="P383" s="132"/>
      <c r="Q383" s="132"/>
      <c r="R383" s="132"/>
      <c r="S383" s="132"/>
      <c r="T383" s="132"/>
      <c r="U383" s="132"/>
      <c r="V383" s="132"/>
      <c r="W383" s="132"/>
      <c r="X383" s="132"/>
      <c r="Y383" s="132"/>
      <c r="Z383" s="132"/>
    </row>
    <row r="384" spans="1:26" ht="16.5" customHeight="1" x14ac:dyDescent="0.25">
      <c r="A384" s="132"/>
      <c r="B384" s="132"/>
      <c r="C384" s="132"/>
      <c r="D384" s="132"/>
      <c r="E384" s="132"/>
      <c r="F384" s="132"/>
      <c r="G384" s="132"/>
      <c r="H384" s="132"/>
      <c r="I384" s="132"/>
      <c r="J384" s="132"/>
      <c r="K384" s="132"/>
      <c r="L384" s="132"/>
      <c r="M384" s="132"/>
      <c r="N384" s="132"/>
      <c r="O384" s="132"/>
      <c r="P384" s="132"/>
      <c r="Q384" s="132"/>
      <c r="R384" s="132"/>
      <c r="S384" s="132"/>
      <c r="T384" s="132"/>
      <c r="U384" s="132"/>
      <c r="V384" s="132"/>
      <c r="W384" s="132"/>
      <c r="X384" s="132"/>
      <c r="Y384" s="132"/>
      <c r="Z384" s="132"/>
    </row>
    <row r="385" spans="1:26" ht="16.5" customHeight="1" x14ac:dyDescent="0.25">
      <c r="A385" s="132"/>
      <c r="B385" s="132"/>
      <c r="C385" s="132"/>
      <c r="D385" s="132"/>
      <c r="E385" s="132"/>
      <c r="F385" s="132"/>
      <c r="G385" s="132"/>
      <c r="H385" s="132"/>
      <c r="I385" s="132"/>
      <c r="J385" s="132"/>
      <c r="K385" s="132"/>
      <c r="L385" s="132"/>
      <c r="M385" s="132"/>
      <c r="N385" s="132"/>
      <c r="O385" s="132"/>
      <c r="P385" s="132"/>
      <c r="Q385" s="132"/>
      <c r="R385" s="132"/>
      <c r="S385" s="132"/>
      <c r="T385" s="132"/>
      <c r="U385" s="132"/>
      <c r="V385" s="132"/>
      <c r="W385" s="132"/>
      <c r="X385" s="132"/>
      <c r="Y385" s="132"/>
      <c r="Z385" s="132"/>
    </row>
    <row r="386" spans="1:26" ht="16.5" customHeight="1" x14ac:dyDescent="0.25">
      <c r="A386" s="132"/>
      <c r="B386" s="132"/>
      <c r="C386" s="132"/>
      <c r="D386" s="132"/>
      <c r="E386" s="132"/>
      <c r="F386" s="132"/>
      <c r="G386" s="132"/>
      <c r="H386" s="132"/>
      <c r="I386" s="132"/>
      <c r="J386" s="132"/>
      <c r="K386" s="132"/>
      <c r="L386" s="132"/>
      <c r="M386" s="132"/>
      <c r="N386" s="132"/>
      <c r="O386" s="132"/>
      <c r="P386" s="132"/>
      <c r="Q386" s="132"/>
      <c r="R386" s="132"/>
      <c r="S386" s="132"/>
      <c r="T386" s="132"/>
      <c r="U386" s="132"/>
      <c r="V386" s="132"/>
      <c r="W386" s="132"/>
      <c r="X386" s="132"/>
      <c r="Y386" s="132"/>
      <c r="Z386" s="132"/>
    </row>
    <row r="387" spans="1:26" ht="16.5" customHeight="1" x14ac:dyDescent="0.25">
      <c r="A387" s="132"/>
      <c r="B387" s="132"/>
      <c r="C387" s="132"/>
      <c r="D387" s="132"/>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2"/>
    </row>
    <row r="388" spans="1:26" ht="16.5" customHeight="1" x14ac:dyDescent="0.25">
      <c r="A388" s="132"/>
      <c r="B388" s="132"/>
      <c r="C388" s="132"/>
      <c r="D388" s="132"/>
      <c r="E388" s="132"/>
      <c r="F388" s="132"/>
      <c r="G388" s="132"/>
      <c r="H388" s="132"/>
      <c r="I388" s="132"/>
      <c r="J388" s="132"/>
      <c r="K388" s="132"/>
      <c r="L388" s="132"/>
      <c r="M388" s="132"/>
      <c r="N388" s="132"/>
      <c r="O388" s="132"/>
      <c r="P388" s="132"/>
      <c r="Q388" s="132"/>
      <c r="R388" s="132"/>
      <c r="S388" s="132"/>
      <c r="T388" s="132"/>
      <c r="U388" s="132"/>
      <c r="V388" s="132"/>
      <c r="W388" s="132"/>
      <c r="X388" s="132"/>
      <c r="Y388" s="132"/>
      <c r="Z388" s="132"/>
    </row>
    <row r="389" spans="1:26" ht="16.5" customHeight="1" x14ac:dyDescent="0.25">
      <c r="A389" s="132"/>
      <c r="B389" s="132"/>
      <c r="C389" s="132"/>
      <c r="D389" s="132"/>
      <c r="E389" s="132"/>
      <c r="F389" s="132"/>
      <c r="G389" s="132"/>
      <c r="H389" s="132"/>
      <c r="I389" s="132"/>
      <c r="J389" s="132"/>
      <c r="K389" s="132"/>
      <c r="L389" s="132"/>
      <c r="M389" s="132"/>
      <c r="N389" s="132"/>
      <c r="O389" s="132"/>
      <c r="P389" s="132"/>
      <c r="Q389" s="132"/>
      <c r="R389" s="132"/>
      <c r="S389" s="132"/>
      <c r="T389" s="132"/>
      <c r="U389" s="132"/>
      <c r="V389" s="132"/>
      <c r="W389" s="132"/>
      <c r="X389" s="132"/>
      <c r="Y389" s="132"/>
      <c r="Z389" s="132"/>
    </row>
    <row r="390" spans="1:26" ht="16.5" customHeight="1" x14ac:dyDescent="0.25">
      <c r="A390" s="132"/>
      <c r="B390" s="132"/>
      <c r="C390" s="132"/>
      <c r="D390" s="132"/>
      <c r="E390" s="132"/>
      <c r="F390" s="132"/>
      <c r="G390" s="132"/>
      <c r="H390" s="132"/>
      <c r="I390" s="132"/>
      <c r="J390" s="132"/>
      <c r="K390" s="132"/>
      <c r="L390" s="132"/>
      <c r="M390" s="132"/>
      <c r="N390" s="132"/>
      <c r="O390" s="132"/>
      <c r="P390" s="132"/>
      <c r="Q390" s="132"/>
      <c r="R390" s="132"/>
      <c r="S390" s="132"/>
      <c r="T390" s="132"/>
      <c r="U390" s="132"/>
      <c r="V390" s="132"/>
      <c r="W390" s="132"/>
      <c r="X390" s="132"/>
      <c r="Y390" s="132"/>
      <c r="Z390" s="132"/>
    </row>
    <row r="391" spans="1:26" ht="16.5" customHeight="1" x14ac:dyDescent="0.25">
      <c r="A391" s="132"/>
      <c r="B391" s="132"/>
      <c r="C391" s="132"/>
      <c r="D391" s="132"/>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2"/>
    </row>
    <row r="392" spans="1:26" ht="16.5" customHeight="1" x14ac:dyDescent="0.25">
      <c r="A392" s="132"/>
      <c r="B392" s="132"/>
      <c r="C392" s="132"/>
      <c r="D392" s="132"/>
      <c r="E392" s="132"/>
      <c r="F392" s="132"/>
      <c r="G392" s="132"/>
      <c r="H392" s="132"/>
      <c r="I392" s="132"/>
      <c r="J392" s="132"/>
      <c r="K392" s="132"/>
      <c r="L392" s="132"/>
      <c r="M392" s="132"/>
      <c r="N392" s="132"/>
      <c r="O392" s="132"/>
      <c r="P392" s="132"/>
      <c r="Q392" s="132"/>
      <c r="R392" s="132"/>
      <c r="S392" s="132"/>
      <c r="T392" s="132"/>
      <c r="U392" s="132"/>
      <c r="V392" s="132"/>
      <c r="W392" s="132"/>
      <c r="X392" s="132"/>
      <c r="Y392" s="132"/>
      <c r="Z392" s="132"/>
    </row>
    <row r="393" spans="1:26" ht="16.5" customHeight="1" x14ac:dyDescent="0.25">
      <c r="A393" s="132"/>
      <c r="B393" s="132"/>
      <c r="C393" s="132"/>
      <c r="D393" s="132"/>
      <c r="E393" s="132"/>
      <c r="F393" s="132"/>
      <c r="G393" s="132"/>
      <c r="H393" s="132"/>
      <c r="I393" s="132"/>
      <c r="J393" s="132"/>
      <c r="K393" s="132"/>
      <c r="L393" s="132"/>
      <c r="M393" s="132"/>
      <c r="N393" s="132"/>
      <c r="O393" s="132"/>
      <c r="P393" s="132"/>
      <c r="Q393" s="132"/>
      <c r="R393" s="132"/>
      <c r="S393" s="132"/>
      <c r="T393" s="132"/>
      <c r="U393" s="132"/>
      <c r="V393" s="132"/>
      <c r="W393" s="132"/>
      <c r="X393" s="132"/>
      <c r="Y393" s="132"/>
      <c r="Z393" s="132"/>
    </row>
    <row r="394" spans="1:26" ht="16.5" customHeight="1" x14ac:dyDescent="0.25">
      <c r="A394" s="132"/>
      <c r="B394" s="132"/>
      <c r="C394" s="132"/>
      <c r="D394" s="132"/>
      <c r="E394" s="132"/>
      <c r="F394" s="132"/>
      <c r="G394" s="132"/>
      <c r="H394" s="132"/>
      <c r="I394" s="132"/>
      <c r="J394" s="132"/>
      <c r="K394" s="132"/>
      <c r="L394" s="132"/>
      <c r="M394" s="132"/>
      <c r="N394" s="132"/>
      <c r="O394" s="132"/>
      <c r="P394" s="132"/>
      <c r="Q394" s="132"/>
      <c r="R394" s="132"/>
      <c r="S394" s="132"/>
      <c r="T394" s="132"/>
      <c r="U394" s="132"/>
      <c r="V394" s="132"/>
      <c r="W394" s="132"/>
      <c r="X394" s="132"/>
      <c r="Y394" s="132"/>
      <c r="Z394" s="132"/>
    </row>
    <row r="395" spans="1:26" ht="16.5" customHeight="1" x14ac:dyDescent="0.25">
      <c r="A395" s="132"/>
      <c r="B395" s="132"/>
      <c r="C395" s="132"/>
      <c r="D395" s="132"/>
      <c r="E395" s="132"/>
      <c r="F395" s="132"/>
      <c r="G395" s="132"/>
      <c r="H395" s="132"/>
      <c r="I395" s="132"/>
      <c r="J395" s="132"/>
      <c r="K395" s="132"/>
      <c r="L395" s="132"/>
      <c r="M395" s="132"/>
      <c r="N395" s="132"/>
      <c r="O395" s="132"/>
      <c r="P395" s="132"/>
      <c r="Q395" s="132"/>
      <c r="R395" s="132"/>
      <c r="S395" s="132"/>
      <c r="T395" s="132"/>
      <c r="U395" s="132"/>
      <c r="V395" s="132"/>
      <c r="W395" s="132"/>
      <c r="X395" s="132"/>
      <c r="Y395" s="132"/>
      <c r="Z395" s="132"/>
    </row>
    <row r="396" spans="1:26" ht="16.5" customHeight="1" x14ac:dyDescent="0.25">
      <c r="A396" s="132"/>
      <c r="B396" s="132"/>
      <c r="C396" s="132"/>
      <c r="D396" s="132"/>
      <c r="E396" s="132"/>
      <c r="F396" s="132"/>
      <c r="G396" s="132"/>
      <c r="H396" s="132"/>
      <c r="I396" s="132"/>
      <c r="J396" s="132"/>
      <c r="K396" s="132"/>
      <c r="L396" s="132"/>
      <c r="M396" s="132"/>
      <c r="N396" s="132"/>
      <c r="O396" s="132"/>
      <c r="P396" s="132"/>
      <c r="Q396" s="132"/>
      <c r="R396" s="132"/>
      <c r="S396" s="132"/>
      <c r="T396" s="132"/>
      <c r="U396" s="132"/>
      <c r="V396" s="132"/>
      <c r="W396" s="132"/>
      <c r="X396" s="132"/>
      <c r="Y396" s="132"/>
      <c r="Z396" s="132"/>
    </row>
    <row r="397" spans="1:26" ht="16.5" customHeight="1" x14ac:dyDescent="0.25">
      <c r="A397" s="132"/>
      <c r="B397" s="132"/>
      <c r="C397" s="132"/>
      <c r="D397" s="132"/>
      <c r="E397" s="132"/>
      <c r="F397" s="132"/>
      <c r="G397" s="132"/>
      <c r="H397" s="132"/>
      <c r="I397" s="132"/>
      <c r="J397" s="132"/>
      <c r="K397" s="132"/>
      <c r="L397" s="132"/>
      <c r="M397" s="132"/>
      <c r="N397" s="132"/>
      <c r="O397" s="132"/>
      <c r="P397" s="132"/>
      <c r="Q397" s="132"/>
      <c r="R397" s="132"/>
      <c r="S397" s="132"/>
      <c r="T397" s="132"/>
      <c r="U397" s="132"/>
      <c r="V397" s="132"/>
      <c r="W397" s="132"/>
      <c r="X397" s="132"/>
      <c r="Y397" s="132"/>
      <c r="Z397" s="132"/>
    </row>
    <row r="398" spans="1:26" ht="16.5" customHeight="1" x14ac:dyDescent="0.25">
      <c r="A398" s="132"/>
      <c r="B398" s="132"/>
      <c r="C398" s="132"/>
      <c r="D398" s="132"/>
      <c r="E398" s="132"/>
      <c r="F398" s="132"/>
      <c r="G398" s="132"/>
      <c r="H398" s="132"/>
      <c r="I398" s="132"/>
      <c r="J398" s="132"/>
      <c r="K398" s="132"/>
      <c r="L398" s="132"/>
      <c r="M398" s="132"/>
      <c r="N398" s="132"/>
      <c r="O398" s="132"/>
      <c r="P398" s="132"/>
      <c r="Q398" s="132"/>
      <c r="R398" s="132"/>
      <c r="S398" s="132"/>
      <c r="T398" s="132"/>
      <c r="U398" s="132"/>
      <c r="V398" s="132"/>
      <c r="W398" s="132"/>
      <c r="X398" s="132"/>
      <c r="Y398" s="132"/>
      <c r="Z398" s="132"/>
    </row>
    <row r="399" spans="1:26" ht="16.5" customHeight="1" x14ac:dyDescent="0.25">
      <c r="A399" s="132"/>
      <c r="B399" s="132"/>
      <c r="C399" s="132"/>
      <c r="D399" s="132"/>
      <c r="E399" s="132"/>
      <c r="F399" s="132"/>
      <c r="G399" s="132"/>
      <c r="H399" s="132"/>
      <c r="I399" s="132"/>
      <c r="J399" s="132"/>
      <c r="K399" s="132"/>
      <c r="L399" s="132"/>
      <c r="M399" s="132"/>
      <c r="N399" s="132"/>
      <c r="O399" s="132"/>
      <c r="P399" s="132"/>
      <c r="Q399" s="132"/>
      <c r="R399" s="132"/>
      <c r="S399" s="132"/>
      <c r="T399" s="132"/>
      <c r="U399" s="132"/>
      <c r="V399" s="132"/>
      <c r="W399" s="132"/>
      <c r="X399" s="132"/>
      <c r="Y399" s="132"/>
      <c r="Z399" s="132"/>
    </row>
    <row r="400" spans="1:26" ht="16.5" customHeight="1" x14ac:dyDescent="0.25">
      <c r="A400" s="132"/>
      <c r="B400" s="132"/>
      <c r="C400" s="132"/>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2"/>
      <c r="Z400" s="132"/>
    </row>
    <row r="401" spans="1:26" ht="16.5" customHeight="1" x14ac:dyDescent="0.25">
      <c r="A401" s="132"/>
      <c r="B401" s="132"/>
      <c r="C401" s="132"/>
      <c r="D401" s="132"/>
      <c r="E401" s="132"/>
      <c r="F401" s="132"/>
      <c r="G401" s="132"/>
      <c r="H401" s="132"/>
      <c r="I401" s="132"/>
      <c r="J401" s="132"/>
      <c r="K401" s="132"/>
      <c r="L401" s="132"/>
      <c r="M401" s="132"/>
      <c r="N401" s="132"/>
      <c r="O401" s="132"/>
      <c r="P401" s="132"/>
      <c r="Q401" s="132"/>
      <c r="R401" s="132"/>
      <c r="S401" s="132"/>
      <c r="T401" s="132"/>
      <c r="U401" s="132"/>
      <c r="V401" s="132"/>
      <c r="W401" s="132"/>
      <c r="X401" s="132"/>
      <c r="Y401" s="132"/>
      <c r="Z401" s="132"/>
    </row>
    <row r="402" spans="1:26" ht="16.5" customHeight="1" x14ac:dyDescent="0.25">
      <c r="A402" s="132"/>
      <c r="B402" s="132"/>
      <c r="C402" s="132"/>
      <c r="D402" s="132"/>
      <c r="E402" s="132"/>
      <c r="F402" s="132"/>
      <c r="G402" s="132"/>
      <c r="H402" s="132"/>
      <c r="I402" s="132"/>
      <c r="J402" s="132"/>
      <c r="K402" s="132"/>
      <c r="L402" s="132"/>
      <c r="M402" s="132"/>
      <c r="N402" s="132"/>
      <c r="O402" s="132"/>
      <c r="P402" s="132"/>
      <c r="Q402" s="132"/>
      <c r="R402" s="132"/>
      <c r="S402" s="132"/>
      <c r="T402" s="132"/>
      <c r="U402" s="132"/>
      <c r="V402" s="132"/>
      <c r="W402" s="132"/>
      <c r="X402" s="132"/>
      <c r="Y402" s="132"/>
      <c r="Z402" s="132"/>
    </row>
    <row r="403" spans="1:26" ht="16.5" customHeight="1" x14ac:dyDescent="0.25">
      <c r="A403" s="132"/>
      <c r="B403" s="132"/>
      <c r="C403" s="132"/>
      <c r="D403" s="132"/>
      <c r="E403" s="132"/>
      <c r="F403" s="132"/>
      <c r="G403" s="132"/>
      <c r="H403" s="132"/>
      <c r="I403" s="132"/>
      <c r="J403" s="132"/>
      <c r="K403" s="132"/>
      <c r="L403" s="132"/>
      <c r="M403" s="132"/>
      <c r="N403" s="132"/>
      <c r="O403" s="132"/>
      <c r="P403" s="132"/>
      <c r="Q403" s="132"/>
      <c r="R403" s="132"/>
      <c r="S403" s="132"/>
      <c r="T403" s="132"/>
      <c r="U403" s="132"/>
      <c r="V403" s="132"/>
      <c r="W403" s="132"/>
      <c r="X403" s="132"/>
      <c r="Y403" s="132"/>
      <c r="Z403" s="132"/>
    </row>
    <row r="404" spans="1:26" ht="16.5" customHeight="1" x14ac:dyDescent="0.25">
      <c r="A404" s="132"/>
      <c r="B404" s="132"/>
      <c r="C404" s="132"/>
      <c r="D404" s="132"/>
      <c r="E404" s="132"/>
      <c r="F404" s="132"/>
      <c r="G404" s="132"/>
      <c r="H404" s="132"/>
      <c r="I404" s="132"/>
      <c r="J404" s="132"/>
      <c r="K404" s="132"/>
      <c r="L404" s="132"/>
      <c r="M404" s="132"/>
      <c r="N404" s="132"/>
      <c r="O404" s="132"/>
      <c r="P404" s="132"/>
      <c r="Q404" s="132"/>
      <c r="R404" s="132"/>
      <c r="S404" s="132"/>
      <c r="T404" s="132"/>
      <c r="U404" s="132"/>
      <c r="V404" s="132"/>
      <c r="W404" s="132"/>
      <c r="X404" s="132"/>
      <c r="Y404" s="132"/>
      <c r="Z404" s="132"/>
    </row>
    <row r="405" spans="1:26" ht="16.5" customHeight="1" x14ac:dyDescent="0.25">
      <c r="A405" s="132"/>
      <c r="B405" s="132"/>
      <c r="C405" s="132"/>
      <c r="D405" s="132"/>
      <c r="E405" s="132"/>
      <c r="F405" s="132"/>
      <c r="G405" s="132"/>
      <c r="H405" s="132"/>
      <c r="I405" s="132"/>
      <c r="J405" s="132"/>
      <c r="K405" s="132"/>
      <c r="L405" s="132"/>
      <c r="M405" s="132"/>
      <c r="N405" s="132"/>
      <c r="O405" s="132"/>
      <c r="P405" s="132"/>
      <c r="Q405" s="132"/>
      <c r="R405" s="132"/>
      <c r="S405" s="132"/>
      <c r="T405" s="132"/>
      <c r="U405" s="132"/>
      <c r="V405" s="132"/>
      <c r="W405" s="132"/>
      <c r="X405" s="132"/>
      <c r="Y405" s="132"/>
      <c r="Z405" s="132"/>
    </row>
    <row r="406" spans="1:26" ht="16.5" customHeight="1" x14ac:dyDescent="0.25">
      <c r="A406" s="132"/>
      <c r="B406" s="132"/>
      <c r="C406" s="132"/>
      <c r="D406" s="132"/>
      <c r="E406" s="132"/>
      <c r="F406" s="132"/>
      <c r="G406" s="132"/>
      <c r="H406" s="132"/>
      <c r="I406" s="132"/>
      <c r="J406" s="132"/>
      <c r="K406" s="132"/>
      <c r="L406" s="132"/>
      <c r="M406" s="132"/>
      <c r="N406" s="132"/>
      <c r="O406" s="132"/>
      <c r="P406" s="132"/>
      <c r="Q406" s="132"/>
      <c r="R406" s="132"/>
      <c r="S406" s="132"/>
      <c r="T406" s="132"/>
      <c r="U406" s="132"/>
      <c r="V406" s="132"/>
      <c r="W406" s="132"/>
      <c r="X406" s="132"/>
      <c r="Y406" s="132"/>
      <c r="Z406" s="132"/>
    </row>
    <row r="407" spans="1:26" ht="16.5" customHeight="1" x14ac:dyDescent="0.25">
      <c r="A407" s="132"/>
      <c r="B407" s="132"/>
      <c r="C407" s="132"/>
      <c r="D407" s="132"/>
      <c r="E407" s="132"/>
      <c r="F407" s="132"/>
      <c r="G407" s="132"/>
      <c r="H407" s="132"/>
      <c r="I407" s="132"/>
      <c r="J407" s="132"/>
      <c r="K407" s="132"/>
      <c r="L407" s="132"/>
      <c r="M407" s="132"/>
      <c r="N407" s="132"/>
      <c r="O407" s="132"/>
      <c r="P407" s="132"/>
      <c r="Q407" s="132"/>
      <c r="R407" s="132"/>
      <c r="S407" s="132"/>
      <c r="T407" s="132"/>
      <c r="U407" s="132"/>
      <c r="V407" s="132"/>
      <c r="W407" s="132"/>
      <c r="X407" s="132"/>
      <c r="Y407" s="132"/>
      <c r="Z407" s="132"/>
    </row>
    <row r="408" spans="1:26" ht="16.5" customHeight="1" x14ac:dyDescent="0.25">
      <c r="A408" s="132"/>
      <c r="B408" s="132"/>
      <c r="C408" s="132"/>
      <c r="D408" s="132"/>
      <c r="E408" s="132"/>
      <c r="F408" s="132"/>
      <c r="G408" s="132"/>
      <c r="H408" s="132"/>
      <c r="I408" s="132"/>
      <c r="J408" s="132"/>
      <c r="K408" s="132"/>
      <c r="L408" s="132"/>
      <c r="M408" s="132"/>
      <c r="N408" s="132"/>
      <c r="O408" s="132"/>
      <c r="P408" s="132"/>
      <c r="Q408" s="132"/>
      <c r="R408" s="132"/>
      <c r="S408" s="132"/>
      <c r="T408" s="132"/>
      <c r="U408" s="132"/>
      <c r="V408" s="132"/>
      <c r="W408" s="132"/>
      <c r="X408" s="132"/>
      <c r="Y408" s="132"/>
      <c r="Z408" s="132"/>
    </row>
    <row r="409" spans="1:26" ht="16.5" customHeight="1" x14ac:dyDescent="0.25">
      <c r="A409" s="132"/>
      <c r="B409" s="132"/>
      <c r="C409" s="132"/>
      <c r="D409" s="132"/>
      <c r="E409" s="132"/>
      <c r="F409" s="132"/>
      <c r="G409" s="132"/>
      <c r="H409" s="132"/>
      <c r="I409" s="132"/>
      <c r="J409" s="132"/>
      <c r="K409" s="132"/>
      <c r="L409" s="132"/>
      <c r="M409" s="132"/>
      <c r="N409" s="132"/>
      <c r="O409" s="132"/>
      <c r="P409" s="132"/>
      <c r="Q409" s="132"/>
      <c r="R409" s="132"/>
      <c r="S409" s="132"/>
      <c r="T409" s="132"/>
      <c r="U409" s="132"/>
      <c r="V409" s="132"/>
      <c r="W409" s="132"/>
      <c r="X409" s="132"/>
      <c r="Y409" s="132"/>
      <c r="Z409" s="132"/>
    </row>
    <row r="410" spans="1:26" ht="16.5" customHeight="1" x14ac:dyDescent="0.25">
      <c r="A410" s="132"/>
      <c r="B410" s="132"/>
      <c r="C410" s="132"/>
      <c r="D410" s="132"/>
      <c r="E410" s="132"/>
      <c r="F410" s="132"/>
      <c r="G410" s="132"/>
      <c r="H410" s="132"/>
      <c r="I410" s="132"/>
      <c r="J410" s="132"/>
      <c r="K410" s="132"/>
      <c r="L410" s="132"/>
      <c r="M410" s="132"/>
      <c r="N410" s="132"/>
      <c r="O410" s="132"/>
      <c r="P410" s="132"/>
      <c r="Q410" s="132"/>
      <c r="R410" s="132"/>
      <c r="S410" s="132"/>
      <c r="T410" s="132"/>
      <c r="U410" s="132"/>
      <c r="V410" s="132"/>
      <c r="W410" s="132"/>
      <c r="X410" s="132"/>
      <c r="Y410" s="132"/>
      <c r="Z410" s="132"/>
    </row>
    <row r="411" spans="1:26" ht="16.5" customHeight="1" x14ac:dyDescent="0.25">
      <c r="A411" s="132"/>
      <c r="B411" s="132"/>
      <c r="C411" s="132"/>
      <c r="D411" s="132"/>
      <c r="E411" s="132"/>
      <c r="F411" s="132"/>
      <c r="G411" s="132"/>
      <c r="H411" s="132"/>
      <c r="I411" s="132"/>
      <c r="J411" s="132"/>
      <c r="K411" s="132"/>
      <c r="L411" s="132"/>
      <c r="M411" s="132"/>
      <c r="N411" s="132"/>
      <c r="O411" s="132"/>
      <c r="P411" s="132"/>
      <c r="Q411" s="132"/>
      <c r="R411" s="132"/>
      <c r="S411" s="132"/>
      <c r="T411" s="132"/>
      <c r="U411" s="132"/>
      <c r="V411" s="132"/>
      <c r="W411" s="132"/>
      <c r="X411" s="132"/>
      <c r="Y411" s="132"/>
      <c r="Z411" s="132"/>
    </row>
    <row r="412" spans="1:26" ht="16.5" customHeight="1" x14ac:dyDescent="0.25">
      <c r="A412" s="132"/>
      <c r="B412" s="132"/>
      <c r="C412" s="132"/>
      <c r="D412" s="132"/>
      <c r="E412" s="132"/>
      <c r="F412" s="132"/>
      <c r="G412" s="132"/>
      <c r="H412" s="132"/>
      <c r="I412" s="132"/>
      <c r="J412" s="132"/>
      <c r="K412" s="132"/>
      <c r="L412" s="132"/>
      <c r="M412" s="132"/>
      <c r="N412" s="132"/>
      <c r="O412" s="132"/>
      <c r="P412" s="132"/>
      <c r="Q412" s="132"/>
      <c r="R412" s="132"/>
      <c r="S412" s="132"/>
      <c r="T412" s="132"/>
      <c r="U412" s="132"/>
      <c r="V412" s="132"/>
      <c r="W412" s="132"/>
      <c r="X412" s="132"/>
      <c r="Y412" s="132"/>
      <c r="Z412" s="132"/>
    </row>
    <row r="413" spans="1:26" ht="16.5" customHeight="1" x14ac:dyDescent="0.25">
      <c r="A413" s="132"/>
      <c r="B413" s="132"/>
      <c r="C413" s="132"/>
      <c r="D413" s="132"/>
      <c r="E413" s="132"/>
      <c r="F413" s="132"/>
      <c r="G413" s="132"/>
      <c r="H413" s="132"/>
      <c r="I413" s="132"/>
      <c r="J413" s="132"/>
      <c r="K413" s="132"/>
      <c r="L413" s="132"/>
      <c r="M413" s="132"/>
      <c r="N413" s="132"/>
      <c r="O413" s="132"/>
      <c r="P413" s="132"/>
      <c r="Q413" s="132"/>
      <c r="R413" s="132"/>
      <c r="S413" s="132"/>
      <c r="T413" s="132"/>
      <c r="U413" s="132"/>
      <c r="V413" s="132"/>
      <c r="W413" s="132"/>
      <c r="X413" s="132"/>
      <c r="Y413" s="132"/>
      <c r="Z413" s="132"/>
    </row>
    <row r="414" spans="1:26" ht="16.5" customHeight="1" x14ac:dyDescent="0.25">
      <c r="A414" s="132"/>
      <c r="B414" s="132"/>
      <c r="C414" s="132"/>
      <c r="D414" s="132"/>
      <c r="E414" s="132"/>
      <c r="F414" s="132"/>
      <c r="G414" s="132"/>
      <c r="H414" s="132"/>
      <c r="I414" s="132"/>
      <c r="J414" s="132"/>
      <c r="K414" s="132"/>
      <c r="L414" s="132"/>
      <c r="M414" s="132"/>
      <c r="N414" s="132"/>
      <c r="O414" s="132"/>
      <c r="P414" s="132"/>
      <c r="Q414" s="132"/>
      <c r="R414" s="132"/>
      <c r="S414" s="132"/>
      <c r="T414" s="132"/>
      <c r="U414" s="132"/>
      <c r="V414" s="132"/>
      <c r="W414" s="132"/>
      <c r="X414" s="132"/>
      <c r="Y414" s="132"/>
      <c r="Z414" s="132"/>
    </row>
    <row r="415" spans="1:26" ht="16.5" customHeight="1" x14ac:dyDescent="0.25">
      <c r="A415" s="132"/>
      <c r="B415" s="132"/>
      <c r="C415" s="132"/>
      <c r="D415" s="132"/>
      <c r="E415" s="132"/>
      <c r="F415" s="132"/>
      <c r="G415" s="132"/>
      <c r="H415" s="132"/>
      <c r="I415" s="132"/>
      <c r="J415" s="132"/>
      <c r="K415" s="132"/>
      <c r="L415" s="132"/>
      <c r="M415" s="132"/>
      <c r="N415" s="132"/>
      <c r="O415" s="132"/>
      <c r="P415" s="132"/>
      <c r="Q415" s="132"/>
      <c r="R415" s="132"/>
      <c r="S415" s="132"/>
      <c r="T415" s="132"/>
      <c r="U415" s="132"/>
      <c r="V415" s="132"/>
      <c r="W415" s="132"/>
      <c r="X415" s="132"/>
      <c r="Y415" s="132"/>
      <c r="Z415" s="132"/>
    </row>
    <row r="416" spans="1:26" ht="16.5" customHeight="1" x14ac:dyDescent="0.25">
      <c r="A416" s="132"/>
      <c r="B416" s="132"/>
      <c r="C416" s="132"/>
      <c r="D416" s="132"/>
      <c r="E416" s="132"/>
      <c r="F416" s="132"/>
      <c r="G416" s="132"/>
      <c r="H416" s="132"/>
      <c r="I416" s="132"/>
      <c r="J416" s="132"/>
      <c r="K416" s="132"/>
      <c r="L416" s="132"/>
      <c r="M416" s="132"/>
      <c r="N416" s="132"/>
      <c r="O416" s="132"/>
      <c r="P416" s="132"/>
      <c r="Q416" s="132"/>
      <c r="R416" s="132"/>
      <c r="S416" s="132"/>
      <c r="T416" s="132"/>
      <c r="U416" s="132"/>
      <c r="V416" s="132"/>
      <c r="W416" s="132"/>
      <c r="X416" s="132"/>
      <c r="Y416" s="132"/>
      <c r="Z416" s="132"/>
    </row>
    <row r="417" spans="1:26" ht="16.5" customHeight="1" x14ac:dyDescent="0.25">
      <c r="A417" s="132"/>
      <c r="B417" s="132"/>
      <c r="C417" s="132"/>
      <c r="D417" s="132"/>
      <c r="E417" s="132"/>
      <c r="F417" s="132"/>
      <c r="G417" s="132"/>
      <c r="H417" s="132"/>
      <c r="I417" s="132"/>
      <c r="J417" s="132"/>
      <c r="K417" s="132"/>
      <c r="L417" s="132"/>
      <c r="M417" s="132"/>
      <c r="N417" s="132"/>
      <c r="O417" s="132"/>
      <c r="P417" s="132"/>
      <c r="Q417" s="132"/>
      <c r="R417" s="132"/>
      <c r="S417" s="132"/>
      <c r="T417" s="132"/>
      <c r="U417" s="132"/>
      <c r="V417" s="132"/>
      <c r="W417" s="132"/>
      <c r="X417" s="132"/>
      <c r="Y417" s="132"/>
      <c r="Z417" s="132"/>
    </row>
    <row r="418" spans="1:26" ht="16.5" customHeight="1" x14ac:dyDescent="0.25">
      <c r="A418" s="132"/>
      <c r="B418" s="132"/>
      <c r="C418" s="132"/>
      <c r="D418" s="132"/>
      <c r="E418" s="132"/>
      <c r="F418" s="132"/>
      <c r="G418" s="132"/>
      <c r="H418" s="132"/>
      <c r="I418" s="132"/>
      <c r="J418" s="132"/>
      <c r="K418" s="132"/>
      <c r="L418" s="132"/>
      <c r="M418" s="132"/>
      <c r="N418" s="132"/>
      <c r="O418" s="132"/>
      <c r="P418" s="132"/>
      <c r="Q418" s="132"/>
      <c r="R418" s="132"/>
      <c r="S418" s="132"/>
      <c r="T418" s="132"/>
      <c r="U418" s="132"/>
      <c r="V418" s="132"/>
      <c r="W418" s="132"/>
      <c r="X418" s="132"/>
      <c r="Y418" s="132"/>
      <c r="Z418" s="132"/>
    </row>
    <row r="419" spans="1:26" ht="16.5" customHeight="1" x14ac:dyDescent="0.25">
      <c r="A419" s="132"/>
      <c r="B419" s="132"/>
      <c r="C419" s="132"/>
      <c r="D419" s="132"/>
      <c r="E419" s="132"/>
      <c r="F419" s="132"/>
      <c r="G419" s="132"/>
      <c r="H419" s="132"/>
      <c r="I419" s="132"/>
      <c r="J419" s="132"/>
      <c r="K419" s="132"/>
      <c r="L419" s="132"/>
      <c r="M419" s="132"/>
      <c r="N419" s="132"/>
      <c r="O419" s="132"/>
      <c r="P419" s="132"/>
      <c r="Q419" s="132"/>
      <c r="R419" s="132"/>
      <c r="S419" s="132"/>
      <c r="T419" s="132"/>
      <c r="U419" s="132"/>
      <c r="V419" s="132"/>
      <c r="W419" s="132"/>
      <c r="X419" s="132"/>
      <c r="Y419" s="132"/>
      <c r="Z419" s="132"/>
    </row>
    <row r="420" spans="1:26" ht="16.5" customHeight="1" x14ac:dyDescent="0.25">
      <c r="A420" s="132"/>
      <c r="B420" s="132"/>
      <c r="C420" s="132"/>
      <c r="D420" s="132"/>
      <c r="E420" s="132"/>
      <c r="F420" s="132"/>
      <c r="G420" s="132"/>
      <c r="H420" s="132"/>
      <c r="I420" s="132"/>
      <c r="J420" s="132"/>
      <c r="K420" s="132"/>
      <c r="L420" s="132"/>
      <c r="M420" s="132"/>
      <c r="N420" s="132"/>
      <c r="O420" s="132"/>
      <c r="P420" s="132"/>
      <c r="Q420" s="132"/>
      <c r="R420" s="132"/>
      <c r="S420" s="132"/>
      <c r="T420" s="132"/>
      <c r="U420" s="132"/>
      <c r="V420" s="132"/>
      <c r="W420" s="132"/>
      <c r="X420" s="132"/>
      <c r="Y420" s="132"/>
      <c r="Z420" s="132"/>
    </row>
    <row r="421" spans="1:26" ht="16.5" customHeight="1" x14ac:dyDescent="0.25">
      <c r="A421" s="132"/>
      <c r="B421" s="132"/>
      <c r="C421" s="132"/>
      <c r="D421" s="132"/>
      <c r="E421" s="132"/>
      <c r="F421" s="132"/>
      <c r="G421" s="132"/>
      <c r="H421" s="132"/>
      <c r="I421" s="132"/>
      <c r="J421" s="132"/>
      <c r="K421" s="132"/>
      <c r="L421" s="132"/>
      <c r="M421" s="132"/>
      <c r="N421" s="132"/>
      <c r="O421" s="132"/>
      <c r="P421" s="132"/>
      <c r="Q421" s="132"/>
      <c r="R421" s="132"/>
      <c r="S421" s="132"/>
      <c r="T421" s="132"/>
      <c r="U421" s="132"/>
      <c r="V421" s="132"/>
      <c r="W421" s="132"/>
      <c r="X421" s="132"/>
      <c r="Y421" s="132"/>
      <c r="Z421" s="132"/>
    </row>
    <row r="422" spans="1:26" ht="16.5" customHeight="1" x14ac:dyDescent="0.25">
      <c r="A422" s="132"/>
      <c r="B422" s="132"/>
      <c r="C422" s="132"/>
      <c r="D422" s="132"/>
      <c r="E422" s="132"/>
      <c r="F422" s="132"/>
      <c r="G422" s="132"/>
      <c r="H422" s="132"/>
      <c r="I422" s="132"/>
      <c r="J422" s="132"/>
      <c r="K422" s="132"/>
      <c r="L422" s="132"/>
      <c r="M422" s="132"/>
      <c r="N422" s="132"/>
      <c r="O422" s="132"/>
      <c r="P422" s="132"/>
      <c r="Q422" s="132"/>
      <c r="R422" s="132"/>
      <c r="S422" s="132"/>
      <c r="T422" s="132"/>
      <c r="U422" s="132"/>
      <c r="V422" s="132"/>
      <c r="W422" s="132"/>
      <c r="X422" s="132"/>
      <c r="Y422" s="132"/>
      <c r="Z422" s="132"/>
    </row>
    <row r="423" spans="1:26" ht="16.5" customHeight="1" x14ac:dyDescent="0.25">
      <c r="A423" s="132"/>
      <c r="B423" s="132"/>
      <c r="C423" s="132"/>
      <c r="D423" s="132"/>
      <c r="E423" s="132"/>
      <c r="F423" s="132"/>
      <c r="G423" s="132"/>
      <c r="H423" s="132"/>
      <c r="I423" s="132"/>
      <c r="J423" s="132"/>
      <c r="K423" s="132"/>
      <c r="L423" s="132"/>
      <c r="M423" s="132"/>
      <c r="N423" s="132"/>
      <c r="O423" s="132"/>
      <c r="P423" s="132"/>
      <c r="Q423" s="132"/>
      <c r="R423" s="132"/>
      <c r="S423" s="132"/>
      <c r="T423" s="132"/>
      <c r="U423" s="132"/>
      <c r="V423" s="132"/>
      <c r="W423" s="132"/>
      <c r="X423" s="132"/>
      <c r="Y423" s="132"/>
      <c r="Z423" s="132"/>
    </row>
    <row r="424" spans="1:26" ht="16.5" customHeight="1" x14ac:dyDescent="0.25">
      <c r="A424" s="132"/>
      <c r="B424" s="132"/>
      <c r="C424" s="132"/>
      <c r="D424" s="132"/>
      <c r="E424" s="132"/>
      <c r="F424" s="132"/>
      <c r="G424" s="132"/>
      <c r="H424" s="132"/>
      <c r="I424" s="132"/>
      <c r="J424" s="132"/>
      <c r="K424" s="132"/>
      <c r="L424" s="132"/>
      <c r="M424" s="132"/>
      <c r="N424" s="132"/>
      <c r="O424" s="132"/>
      <c r="P424" s="132"/>
      <c r="Q424" s="132"/>
      <c r="R424" s="132"/>
      <c r="S424" s="132"/>
      <c r="T424" s="132"/>
      <c r="U424" s="132"/>
      <c r="V424" s="132"/>
      <c r="W424" s="132"/>
      <c r="X424" s="132"/>
      <c r="Y424" s="132"/>
      <c r="Z424" s="132"/>
    </row>
    <row r="425" spans="1:26" ht="16.5" customHeight="1" x14ac:dyDescent="0.25">
      <c r="A425" s="132"/>
      <c r="B425" s="132"/>
      <c r="C425" s="132"/>
      <c r="D425" s="132"/>
      <c r="E425" s="132"/>
      <c r="F425" s="132"/>
      <c r="G425" s="132"/>
      <c r="H425" s="132"/>
      <c r="I425" s="132"/>
      <c r="J425" s="132"/>
      <c r="K425" s="132"/>
      <c r="L425" s="132"/>
      <c r="M425" s="132"/>
      <c r="N425" s="132"/>
      <c r="O425" s="132"/>
      <c r="P425" s="132"/>
      <c r="Q425" s="132"/>
      <c r="R425" s="132"/>
      <c r="S425" s="132"/>
      <c r="T425" s="132"/>
      <c r="U425" s="132"/>
      <c r="V425" s="132"/>
      <c r="W425" s="132"/>
      <c r="X425" s="132"/>
      <c r="Y425" s="132"/>
      <c r="Z425" s="132"/>
    </row>
    <row r="426" spans="1:26" ht="16.5" customHeight="1" x14ac:dyDescent="0.25">
      <c r="A426" s="132"/>
      <c r="B426" s="132"/>
      <c r="C426" s="132"/>
      <c r="D426" s="132"/>
      <c r="E426" s="132"/>
      <c r="F426" s="132"/>
      <c r="G426" s="132"/>
      <c r="H426" s="132"/>
      <c r="I426" s="132"/>
      <c r="J426" s="132"/>
      <c r="K426" s="132"/>
      <c r="L426" s="132"/>
      <c r="M426" s="132"/>
      <c r="N426" s="132"/>
      <c r="O426" s="132"/>
      <c r="P426" s="132"/>
      <c r="Q426" s="132"/>
      <c r="R426" s="132"/>
      <c r="S426" s="132"/>
      <c r="T426" s="132"/>
      <c r="U426" s="132"/>
      <c r="V426" s="132"/>
      <c r="W426" s="132"/>
      <c r="X426" s="132"/>
      <c r="Y426" s="132"/>
      <c r="Z426" s="132"/>
    </row>
    <row r="427" spans="1:26" ht="16.5" customHeight="1" x14ac:dyDescent="0.25">
      <c r="A427" s="132"/>
      <c r="B427" s="132"/>
      <c r="C427" s="132"/>
      <c r="D427" s="132"/>
      <c r="E427" s="132"/>
      <c r="F427" s="132"/>
      <c r="G427" s="132"/>
      <c r="H427" s="132"/>
      <c r="I427" s="132"/>
      <c r="J427" s="132"/>
      <c r="K427" s="132"/>
      <c r="L427" s="132"/>
      <c r="M427" s="132"/>
      <c r="N427" s="132"/>
      <c r="O427" s="132"/>
      <c r="P427" s="132"/>
      <c r="Q427" s="132"/>
      <c r="R427" s="132"/>
      <c r="S427" s="132"/>
      <c r="T427" s="132"/>
      <c r="U427" s="132"/>
      <c r="V427" s="132"/>
      <c r="W427" s="132"/>
      <c r="X427" s="132"/>
      <c r="Y427" s="132"/>
      <c r="Z427" s="132"/>
    </row>
    <row r="428" spans="1:26" ht="16.5" customHeight="1" x14ac:dyDescent="0.25">
      <c r="A428" s="132"/>
      <c r="B428" s="132"/>
      <c r="C428" s="132"/>
      <c r="D428" s="132"/>
      <c r="E428" s="132"/>
      <c r="F428" s="132"/>
      <c r="G428" s="132"/>
      <c r="H428" s="132"/>
      <c r="I428" s="132"/>
      <c r="J428" s="132"/>
      <c r="K428" s="132"/>
      <c r="L428" s="132"/>
      <c r="M428" s="132"/>
      <c r="N428" s="132"/>
      <c r="O428" s="132"/>
      <c r="P428" s="132"/>
      <c r="Q428" s="132"/>
      <c r="R428" s="132"/>
      <c r="S428" s="132"/>
      <c r="T428" s="132"/>
      <c r="U428" s="132"/>
      <c r="V428" s="132"/>
      <c r="W428" s="132"/>
      <c r="X428" s="132"/>
      <c r="Y428" s="132"/>
      <c r="Z428" s="132"/>
    </row>
    <row r="429" spans="1:26" ht="16.5" customHeight="1" x14ac:dyDescent="0.25">
      <c r="A429" s="132"/>
      <c r="B429" s="132"/>
      <c r="C429" s="132"/>
      <c r="D429" s="132"/>
      <c r="E429" s="132"/>
      <c r="F429" s="132"/>
      <c r="G429" s="132"/>
      <c r="H429" s="132"/>
      <c r="I429" s="132"/>
      <c r="J429" s="132"/>
      <c r="K429" s="132"/>
      <c r="L429" s="132"/>
      <c r="M429" s="132"/>
      <c r="N429" s="132"/>
      <c r="O429" s="132"/>
      <c r="P429" s="132"/>
      <c r="Q429" s="132"/>
      <c r="R429" s="132"/>
      <c r="S429" s="132"/>
      <c r="T429" s="132"/>
      <c r="U429" s="132"/>
      <c r="V429" s="132"/>
      <c r="W429" s="132"/>
      <c r="X429" s="132"/>
      <c r="Y429" s="132"/>
      <c r="Z429" s="132"/>
    </row>
    <row r="430" spans="1:26" ht="16.5" customHeight="1" x14ac:dyDescent="0.25">
      <c r="A430" s="132"/>
      <c r="B430" s="132"/>
      <c r="C430" s="132"/>
      <c r="D430" s="132"/>
      <c r="E430" s="132"/>
      <c r="F430" s="132"/>
      <c r="G430" s="132"/>
      <c r="H430" s="132"/>
      <c r="I430" s="132"/>
      <c r="J430" s="132"/>
      <c r="K430" s="132"/>
      <c r="L430" s="132"/>
      <c r="M430" s="132"/>
      <c r="N430" s="132"/>
      <c r="O430" s="132"/>
      <c r="P430" s="132"/>
      <c r="Q430" s="132"/>
      <c r="R430" s="132"/>
      <c r="S430" s="132"/>
      <c r="T430" s="132"/>
      <c r="U430" s="132"/>
      <c r="V430" s="132"/>
      <c r="W430" s="132"/>
      <c r="X430" s="132"/>
      <c r="Y430" s="132"/>
      <c r="Z430" s="132"/>
    </row>
    <row r="431" spans="1:26" ht="16.5" customHeight="1" x14ac:dyDescent="0.25">
      <c r="A431" s="132"/>
      <c r="B431" s="132"/>
      <c r="C431" s="132"/>
      <c r="D431" s="132"/>
      <c r="E431" s="132"/>
      <c r="F431" s="132"/>
      <c r="G431" s="132"/>
      <c r="H431" s="132"/>
      <c r="I431" s="132"/>
      <c r="J431" s="132"/>
      <c r="K431" s="132"/>
      <c r="L431" s="132"/>
      <c r="M431" s="132"/>
      <c r="N431" s="132"/>
      <c r="O431" s="132"/>
      <c r="P431" s="132"/>
      <c r="Q431" s="132"/>
      <c r="R431" s="132"/>
      <c r="S431" s="132"/>
      <c r="T431" s="132"/>
      <c r="U431" s="132"/>
      <c r="V431" s="132"/>
      <c r="W431" s="132"/>
      <c r="X431" s="132"/>
      <c r="Y431" s="132"/>
      <c r="Z431" s="132"/>
    </row>
    <row r="432" spans="1:26" ht="16.5" customHeight="1" x14ac:dyDescent="0.25">
      <c r="A432" s="132"/>
      <c r="B432" s="132"/>
      <c r="C432" s="132"/>
      <c r="D432" s="132"/>
      <c r="E432" s="132"/>
      <c r="F432" s="132"/>
      <c r="G432" s="132"/>
      <c r="H432" s="132"/>
      <c r="I432" s="132"/>
      <c r="J432" s="132"/>
      <c r="K432" s="132"/>
      <c r="L432" s="132"/>
      <c r="M432" s="132"/>
      <c r="N432" s="132"/>
      <c r="O432" s="132"/>
      <c r="P432" s="132"/>
      <c r="Q432" s="132"/>
      <c r="R432" s="132"/>
      <c r="S432" s="132"/>
      <c r="T432" s="132"/>
      <c r="U432" s="132"/>
      <c r="V432" s="132"/>
      <c r="W432" s="132"/>
      <c r="X432" s="132"/>
      <c r="Y432" s="132"/>
      <c r="Z432" s="132"/>
    </row>
    <row r="433" spans="1:26" ht="16.5" customHeight="1" x14ac:dyDescent="0.25">
      <c r="A433" s="132"/>
      <c r="B433" s="132"/>
      <c r="C433" s="132"/>
      <c r="D433" s="132"/>
      <c r="E433" s="132"/>
      <c r="F433" s="132"/>
      <c r="G433" s="132"/>
      <c r="H433" s="132"/>
      <c r="I433" s="132"/>
      <c r="J433" s="132"/>
      <c r="K433" s="132"/>
      <c r="L433" s="132"/>
      <c r="M433" s="132"/>
      <c r="N433" s="132"/>
      <c r="O433" s="132"/>
      <c r="P433" s="132"/>
      <c r="Q433" s="132"/>
      <c r="R433" s="132"/>
      <c r="S433" s="132"/>
      <c r="T433" s="132"/>
      <c r="U433" s="132"/>
      <c r="V433" s="132"/>
      <c r="W433" s="132"/>
      <c r="X433" s="132"/>
      <c r="Y433" s="132"/>
      <c r="Z433" s="132"/>
    </row>
    <row r="434" spans="1:26" ht="16.5" customHeight="1" x14ac:dyDescent="0.25">
      <c r="A434" s="132"/>
      <c r="B434" s="132"/>
      <c r="C434" s="132"/>
      <c r="D434" s="132"/>
      <c r="E434" s="132"/>
      <c r="F434" s="132"/>
      <c r="G434" s="132"/>
      <c r="H434" s="132"/>
      <c r="I434" s="132"/>
      <c r="J434" s="132"/>
      <c r="K434" s="132"/>
      <c r="L434" s="132"/>
      <c r="M434" s="132"/>
      <c r="N434" s="132"/>
      <c r="O434" s="132"/>
      <c r="P434" s="132"/>
      <c r="Q434" s="132"/>
      <c r="R434" s="132"/>
      <c r="S434" s="132"/>
      <c r="T434" s="132"/>
      <c r="U434" s="132"/>
      <c r="V434" s="132"/>
      <c r="W434" s="132"/>
      <c r="X434" s="132"/>
      <c r="Y434" s="132"/>
      <c r="Z434" s="132"/>
    </row>
    <row r="435" spans="1:26" ht="16.5" customHeight="1" x14ac:dyDescent="0.25">
      <c r="A435" s="132"/>
      <c r="B435" s="132"/>
      <c r="C435" s="132"/>
      <c r="D435" s="132"/>
      <c r="E435" s="132"/>
      <c r="F435" s="132"/>
      <c r="G435" s="132"/>
      <c r="H435" s="132"/>
      <c r="I435" s="132"/>
      <c r="J435" s="132"/>
      <c r="K435" s="132"/>
      <c r="L435" s="132"/>
      <c r="M435" s="132"/>
      <c r="N435" s="132"/>
      <c r="O435" s="132"/>
      <c r="P435" s="132"/>
      <c r="Q435" s="132"/>
      <c r="R435" s="132"/>
      <c r="S435" s="132"/>
      <c r="T435" s="132"/>
      <c r="U435" s="132"/>
      <c r="V435" s="132"/>
      <c r="W435" s="132"/>
      <c r="X435" s="132"/>
      <c r="Y435" s="132"/>
      <c r="Z435" s="132"/>
    </row>
    <row r="436" spans="1:26" ht="16.5" customHeight="1" x14ac:dyDescent="0.25">
      <c r="A436" s="132"/>
      <c r="B436" s="132"/>
      <c r="C436" s="132"/>
      <c r="D436" s="132"/>
      <c r="E436" s="132"/>
      <c r="F436" s="132"/>
      <c r="G436" s="132"/>
      <c r="H436" s="132"/>
      <c r="I436" s="132"/>
      <c r="J436" s="132"/>
      <c r="K436" s="132"/>
      <c r="L436" s="132"/>
      <c r="M436" s="132"/>
      <c r="N436" s="132"/>
      <c r="O436" s="132"/>
      <c r="P436" s="132"/>
      <c r="Q436" s="132"/>
      <c r="R436" s="132"/>
      <c r="S436" s="132"/>
      <c r="T436" s="132"/>
      <c r="U436" s="132"/>
      <c r="V436" s="132"/>
      <c r="W436" s="132"/>
      <c r="X436" s="132"/>
      <c r="Y436" s="132"/>
      <c r="Z436" s="132"/>
    </row>
    <row r="437" spans="1:26" ht="16.5" customHeight="1" x14ac:dyDescent="0.25">
      <c r="A437" s="132"/>
      <c r="B437" s="132"/>
      <c r="C437" s="132"/>
      <c r="D437" s="132"/>
      <c r="E437" s="132"/>
      <c r="F437" s="132"/>
      <c r="G437" s="132"/>
      <c r="H437" s="132"/>
      <c r="I437" s="132"/>
      <c r="J437" s="132"/>
      <c r="K437" s="132"/>
      <c r="L437" s="132"/>
      <c r="M437" s="132"/>
      <c r="N437" s="132"/>
      <c r="O437" s="132"/>
      <c r="P437" s="132"/>
      <c r="Q437" s="132"/>
      <c r="R437" s="132"/>
      <c r="S437" s="132"/>
      <c r="T437" s="132"/>
      <c r="U437" s="132"/>
      <c r="V437" s="132"/>
      <c r="W437" s="132"/>
      <c r="X437" s="132"/>
      <c r="Y437" s="132"/>
      <c r="Z437" s="132"/>
    </row>
    <row r="438" spans="1:26" ht="16.5" customHeight="1" x14ac:dyDescent="0.25">
      <c r="A438" s="132"/>
      <c r="B438" s="132"/>
      <c r="C438" s="132"/>
      <c r="D438" s="132"/>
      <c r="E438" s="132"/>
      <c r="F438" s="132"/>
      <c r="G438" s="132"/>
      <c r="H438" s="132"/>
      <c r="I438" s="132"/>
      <c r="J438" s="132"/>
      <c r="K438" s="132"/>
      <c r="L438" s="132"/>
      <c r="M438" s="132"/>
      <c r="N438" s="132"/>
      <c r="O438" s="132"/>
      <c r="P438" s="132"/>
      <c r="Q438" s="132"/>
      <c r="R438" s="132"/>
      <c r="S438" s="132"/>
      <c r="T438" s="132"/>
      <c r="U438" s="132"/>
      <c r="V438" s="132"/>
      <c r="W438" s="132"/>
      <c r="X438" s="132"/>
      <c r="Y438" s="132"/>
      <c r="Z438" s="132"/>
    </row>
    <row r="439" spans="1:26" ht="16.5" customHeight="1" x14ac:dyDescent="0.25">
      <c r="A439" s="132"/>
      <c r="B439" s="132"/>
      <c r="C439" s="132"/>
      <c r="D439" s="132"/>
      <c r="E439" s="132"/>
      <c r="F439" s="132"/>
      <c r="G439" s="132"/>
      <c r="H439" s="132"/>
      <c r="I439" s="132"/>
      <c r="J439" s="132"/>
      <c r="K439" s="132"/>
      <c r="L439" s="132"/>
      <c r="M439" s="132"/>
      <c r="N439" s="132"/>
      <c r="O439" s="132"/>
      <c r="P439" s="132"/>
      <c r="Q439" s="132"/>
      <c r="R439" s="132"/>
      <c r="S439" s="132"/>
      <c r="T439" s="132"/>
      <c r="U439" s="132"/>
      <c r="V439" s="132"/>
      <c r="W439" s="132"/>
      <c r="X439" s="132"/>
      <c r="Y439" s="132"/>
      <c r="Z439" s="132"/>
    </row>
    <row r="440" spans="1:26" ht="16.5" customHeight="1" x14ac:dyDescent="0.25">
      <c r="A440" s="132"/>
      <c r="B440" s="132"/>
      <c r="C440" s="132"/>
      <c r="D440" s="132"/>
      <c r="E440" s="132"/>
      <c r="F440" s="132"/>
      <c r="G440" s="132"/>
      <c r="H440" s="132"/>
      <c r="I440" s="132"/>
      <c r="J440" s="132"/>
      <c r="K440" s="132"/>
      <c r="L440" s="132"/>
      <c r="M440" s="132"/>
      <c r="N440" s="132"/>
      <c r="O440" s="132"/>
      <c r="P440" s="132"/>
      <c r="Q440" s="132"/>
      <c r="R440" s="132"/>
      <c r="S440" s="132"/>
      <c r="T440" s="132"/>
      <c r="U440" s="132"/>
      <c r="V440" s="132"/>
      <c r="W440" s="132"/>
      <c r="X440" s="132"/>
      <c r="Y440" s="132"/>
      <c r="Z440" s="132"/>
    </row>
    <row r="441" spans="1:26" ht="16.5" customHeight="1" x14ac:dyDescent="0.25">
      <c r="A441" s="132"/>
      <c r="B441" s="132"/>
      <c r="C441" s="132"/>
      <c r="D441" s="132"/>
      <c r="E441" s="132"/>
      <c r="F441" s="132"/>
      <c r="G441" s="132"/>
      <c r="H441" s="132"/>
      <c r="I441" s="132"/>
      <c r="J441" s="132"/>
      <c r="K441" s="132"/>
      <c r="L441" s="132"/>
      <c r="M441" s="132"/>
      <c r="N441" s="132"/>
      <c r="O441" s="132"/>
      <c r="P441" s="132"/>
      <c r="Q441" s="132"/>
      <c r="R441" s="132"/>
      <c r="S441" s="132"/>
      <c r="T441" s="132"/>
      <c r="U441" s="132"/>
      <c r="V441" s="132"/>
      <c r="W441" s="132"/>
      <c r="X441" s="132"/>
      <c r="Y441" s="132"/>
      <c r="Z441" s="132"/>
    </row>
    <row r="442" spans="1:26" ht="16.5" customHeight="1" x14ac:dyDescent="0.25">
      <c r="A442" s="132"/>
      <c r="B442" s="132"/>
      <c r="C442" s="132"/>
      <c r="D442" s="132"/>
      <c r="E442" s="132"/>
      <c r="F442" s="132"/>
      <c r="G442" s="132"/>
      <c r="H442" s="132"/>
      <c r="I442" s="132"/>
      <c r="J442" s="132"/>
      <c r="K442" s="132"/>
      <c r="L442" s="132"/>
      <c r="M442" s="132"/>
      <c r="N442" s="132"/>
      <c r="O442" s="132"/>
      <c r="P442" s="132"/>
      <c r="Q442" s="132"/>
      <c r="R442" s="132"/>
      <c r="S442" s="132"/>
      <c r="T442" s="132"/>
      <c r="U442" s="132"/>
      <c r="V442" s="132"/>
      <c r="W442" s="132"/>
      <c r="X442" s="132"/>
      <c r="Y442" s="132"/>
      <c r="Z442" s="132"/>
    </row>
    <row r="443" spans="1:26" ht="16.5" customHeight="1" x14ac:dyDescent="0.25">
      <c r="A443" s="132"/>
      <c r="B443" s="132"/>
      <c r="C443" s="132"/>
      <c r="D443" s="132"/>
      <c r="E443" s="132"/>
      <c r="F443" s="132"/>
      <c r="G443" s="132"/>
      <c r="H443" s="132"/>
      <c r="I443" s="132"/>
      <c r="J443" s="132"/>
      <c r="K443" s="132"/>
      <c r="L443" s="132"/>
      <c r="M443" s="132"/>
      <c r="N443" s="132"/>
      <c r="O443" s="132"/>
      <c r="P443" s="132"/>
      <c r="Q443" s="132"/>
      <c r="R443" s="132"/>
      <c r="S443" s="132"/>
      <c r="T443" s="132"/>
      <c r="U443" s="132"/>
      <c r="V443" s="132"/>
      <c r="W443" s="132"/>
      <c r="X443" s="132"/>
      <c r="Y443" s="132"/>
      <c r="Z443" s="132"/>
    </row>
    <row r="444" spans="1:26" ht="16.5" customHeight="1" x14ac:dyDescent="0.25">
      <c r="A444" s="132"/>
      <c r="B444" s="132"/>
      <c r="C444" s="132"/>
      <c r="D444" s="132"/>
      <c r="E444" s="132"/>
      <c r="F444" s="132"/>
      <c r="G444" s="132"/>
      <c r="H444" s="132"/>
      <c r="I444" s="132"/>
      <c r="J444" s="132"/>
      <c r="K444" s="132"/>
      <c r="L444" s="132"/>
      <c r="M444" s="132"/>
      <c r="N444" s="132"/>
      <c r="O444" s="132"/>
      <c r="P444" s="132"/>
      <c r="Q444" s="132"/>
      <c r="R444" s="132"/>
      <c r="S444" s="132"/>
      <c r="T444" s="132"/>
      <c r="U444" s="132"/>
      <c r="V444" s="132"/>
      <c r="W444" s="132"/>
      <c r="X444" s="132"/>
      <c r="Y444" s="132"/>
      <c r="Z444" s="132"/>
    </row>
    <row r="445" spans="1:26" ht="16.5" customHeight="1" x14ac:dyDescent="0.25">
      <c r="A445" s="132"/>
      <c r="B445" s="132"/>
      <c r="C445" s="132"/>
      <c r="D445" s="132"/>
      <c r="E445" s="132"/>
      <c r="F445" s="132"/>
      <c r="G445" s="132"/>
      <c r="H445" s="132"/>
      <c r="I445" s="132"/>
      <c r="J445" s="132"/>
      <c r="K445" s="132"/>
      <c r="L445" s="132"/>
      <c r="M445" s="132"/>
      <c r="N445" s="132"/>
      <c r="O445" s="132"/>
      <c r="P445" s="132"/>
      <c r="Q445" s="132"/>
      <c r="R445" s="132"/>
      <c r="S445" s="132"/>
      <c r="T445" s="132"/>
      <c r="U445" s="132"/>
      <c r="V445" s="132"/>
      <c r="W445" s="132"/>
      <c r="X445" s="132"/>
      <c r="Y445" s="132"/>
      <c r="Z445" s="132"/>
    </row>
    <row r="446" spans="1:26" ht="16.5" customHeight="1" x14ac:dyDescent="0.25">
      <c r="A446" s="132"/>
      <c r="B446" s="132"/>
      <c r="C446" s="132"/>
      <c r="D446" s="132"/>
      <c r="E446" s="132"/>
      <c r="F446" s="132"/>
      <c r="G446" s="132"/>
      <c r="H446" s="132"/>
      <c r="I446" s="132"/>
      <c r="J446" s="132"/>
      <c r="K446" s="132"/>
      <c r="L446" s="132"/>
      <c r="M446" s="132"/>
      <c r="N446" s="132"/>
      <c r="O446" s="132"/>
      <c r="P446" s="132"/>
      <c r="Q446" s="132"/>
      <c r="R446" s="132"/>
      <c r="S446" s="132"/>
      <c r="T446" s="132"/>
      <c r="U446" s="132"/>
      <c r="V446" s="132"/>
      <c r="W446" s="132"/>
      <c r="X446" s="132"/>
      <c r="Y446" s="132"/>
      <c r="Z446" s="132"/>
    </row>
    <row r="447" spans="1:26" ht="16.5" customHeight="1" x14ac:dyDescent="0.25">
      <c r="A447" s="132"/>
      <c r="B447" s="132"/>
      <c r="C447" s="132"/>
      <c r="D447" s="132"/>
      <c r="E447" s="132"/>
      <c r="F447" s="132"/>
      <c r="G447" s="132"/>
      <c r="H447" s="132"/>
      <c r="I447" s="132"/>
      <c r="J447" s="132"/>
      <c r="K447" s="132"/>
      <c r="L447" s="132"/>
      <c r="M447" s="132"/>
      <c r="N447" s="132"/>
      <c r="O447" s="132"/>
      <c r="P447" s="132"/>
      <c r="Q447" s="132"/>
      <c r="R447" s="132"/>
      <c r="S447" s="132"/>
      <c r="T447" s="132"/>
      <c r="U447" s="132"/>
      <c r="V447" s="132"/>
      <c r="W447" s="132"/>
      <c r="X447" s="132"/>
      <c r="Y447" s="132"/>
      <c r="Z447" s="132"/>
    </row>
    <row r="448" spans="1:26" ht="16.5" customHeight="1" x14ac:dyDescent="0.25">
      <c r="A448" s="132"/>
      <c r="B448" s="132"/>
      <c r="C448" s="132"/>
      <c r="D448" s="132"/>
      <c r="E448" s="132"/>
      <c r="F448" s="132"/>
      <c r="G448" s="132"/>
      <c r="H448" s="132"/>
      <c r="I448" s="132"/>
      <c r="J448" s="132"/>
      <c r="K448" s="132"/>
      <c r="L448" s="132"/>
      <c r="M448" s="132"/>
      <c r="N448" s="132"/>
      <c r="O448" s="132"/>
      <c r="P448" s="132"/>
      <c r="Q448" s="132"/>
      <c r="R448" s="132"/>
      <c r="S448" s="132"/>
      <c r="T448" s="132"/>
      <c r="U448" s="132"/>
      <c r="V448" s="132"/>
      <c r="W448" s="132"/>
      <c r="X448" s="132"/>
      <c r="Y448" s="132"/>
      <c r="Z448" s="132"/>
    </row>
    <row r="449" spans="1:26" ht="16.5" customHeight="1" x14ac:dyDescent="0.25">
      <c r="A449" s="132"/>
      <c r="B449" s="132"/>
      <c r="C449" s="132"/>
      <c r="D449" s="132"/>
      <c r="E449" s="132"/>
      <c r="F449" s="132"/>
      <c r="G449" s="132"/>
      <c r="H449" s="132"/>
      <c r="I449" s="132"/>
      <c r="J449" s="132"/>
      <c r="K449" s="132"/>
      <c r="L449" s="132"/>
      <c r="M449" s="132"/>
      <c r="N449" s="132"/>
      <c r="O449" s="132"/>
      <c r="P449" s="132"/>
      <c r="Q449" s="132"/>
      <c r="R449" s="132"/>
      <c r="S449" s="132"/>
      <c r="T449" s="132"/>
      <c r="U449" s="132"/>
      <c r="V449" s="132"/>
      <c r="W449" s="132"/>
      <c r="X449" s="132"/>
      <c r="Y449" s="132"/>
      <c r="Z449" s="132"/>
    </row>
    <row r="450" spans="1:26" ht="16.5" customHeight="1" x14ac:dyDescent="0.25">
      <c r="A450" s="132"/>
      <c r="B450" s="132"/>
      <c r="C450" s="132"/>
      <c r="D450" s="132"/>
      <c r="E450" s="132"/>
      <c r="F450" s="132"/>
      <c r="G450" s="132"/>
      <c r="H450" s="132"/>
      <c r="I450" s="132"/>
      <c r="J450" s="132"/>
      <c r="K450" s="132"/>
      <c r="L450" s="132"/>
      <c r="M450" s="132"/>
      <c r="N450" s="132"/>
      <c r="O450" s="132"/>
      <c r="P450" s="132"/>
      <c r="Q450" s="132"/>
      <c r="R450" s="132"/>
      <c r="S450" s="132"/>
      <c r="T450" s="132"/>
      <c r="U450" s="132"/>
      <c r="V450" s="132"/>
      <c r="W450" s="132"/>
      <c r="X450" s="132"/>
      <c r="Y450" s="132"/>
      <c r="Z450" s="132"/>
    </row>
    <row r="451" spans="1:26" ht="16.5" customHeight="1" x14ac:dyDescent="0.25">
      <c r="A451" s="132"/>
      <c r="B451" s="132"/>
      <c r="C451" s="132"/>
      <c r="D451" s="132"/>
      <c r="E451" s="132"/>
      <c r="F451" s="132"/>
      <c r="G451" s="132"/>
      <c r="H451" s="132"/>
      <c r="I451" s="132"/>
      <c r="J451" s="132"/>
      <c r="K451" s="132"/>
      <c r="L451" s="132"/>
      <c r="M451" s="132"/>
      <c r="N451" s="132"/>
      <c r="O451" s="132"/>
      <c r="P451" s="132"/>
      <c r="Q451" s="132"/>
      <c r="R451" s="132"/>
      <c r="S451" s="132"/>
      <c r="T451" s="132"/>
      <c r="U451" s="132"/>
      <c r="V451" s="132"/>
      <c r="W451" s="132"/>
      <c r="X451" s="132"/>
      <c r="Y451" s="132"/>
      <c r="Z451" s="132"/>
    </row>
    <row r="452" spans="1:26" ht="16.5" customHeight="1" x14ac:dyDescent="0.25">
      <c r="A452" s="132"/>
      <c r="B452" s="132"/>
      <c r="C452" s="132"/>
      <c r="D452" s="132"/>
      <c r="E452" s="132"/>
      <c r="F452" s="132"/>
      <c r="G452" s="132"/>
      <c r="H452" s="132"/>
      <c r="I452" s="132"/>
      <c r="J452" s="132"/>
      <c r="K452" s="132"/>
      <c r="L452" s="132"/>
      <c r="M452" s="132"/>
      <c r="N452" s="132"/>
      <c r="O452" s="132"/>
      <c r="P452" s="132"/>
      <c r="Q452" s="132"/>
      <c r="R452" s="132"/>
      <c r="S452" s="132"/>
      <c r="T452" s="132"/>
      <c r="U452" s="132"/>
      <c r="V452" s="132"/>
      <c r="W452" s="132"/>
      <c r="X452" s="132"/>
      <c r="Y452" s="132"/>
      <c r="Z452" s="132"/>
    </row>
    <row r="453" spans="1:26" ht="16.5" customHeight="1" x14ac:dyDescent="0.25">
      <c r="A453" s="132"/>
      <c r="B453" s="132"/>
      <c r="C453" s="132"/>
      <c r="D453" s="132"/>
      <c r="E453" s="132"/>
      <c r="F453" s="132"/>
      <c r="G453" s="132"/>
      <c r="H453" s="132"/>
      <c r="I453" s="132"/>
      <c r="J453" s="132"/>
      <c r="K453" s="132"/>
      <c r="L453" s="132"/>
      <c r="M453" s="132"/>
      <c r="N453" s="132"/>
      <c r="O453" s="132"/>
      <c r="P453" s="132"/>
      <c r="Q453" s="132"/>
      <c r="R453" s="132"/>
      <c r="S453" s="132"/>
      <c r="T453" s="132"/>
      <c r="U453" s="132"/>
      <c r="V453" s="132"/>
      <c r="W453" s="132"/>
      <c r="X453" s="132"/>
      <c r="Y453" s="132"/>
      <c r="Z453" s="132"/>
    </row>
    <row r="454" spans="1:26" ht="16.5" customHeight="1" x14ac:dyDescent="0.25">
      <c r="A454" s="132"/>
      <c r="B454" s="132"/>
      <c r="C454" s="132"/>
      <c r="D454" s="132"/>
      <c r="E454" s="132"/>
      <c r="F454" s="132"/>
      <c r="G454" s="132"/>
      <c r="H454" s="132"/>
      <c r="I454" s="132"/>
      <c r="J454" s="132"/>
      <c r="K454" s="132"/>
      <c r="L454" s="132"/>
      <c r="M454" s="132"/>
      <c r="N454" s="132"/>
      <c r="O454" s="132"/>
      <c r="P454" s="132"/>
      <c r="Q454" s="132"/>
      <c r="R454" s="132"/>
      <c r="S454" s="132"/>
      <c r="T454" s="132"/>
      <c r="U454" s="132"/>
      <c r="V454" s="132"/>
      <c r="W454" s="132"/>
      <c r="X454" s="132"/>
      <c r="Y454" s="132"/>
      <c r="Z454" s="132"/>
    </row>
    <row r="455" spans="1:26" ht="16.5" customHeight="1" x14ac:dyDescent="0.25">
      <c r="A455" s="132"/>
      <c r="B455" s="132"/>
      <c r="C455" s="132"/>
      <c r="D455" s="132"/>
      <c r="E455" s="132"/>
      <c r="F455" s="132"/>
      <c r="G455" s="132"/>
      <c r="H455" s="132"/>
      <c r="I455" s="132"/>
      <c r="J455" s="132"/>
      <c r="K455" s="132"/>
      <c r="L455" s="132"/>
      <c r="M455" s="132"/>
      <c r="N455" s="132"/>
      <c r="O455" s="132"/>
      <c r="P455" s="132"/>
      <c r="Q455" s="132"/>
      <c r="R455" s="132"/>
      <c r="S455" s="132"/>
      <c r="T455" s="132"/>
      <c r="U455" s="132"/>
      <c r="V455" s="132"/>
      <c r="W455" s="132"/>
      <c r="X455" s="132"/>
      <c r="Y455" s="132"/>
      <c r="Z455" s="132"/>
    </row>
    <row r="456" spans="1:26" ht="16.5" customHeight="1" x14ac:dyDescent="0.25">
      <c r="A456" s="132"/>
      <c r="B456" s="132"/>
      <c r="C456" s="132"/>
      <c r="D456" s="132"/>
      <c r="E456" s="132"/>
      <c r="F456" s="132"/>
      <c r="G456" s="132"/>
      <c r="H456" s="132"/>
      <c r="I456" s="132"/>
      <c r="J456" s="132"/>
      <c r="K456" s="132"/>
      <c r="L456" s="132"/>
      <c r="M456" s="132"/>
      <c r="N456" s="132"/>
      <c r="O456" s="132"/>
      <c r="P456" s="132"/>
      <c r="Q456" s="132"/>
      <c r="R456" s="132"/>
      <c r="S456" s="132"/>
      <c r="T456" s="132"/>
      <c r="U456" s="132"/>
      <c r="V456" s="132"/>
      <c r="W456" s="132"/>
      <c r="X456" s="132"/>
      <c r="Y456" s="132"/>
      <c r="Z456" s="132"/>
    </row>
    <row r="457" spans="1:26" ht="16.5" customHeight="1" x14ac:dyDescent="0.25">
      <c r="A457" s="132"/>
      <c r="B457" s="132"/>
      <c r="C457" s="132"/>
      <c r="D457" s="132"/>
      <c r="E457" s="132"/>
      <c r="F457" s="132"/>
      <c r="G457" s="132"/>
      <c r="H457" s="132"/>
      <c r="I457" s="132"/>
      <c r="J457" s="132"/>
      <c r="K457" s="132"/>
      <c r="L457" s="132"/>
      <c r="M457" s="132"/>
      <c r="N457" s="132"/>
      <c r="O457" s="132"/>
      <c r="P457" s="132"/>
      <c r="Q457" s="132"/>
      <c r="R457" s="132"/>
      <c r="S457" s="132"/>
      <c r="T457" s="132"/>
      <c r="U457" s="132"/>
      <c r="V457" s="132"/>
      <c r="W457" s="132"/>
      <c r="X457" s="132"/>
      <c r="Y457" s="132"/>
      <c r="Z457" s="132"/>
    </row>
    <row r="458" spans="1:26" ht="16.5" customHeight="1" x14ac:dyDescent="0.25">
      <c r="A458" s="132"/>
      <c r="B458" s="132"/>
      <c r="C458" s="132"/>
      <c r="D458" s="132"/>
      <c r="E458" s="132"/>
      <c r="F458" s="132"/>
      <c r="G458" s="132"/>
      <c r="H458" s="132"/>
      <c r="I458" s="132"/>
      <c r="J458" s="132"/>
      <c r="K458" s="132"/>
      <c r="L458" s="132"/>
      <c r="M458" s="132"/>
      <c r="N458" s="132"/>
      <c r="O458" s="132"/>
      <c r="P458" s="132"/>
      <c r="Q458" s="132"/>
      <c r="R458" s="132"/>
      <c r="S458" s="132"/>
      <c r="T458" s="132"/>
      <c r="U458" s="132"/>
      <c r="V458" s="132"/>
      <c r="W458" s="132"/>
      <c r="X458" s="132"/>
      <c r="Y458" s="132"/>
      <c r="Z458" s="132"/>
    </row>
    <row r="459" spans="1:26" ht="16.5" customHeight="1" x14ac:dyDescent="0.25">
      <c r="A459" s="132"/>
      <c r="B459" s="132"/>
      <c r="C459" s="132"/>
      <c r="D459" s="132"/>
      <c r="E459" s="132"/>
      <c r="F459" s="132"/>
      <c r="G459" s="132"/>
      <c r="H459" s="132"/>
      <c r="I459" s="132"/>
      <c r="J459" s="132"/>
      <c r="K459" s="132"/>
      <c r="L459" s="132"/>
      <c r="M459" s="132"/>
      <c r="N459" s="132"/>
      <c r="O459" s="132"/>
      <c r="P459" s="132"/>
      <c r="Q459" s="132"/>
      <c r="R459" s="132"/>
      <c r="S459" s="132"/>
      <c r="T459" s="132"/>
      <c r="U459" s="132"/>
      <c r="V459" s="132"/>
      <c r="W459" s="132"/>
      <c r="X459" s="132"/>
      <c r="Y459" s="132"/>
      <c r="Z459" s="132"/>
    </row>
    <row r="460" spans="1:26" ht="16.5" customHeight="1" x14ac:dyDescent="0.25">
      <c r="A460" s="132"/>
      <c r="B460" s="132"/>
      <c r="C460" s="132"/>
      <c r="D460" s="132"/>
      <c r="E460" s="132"/>
      <c r="F460" s="132"/>
      <c r="G460" s="132"/>
      <c r="H460" s="132"/>
      <c r="I460" s="132"/>
      <c r="J460" s="132"/>
      <c r="K460" s="132"/>
      <c r="L460" s="132"/>
      <c r="M460" s="132"/>
      <c r="N460" s="132"/>
      <c r="O460" s="132"/>
      <c r="P460" s="132"/>
      <c r="Q460" s="132"/>
      <c r="R460" s="132"/>
      <c r="S460" s="132"/>
      <c r="T460" s="132"/>
      <c r="U460" s="132"/>
      <c r="V460" s="132"/>
      <c r="W460" s="132"/>
      <c r="X460" s="132"/>
      <c r="Y460" s="132"/>
      <c r="Z460" s="132"/>
    </row>
    <row r="461" spans="1:26" ht="16.5" customHeight="1" x14ac:dyDescent="0.25">
      <c r="A461" s="132"/>
      <c r="B461" s="132"/>
      <c r="C461" s="132"/>
      <c r="D461" s="132"/>
      <c r="E461" s="132"/>
      <c r="F461" s="132"/>
      <c r="G461" s="132"/>
      <c r="H461" s="132"/>
      <c r="I461" s="132"/>
      <c r="J461" s="132"/>
      <c r="K461" s="132"/>
      <c r="L461" s="132"/>
      <c r="M461" s="132"/>
      <c r="N461" s="132"/>
      <c r="O461" s="132"/>
      <c r="P461" s="132"/>
      <c r="Q461" s="132"/>
      <c r="R461" s="132"/>
      <c r="S461" s="132"/>
      <c r="T461" s="132"/>
      <c r="U461" s="132"/>
      <c r="V461" s="132"/>
      <c r="W461" s="132"/>
      <c r="X461" s="132"/>
      <c r="Y461" s="132"/>
      <c r="Z461" s="132"/>
    </row>
    <row r="462" spans="1:26" ht="16.5" customHeight="1" x14ac:dyDescent="0.25">
      <c r="A462" s="132"/>
      <c r="B462" s="132"/>
      <c r="C462" s="132"/>
      <c r="D462" s="132"/>
      <c r="E462" s="132"/>
      <c r="F462" s="132"/>
      <c r="G462" s="132"/>
      <c r="H462" s="132"/>
      <c r="I462" s="132"/>
      <c r="J462" s="132"/>
      <c r="K462" s="132"/>
      <c r="L462" s="132"/>
      <c r="M462" s="132"/>
      <c r="N462" s="132"/>
      <c r="O462" s="132"/>
      <c r="P462" s="132"/>
      <c r="Q462" s="132"/>
      <c r="R462" s="132"/>
      <c r="S462" s="132"/>
      <c r="T462" s="132"/>
      <c r="U462" s="132"/>
      <c r="V462" s="132"/>
      <c r="W462" s="132"/>
      <c r="X462" s="132"/>
      <c r="Y462" s="132"/>
      <c r="Z462" s="132"/>
    </row>
    <row r="463" spans="1:26" ht="16.5" customHeight="1" x14ac:dyDescent="0.25">
      <c r="A463" s="132"/>
      <c r="B463" s="132"/>
      <c r="C463" s="132"/>
      <c r="D463" s="132"/>
      <c r="E463" s="132"/>
      <c r="F463" s="132"/>
      <c r="G463" s="132"/>
      <c r="H463" s="132"/>
      <c r="I463" s="132"/>
      <c r="J463" s="132"/>
      <c r="K463" s="132"/>
      <c r="L463" s="132"/>
      <c r="M463" s="132"/>
      <c r="N463" s="132"/>
      <c r="O463" s="132"/>
      <c r="P463" s="132"/>
      <c r="Q463" s="132"/>
      <c r="R463" s="132"/>
      <c r="S463" s="132"/>
      <c r="T463" s="132"/>
      <c r="U463" s="132"/>
      <c r="V463" s="132"/>
      <c r="W463" s="132"/>
      <c r="X463" s="132"/>
      <c r="Y463" s="132"/>
      <c r="Z463" s="132"/>
    </row>
    <row r="464" spans="1:26" ht="16.5" customHeight="1" x14ac:dyDescent="0.25">
      <c r="A464" s="132"/>
      <c r="B464" s="132"/>
      <c r="C464" s="132"/>
      <c r="D464" s="132"/>
      <c r="E464" s="132"/>
      <c r="F464" s="132"/>
      <c r="G464" s="132"/>
      <c r="H464" s="132"/>
      <c r="I464" s="132"/>
      <c r="J464" s="132"/>
      <c r="K464" s="132"/>
      <c r="L464" s="132"/>
      <c r="M464" s="132"/>
      <c r="N464" s="132"/>
      <c r="O464" s="132"/>
      <c r="P464" s="132"/>
      <c r="Q464" s="132"/>
      <c r="R464" s="132"/>
      <c r="S464" s="132"/>
      <c r="T464" s="132"/>
      <c r="U464" s="132"/>
      <c r="V464" s="132"/>
      <c r="W464" s="132"/>
      <c r="X464" s="132"/>
      <c r="Y464" s="132"/>
      <c r="Z464" s="132"/>
    </row>
    <row r="465" spans="1:26" ht="16.5" customHeight="1" x14ac:dyDescent="0.25">
      <c r="A465" s="132"/>
      <c r="B465" s="132"/>
      <c r="C465" s="132"/>
      <c r="D465" s="132"/>
      <c r="E465" s="132"/>
      <c r="F465" s="132"/>
      <c r="G465" s="132"/>
      <c r="H465" s="132"/>
      <c r="I465" s="132"/>
      <c r="J465" s="132"/>
      <c r="K465" s="132"/>
      <c r="L465" s="132"/>
      <c r="M465" s="132"/>
      <c r="N465" s="132"/>
      <c r="O465" s="132"/>
      <c r="P465" s="132"/>
      <c r="Q465" s="132"/>
      <c r="R465" s="132"/>
      <c r="S465" s="132"/>
      <c r="T465" s="132"/>
      <c r="U465" s="132"/>
      <c r="V465" s="132"/>
      <c r="W465" s="132"/>
      <c r="X465" s="132"/>
      <c r="Y465" s="132"/>
      <c r="Z465" s="132"/>
    </row>
    <row r="466" spans="1:26" ht="16.5" customHeight="1" x14ac:dyDescent="0.25">
      <c r="A466" s="132"/>
      <c r="B466" s="132"/>
      <c r="C466" s="132"/>
      <c r="D466" s="132"/>
      <c r="E466" s="132"/>
      <c r="F466" s="132"/>
      <c r="G466" s="132"/>
      <c r="H466" s="132"/>
      <c r="I466" s="132"/>
      <c r="J466" s="132"/>
      <c r="K466" s="132"/>
      <c r="L466" s="132"/>
      <c r="M466" s="132"/>
      <c r="N466" s="132"/>
      <c r="O466" s="132"/>
      <c r="P466" s="132"/>
      <c r="Q466" s="132"/>
      <c r="R466" s="132"/>
      <c r="S466" s="132"/>
      <c r="T466" s="132"/>
      <c r="U466" s="132"/>
      <c r="V466" s="132"/>
      <c r="W466" s="132"/>
      <c r="X466" s="132"/>
      <c r="Y466" s="132"/>
      <c r="Z466" s="132"/>
    </row>
    <row r="467" spans="1:26" ht="16.5" customHeight="1" x14ac:dyDescent="0.25">
      <c r="A467" s="132"/>
      <c r="B467" s="132"/>
      <c r="C467" s="132"/>
      <c r="D467" s="132"/>
      <c r="E467" s="132"/>
      <c r="F467" s="132"/>
      <c r="G467" s="132"/>
      <c r="H467" s="132"/>
      <c r="I467" s="132"/>
      <c r="J467" s="132"/>
      <c r="K467" s="132"/>
      <c r="L467" s="132"/>
      <c r="M467" s="132"/>
      <c r="N467" s="132"/>
      <c r="O467" s="132"/>
      <c r="P467" s="132"/>
      <c r="Q467" s="132"/>
      <c r="R467" s="132"/>
      <c r="S467" s="132"/>
      <c r="T467" s="132"/>
      <c r="U467" s="132"/>
      <c r="V467" s="132"/>
      <c r="W467" s="132"/>
      <c r="X467" s="132"/>
      <c r="Y467" s="132"/>
      <c r="Z467" s="132"/>
    </row>
    <row r="468" spans="1:26" ht="16.5" customHeight="1" x14ac:dyDescent="0.25">
      <c r="A468" s="132"/>
      <c r="B468" s="132"/>
      <c r="C468" s="132"/>
      <c r="D468" s="132"/>
      <c r="E468" s="132"/>
      <c r="F468" s="132"/>
      <c r="G468" s="132"/>
      <c r="H468" s="132"/>
      <c r="I468" s="132"/>
      <c r="J468" s="132"/>
      <c r="K468" s="132"/>
      <c r="L468" s="132"/>
      <c r="M468" s="132"/>
      <c r="N468" s="132"/>
      <c r="O468" s="132"/>
      <c r="P468" s="132"/>
      <c r="Q468" s="132"/>
      <c r="R468" s="132"/>
      <c r="S468" s="132"/>
      <c r="T468" s="132"/>
      <c r="U468" s="132"/>
      <c r="V468" s="132"/>
      <c r="W468" s="132"/>
      <c r="X468" s="132"/>
      <c r="Y468" s="132"/>
      <c r="Z468" s="132"/>
    </row>
    <row r="469" spans="1:26" ht="16.5" customHeight="1" x14ac:dyDescent="0.25">
      <c r="A469" s="132"/>
      <c r="B469" s="132"/>
      <c r="C469" s="132"/>
      <c r="D469" s="132"/>
      <c r="E469" s="132"/>
      <c r="F469" s="132"/>
      <c r="G469" s="132"/>
      <c r="H469" s="132"/>
      <c r="I469" s="132"/>
      <c r="J469" s="132"/>
      <c r="K469" s="132"/>
      <c r="L469" s="132"/>
      <c r="M469" s="132"/>
      <c r="N469" s="132"/>
      <c r="O469" s="132"/>
      <c r="P469" s="132"/>
      <c r="Q469" s="132"/>
      <c r="R469" s="132"/>
      <c r="S469" s="132"/>
      <c r="T469" s="132"/>
      <c r="U469" s="132"/>
      <c r="V469" s="132"/>
      <c r="W469" s="132"/>
      <c r="X469" s="132"/>
      <c r="Y469" s="132"/>
      <c r="Z469" s="132"/>
    </row>
    <row r="470" spans="1:26" ht="16.5" customHeight="1" x14ac:dyDescent="0.25">
      <c r="A470" s="132"/>
      <c r="B470" s="132"/>
      <c r="C470" s="132"/>
      <c r="D470" s="132"/>
      <c r="E470" s="132"/>
      <c r="F470" s="132"/>
      <c r="G470" s="132"/>
      <c r="H470" s="132"/>
      <c r="I470" s="132"/>
      <c r="J470" s="132"/>
      <c r="K470" s="132"/>
      <c r="L470" s="132"/>
      <c r="M470" s="132"/>
      <c r="N470" s="132"/>
      <c r="O470" s="132"/>
      <c r="P470" s="132"/>
      <c r="Q470" s="132"/>
      <c r="R470" s="132"/>
      <c r="S470" s="132"/>
      <c r="T470" s="132"/>
      <c r="U470" s="132"/>
      <c r="V470" s="132"/>
      <c r="W470" s="132"/>
      <c r="X470" s="132"/>
      <c r="Y470" s="132"/>
      <c r="Z470" s="132"/>
    </row>
    <row r="471" spans="1:26" ht="16.5" customHeight="1" x14ac:dyDescent="0.25">
      <c r="A471" s="132"/>
      <c r="B471" s="132"/>
      <c r="C471" s="132"/>
      <c r="D471" s="132"/>
      <c r="E471" s="132"/>
      <c r="F471" s="132"/>
      <c r="G471" s="132"/>
      <c r="H471" s="132"/>
      <c r="I471" s="132"/>
      <c r="J471" s="132"/>
      <c r="K471" s="132"/>
      <c r="L471" s="132"/>
      <c r="M471" s="132"/>
      <c r="N471" s="132"/>
      <c r="O471" s="132"/>
      <c r="P471" s="132"/>
      <c r="Q471" s="132"/>
      <c r="R471" s="132"/>
      <c r="S471" s="132"/>
      <c r="T471" s="132"/>
      <c r="U471" s="132"/>
      <c r="V471" s="132"/>
      <c r="W471" s="132"/>
      <c r="X471" s="132"/>
      <c r="Y471" s="132"/>
      <c r="Z471" s="132"/>
    </row>
    <row r="472" spans="1:26" ht="16.5" customHeight="1" x14ac:dyDescent="0.25">
      <c r="A472" s="132"/>
      <c r="B472" s="132"/>
      <c r="C472" s="132"/>
      <c r="D472" s="132"/>
      <c r="E472" s="132"/>
      <c r="F472" s="132"/>
      <c r="G472" s="132"/>
      <c r="H472" s="132"/>
      <c r="I472" s="132"/>
      <c r="J472" s="132"/>
      <c r="K472" s="132"/>
      <c r="L472" s="132"/>
      <c r="M472" s="132"/>
      <c r="N472" s="132"/>
      <c r="O472" s="132"/>
      <c r="P472" s="132"/>
      <c r="Q472" s="132"/>
      <c r="R472" s="132"/>
      <c r="S472" s="132"/>
      <c r="T472" s="132"/>
      <c r="U472" s="132"/>
      <c r="V472" s="132"/>
      <c r="W472" s="132"/>
      <c r="X472" s="132"/>
      <c r="Y472" s="132"/>
      <c r="Z472" s="132"/>
    </row>
    <row r="473" spans="1:26" ht="16.5" customHeight="1" x14ac:dyDescent="0.25">
      <c r="A473" s="132"/>
      <c r="B473" s="132"/>
      <c r="C473" s="132"/>
      <c r="D473" s="132"/>
      <c r="E473" s="132"/>
      <c r="F473" s="132"/>
      <c r="G473" s="132"/>
      <c r="H473" s="132"/>
      <c r="I473" s="132"/>
      <c r="J473" s="132"/>
      <c r="K473" s="132"/>
      <c r="L473" s="132"/>
      <c r="M473" s="132"/>
      <c r="N473" s="132"/>
      <c r="O473" s="132"/>
      <c r="P473" s="132"/>
      <c r="Q473" s="132"/>
      <c r="R473" s="132"/>
      <c r="S473" s="132"/>
      <c r="T473" s="132"/>
      <c r="U473" s="132"/>
      <c r="V473" s="132"/>
      <c r="W473" s="132"/>
      <c r="X473" s="132"/>
      <c r="Y473" s="132"/>
      <c r="Z473" s="132"/>
    </row>
    <row r="474" spans="1:26" ht="16.5" customHeight="1" x14ac:dyDescent="0.25">
      <c r="A474" s="132"/>
      <c r="B474" s="132"/>
      <c r="C474" s="132"/>
      <c r="D474" s="132"/>
      <c r="E474" s="132"/>
      <c r="F474" s="132"/>
      <c r="G474" s="132"/>
      <c r="H474" s="132"/>
      <c r="I474" s="132"/>
      <c r="J474" s="132"/>
      <c r="K474" s="132"/>
      <c r="L474" s="132"/>
      <c r="M474" s="132"/>
      <c r="N474" s="132"/>
      <c r="O474" s="132"/>
      <c r="P474" s="132"/>
      <c r="Q474" s="132"/>
      <c r="R474" s="132"/>
      <c r="S474" s="132"/>
      <c r="T474" s="132"/>
      <c r="U474" s="132"/>
      <c r="V474" s="132"/>
      <c r="W474" s="132"/>
      <c r="X474" s="132"/>
      <c r="Y474" s="132"/>
      <c r="Z474" s="132"/>
    </row>
    <row r="475" spans="1:26" ht="16.5" customHeight="1" x14ac:dyDescent="0.25">
      <c r="A475" s="132"/>
      <c r="B475" s="132"/>
      <c r="C475" s="132"/>
      <c r="D475" s="132"/>
      <c r="E475" s="132"/>
      <c r="F475" s="132"/>
      <c r="G475" s="132"/>
      <c r="H475" s="132"/>
      <c r="I475" s="132"/>
      <c r="J475" s="132"/>
      <c r="K475" s="132"/>
      <c r="L475" s="132"/>
      <c r="M475" s="132"/>
      <c r="N475" s="132"/>
      <c r="O475" s="132"/>
      <c r="P475" s="132"/>
      <c r="Q475" s="132"/>
      <c r="R475" s="132"/>
      <c r="S475" s="132"/>
      <c r="T475" s="132"/>
      <c r="U475" s="132"/>
      <c r="V475" s="132"/>
      <c r="W475" s="132"/>
      <c r="X475" s="132"/>
      <c r="Y475" s="132"/>
      <c r="Z475" s="132"/>
    </row>
    <row r="476" spans="1:26" ht="16.5" customHeight="1" x14ac:dyDescent="0.25">
      <c r="A476" s="132"/>
      <c r="B476" s="132"/>
      <c r="C476" s="132"/>
      <c r="D476" s="132"/>
      <c r="E476" s="132"/>
      <c r="F476" s="132"/>
      <c r="G476" s="132"/>
      <c r="H476" s="132"/>
      <c r="I476" s="132"/>
      <c r="J476" s="132"/>
      <c r="K476" s="132"/>
      <c r="L476" s="132"/>
      <c r="M476" s="132"/>
      <c r="N476" s="132"/>
      <c r="O476" s="132"/>
      <c r="P476" s="132"/>
      <c r="Q476" s="132"/>
      <c r="R476" s="132"/>
      <c r="S476" s="132"/>
      <c r="T476" s="132"/>
      <c r="U476" s="132"/>
      <c r="V476" s="132"/>
      <c r="W476" s="132"/>
      <c r="X476" s="132"/>
      <c r="Y476" s="132"/>
      <c r="Z476" s="132"/>
    </row>
    <row r="477" spans="1:26" ht="16.5" customHeight="1" x14ac:dyDescent="0.25">
      <c r="A477" s="132"/>
      <c r="B477" s="132"/>
      <c r="C477" s="132"/>
      <c r="D477" s="132"/>
      <c r="E477" s="132"/>
      <c r="F477" s="132"/>
      <c r="G477" s="132"/>
      <c r="H477" s="132"/>
      <c r="I477" s="132"/>
      <c r="J477" s="132"/>
      <c r="K477" s="132"/>
      <c r="L477" s="132"/>
      <c r="M477" s="132"/>
      <c r="N477" s="132"/>
      <c r="O477" s="132"/>
      <c r="P477" s="132"/>
      <c r="Q477" s="132"/>
      <c r="R477" s="132"/>
      <c r="S477" s="132"/>
      <c r="T477" s="132"/>
      <c r="U477" s="132"/>
      <c r="V477" s="132"/>
      <c r="W477" s="132"/>
      <c r="X477" s="132"/>
      <c r="Y477" s="132"/>
      <c r="Z477" s="132"/>
    </row>
    <row r="478" spans="1:26" ht="16.5" customHeight="1" x14ac:dyDescent="0.25">
      <c r="A478" s="132"/>
      <c r="B478" s="132"/>
      <c r="C478" s="132"/>
      <c r="D478" s="132"/>
      <c r="E478" s="132"/>
      <c r="F478" s="132"/>
      <c r="G478" s="132"/>
      <c r="H478" s="132"/>
      <c r="I478" s="132"/>
      <c r="J478" s="132"/>
      <c r="K478" s="132"/>
      <c r="L478" s="132"/>
      <c r="M478" s="132"/>
      <c r="N478" s="132"/>
      <c r="O478" s="132"/>
      <c r="P478" s="132"/>
      <c r="Q478" s="132"/>
      <c r="R478" s="132"/>
      <c r="S478" s="132"/>
      <c r="T478" s="132"/>
      <c r="U478" s="132"/>
      <c r="V478" s="132"/>
      <c r="W478" s="132"/>
      <c r="X478" s="132"/>
      <c r="Y478" s="132"/>
      <c r="Z478" s="132"/>
    </row>
    <row r="479" spans="1:26" ht="16.5" customHeight="1" x14ac:dyDescent="0.25">
      <c r="A479" s="132"/>
      <c r="B479" s="132"/>
      <c r="C479" s="132"/>
      <c r="D479" s="132"/>
      <c r="E479" s="132"/>
      <c r="F479" s="132"/>
      <c r="G479" s="132"/>
      <c r="H479" s="132"/>
      <c r="I479" s="132"/>
      <c r="J479" s="132"/>
      <c r="K479" s="132"/>
      <c r="L479" s="132"/>
      <c r="M479" s="132"/>
      <c r="N479" s="132"/>
      <c r="O479" s="132"/>
      <c r="P479" s="132"/>
      <c r="Q479" s="132"/>
      <c r="R479" s="132"/>
      <c r="S479" s="132"/>
      <c r="T479" s="132"/>
      <c r="U479" s="132"/>
      <c r="V479" s="132"/>
      <c r="W479" s="132"/>
      <c r="X479" s="132"/>
      <c r="Y479" s="132"/>
      <c r="Z479" s="132"/>
    </row>
    <row r="480" spans="1:26" ht="16.5" customHeight="1" x14ac:dyDescent="0.25">
      <c r="A480" s="132"/>
      <c r="B480" s="132"/>
      <c r="C480" s="132"/>
      <c r="D480" s="132"/>
      <c r="E480" s="132"/>
      <c r="F480" s="132"/>
      <c r="G480" s="132"/>
      <c r="H480" s="132"/>
      <c r="I480" s="132"/>
      <c r="J480" s="132"/>
      <c r="K480" s="132"/>
      <c r="L480" s="132"/>
      <c r="M480" s="132"/>
      <c r="N480" s="132"/>
      <c r="O480" s="132"/>
      <c r="P480" s="132"/>
      <c r="Q480" s="132"/>
      <c r="R480" s="132"/>
      <c r="S480" s="132"/>
      <c r="T480" s="132"/>
      <c r="U480" s="132"/>
      <c r="V480" s="132"/>
      <c r="W480" s="132"/>
      <c r="X480" s="132"/>
      <c r="Y480" s="132"/>
      <c r="Z480" s="132"/>
    </row>
    <row r="481" spans="1:26" ht="16.5" customHeight="1" x14ac:dyDescent="0.25">
      <c r="A481" s="132"/>
      <c r="B481" s="132"/>
      <c r="C481" s="132"/>
      <c r="D481" s="132"/>
      <c r="E481" s="132"/>
      <c r="F481" s="132"/>
      <c r="G481" s="132"/>
      <c r="H481" s="132"/>
      <c r="I481" s="132"/>
      <c r="J481" s="132"/>
      <c r="K481" s="132"/>
      <c r="L481" s="132"/>
      <c r="M481" s="132"/>
      <c r="N481" s="132"/>
      <c r="O481" s="132"/>
      <c r="P481" s="132"/>
      <c r="Q481" s="132"/>
      <c r="R481" s="132"/>
      <c r="S481" s="132"/>
      <c r="T481" s="132"/>
      <c r="U481" s="132"/>
      <c r="V481" s="132"/>
      <c r="W481" s="132"/>
      <c r="X481" s="132"/>
      <c r="Y481" s="132"/>
      <c r="Z481" s="132"/>
    </row>
    <row r="482" spans="1:26" ht="16.5" customHeight="1" x14ac:dyDescent="0.25">
      <c r="A482" s="132"/>
      <c r="B482" s="132"/>
      <c r="C482" s="132"/>
      <c r="D482" s="132"/>
      <c r="E482" s="132"/>
      <c r="F482" s="132"/>
      <c r="G482" s="132"/>
      <c r="H482" s="132"/>
      <c r="I482" s="132"/>
      <c r="J482" s="132"/>
      <c r="K482" s="132"/>
      <c r="L482" s="132"/>
      <c r="M482" s="132"/>
      <c r="N482" s="132"/>
      <c r="O482" s="132"/>
      <c r="P482" s="132"/>
      <c r="Q482" s="132"/>
      <c r="R482" s="132"/>
      <c r="S482" s="132"/>
      <c r="T482" s="132"/>
      <c r="U482" s="132"/>
      <c r="V482" s="132"/>
      <c r="W482" s="132"/>
      <c r="X482" s="132"/>
      <c r="Y482" s="132"/>
      <c r="Z482" s="132"/>
    </row>
    <row r="483" spans="1:26" ht="16.5" customHeight="1" x14ac:dyDescent="0.25">
      <c r="A483" s="132"/>
      <c r="B483" s="132"/>
      <c r="C483" s="132"/>
      <c r="D483" s="132"/>
      <c r="E483" s="132"/>
      <c r="F483" s="132"/>
      <c r="G483" s="132"/>
      <c r="H483" s="132"/>
      <c r="I483" s="132"/>
      <c r="J483" s="132"/>
      <c r="K483" s="132"/>
      <c r="L483" s="132"/>
      <c r="M483" s="132"/>
      <c r="N483" s="132"/>
      <c r="O483" s="132"/>
      <c r="P483" s="132"/>
      <c r="Q483" s="132"/>
      <c r="R483" s="132"/>
      <c r="S483" s="132"/>
      <c r="T483" s="132"/>
      <c r="U483" s="132"/>
      <c r="V483" s="132"/>
      <c r="W483" s="132"/>
      <c r="X483" s="132"/>
      <c r="Y483" s="132"/>
      <c r="Z483" s="132"/>
    </row>
    <row r="484" spans="1:26" ht="16.5" customHeight="1" x14ac:dyDescent="0.25">
      <c r="A484" s="132"/>
      <c r="B484" s="132"/>
      <c r="C484" s="132"/>
      <c r="D484" s="132"/>
      <c r="E484" s="132"/>
      <c r="F484" s="132"/>
      <c r="G484" s="132"/>
      <c r="H484" s="132"/>
      <c r="I484" s="132"/>
      <c r="J484" s="132"/>
      <c r="K484" s="132"/>
      <c r="L484" s="132"/>
      <c r="M484" s="132"/>
      <c r="N484" s="132"/>
      <c r="O484" s="132"/>
      <c r="P484" s="132"/>
      <c r="Q484" s="132"/>
      <c r="R484" s="132"/>
      <c r="S484" s="132"/>
      <c r="T484" s="132"/>
      <c r="U484" s="132"/>
      <c r="V484" s="132"/>
      <c r="W484" s="132"/>
      <c r="X484" s="132"/>
      <c r="Y484" s="132"/>
      <c r="Z484" s="132"/>
    </row>
    <row r="485" spans="1:26" ht="16.5" customHeight="1" x14ac:dyDescent="0.25">
      <c r="A485" s="132"/>
      <c r="B485" s="132"/>
      <c r="C485" s="132"/>
      <c r="D485" s="132"/>
      <c r="E485" s="132"/>
      <c r="F485" s="132"/>
      <c r="G485" s="132"/>
      <c r="H485" s="132"/>
      <c r="I485" s="132"/>
      <c r="J485" s="132"/>
      <c r="K485" s="132"/>
      <c r="L485" s="132"/>
      <c r="M485" s="132"/>
      <c r="N485" s="132"/>
      <c r="O485" s="132"/>
      <c r="P485" s="132"/>
      <c r="Q485" s="132"/>
      <c r="R485" s="132"/>
      <c r="S485" s="132"/>
      <c r="T485" s="132"/>
      <c r="U485" s="132"/>
      <c r="V485" s="132"/>
      <c r="W485" s="132"/>
      <c r="X485" s="132"/>
      <c r="Y485" s="132"/>
      <c r="Z485" s="132"/>
    </row>
    <row r="486" spans="1:26" ht="16.5" customHeight="1" x14ac:dyDescent="0.25">
      <c r="A486" s="132"/>
      <c r="B486" s="132"/>
      <c r="C486" s="132"/>
      <c r="D486" s="132"/>
      <c r="E486" s="132"/>
      <c r="F486" s="132"/>
      <c r="G486" s="132"/>
      <c r="H486" s="132"/>
      <c r="I486" s="132"/>
      <c r="J486" s="132"/>
      <c r="K486" s="132"/>
      <c r="L486" s="132"/>
      <c r="M486" s="132"/>
      <c r="N486" s="132"/>
      <c r="O486" s="132"/>
      <c r="P486" s="132"/>
      <c r="Q486" s="132"/>
      <c r="R486" s="132"/>
      <c r="S486" s="132"/>
      <c r="T486" s="132"/>
      <c r="U486" s="132"/>
      <c r="V486" s="132"/>
      <c r="W486" s="132"/>
      <c r="X486" s="132"/>
      <c r="Y486" s="132"/>
      <c r="Z486" s="132"/>
    </row>
    <row r="487" spans="1:26" ht="16.5" customHeight="1" x14ac:dyDescent="0.25">
      <c r="A487" s="132"/>
      <c r="B487" s="132"/>
      <c r="C487" s="132"/>
      <c r="D487" s="132"/>
      <c r="E487" s="132"/>
      <c r="F487" s="132"/>
      <c r="G487" s="132"/>
      <c r="H487" s="132"/>
      <c r="I487" s="132"/>
      <c r="J487" s="132"/>
      <c r="K487" s="132"/>
      <c r="L487" s="132"/>
      <c r="M487" s="132"/>
      <c r="N487" s="132"/>
      <c r="O487" s="132"/>
      <c r="P487" s="132"/>
      <c r="Q487" s="132"/>
      <c r="R487" s="132"/>
      <c r="S487" s="132"/>
      <c r="T487" s="132"/>
      <c r="U487" s="132"/>
      <c r="V487" s="132"/>
      <c r="W487" s="132"/>
      <c r="X487" s="132"/>
      <c r="Y487" s="132"/>
      <c r="Z487" s="132"/>
    </row>
    <row r="488" spans="1:26" ht="16.5" customHeight="1" x14ac:dyDescent="0.25">
      <c r="A488" s="132"/>
      <c r="B488" s="132"/>
      <c r="C488" s="132"/>
      <c r="D488" s="132"/>
      <c r="E488" s="132"/>
      <c r="F488" s="132"/>
      <c r="G488" s="132"/>
      <c r="H488" s="132"/>
      <c r="I488" s="132"/>
      <c r="J488" s="132"/>
      <c r="K488" s="132"/>
      <c r="L488" s="132"/>
      <c r="M488" s="132"/>
      <c r="N488" s="132"/>
      <c r="O488" s="132"/>
      <c r="P488" s="132"/>
      <c r="Q488" s="132"/>
      <c r="R488" s="132"/>
      <c r="S488" s="132"/>
      <c r="T488" s="132"/>
      <c r="U488" s="132"/>
      <c r="V488" s="132"/>
      <c r="W488" s="132"/>
      <c r="X488" s="132"/>
      <c r="Y488" s="132"/>
      <c r="Z488" s="132"/>
    </row>
    <row r="489" spans="1:26" ht="16.5" customHeight="1" x14ac:dyDescent="0.25">
      <c r="A489" s="132"/>
      <c r="B489" s="132"/>
      <c r="C489" s="132"/>
      <c r="D489" s="132"/>
      <c r="E489" s="132"/>
      <c r="F489" s="132"/>
      <c r="G489" s="132"/>
      <c r="H489" s="132"/>
      <c r="I489" s="132"/>
      <c r="J489" s="132"/>
      <c r="K489" s="132"/>
      <c r="L489" s="132"/>
      <c r="M489" s="132"/>
      <c r="N489" s="132"/>
      <c r="O489" s="132"/>
      <c r="P489" s="132"/>
      <c r="Q489" s="132"/>
      <c r="R489" s="132"/>
      <c r="S489" s="132"/>
      <c r="T489" s="132"/>
      <c r="U489" s="132"/>
      <c r="V489" s="132"/>
      <c r="W489" s="132"/>
      <c r="X489" s="132"/>
      <c r="Y489" s="132"/>
      <c r="Z489" s="132"/>
    </row>
    <row r="490" spans="1:26" ht="16.5" customHeight="1" x14ac:dyDescent="0.25">
      <c r="A490" s="132"/>
      <c r="B490" s="132"/>
      <c r="C490" s="132"/>
      <c r="D490" s="132"/>
      <c r="E490" s="132"/>
      <c r="F490" s="132"/>
      <c r="G490" s="132"/>
      <c r="H490" s="132"/>
      <c r="I490" s="132"/>
      <c r="J490" s="132"/>
      <c r="K490" s="132"/>
      <c r="L490" s="132"/>
      <c r="M490" s="132"/>
      <c r="N490" s="132"/>
      <c r="O490" s="132"/>
      <c r="P490" s="132"/>
      <c r="Q490" s="132"/>
      <c r="R490" s="132"/>
      <c r="S490" s="132"/>
      <c r="T490" s="132"/>
      <c r="U490" s="132"/>
      <c r="V490" s="132"/>
      <c r="W490" s="132"/>
      <c r="X490" s="132"/>
      <c r="Y490" s="132"/>
      <c r="Z490" s="132"/>
    </row>
    <row r="491" spans="1:26" ht="16.5" customHeight="1" x14ac:dyDescent="0.25">
      <c r="A491" s="132"/>
      <c r="B491" s="132"/>
      <c r="C491" s="132"/>
      <c r="D491" s="132"/>
      <c r="E491" s="132"/>
      <c r="F491" s="132"/>
      <c r="G491" s="132"/>
      <c r="H491" s="132"/>
      <c r="I491" s="132"/>
      <c r="J491" s="132"/>
      <c r="K491" s="132"/>
      <c r="L491" s="132"/>
      <c r="M491" s="132"/>
      <c r="N491" s="132"/>
      <c r="O491" s="132"/>
      <c r="P491" s="132"/>
      <c r="Q491" s="132"/>
      <c r="R491" s="132"/>
      <c r="S491" s="132"/>
      <c r="T491" s="132"/>
      <c r="U491" s="132"/>
      <c r="V491" s="132"/>
      <c r="W491" s="132"/>
      <c r="X491" s="132"/>
      <c r="Y491" s="132"/>
      <c r="Z491" s="132"/>
    </row>
    <row r="492" spans="1:26" ht="16.5" customHeight="1" x14ac:dyDescent="0.25">
      <c r="A492" s="132"/>
      <c r="B492" s="132"/>
      <c r="C492" s="132"/>
      <c r="D492" s="132"/>
      <c r="E492" s="132"/>
      <c r="F492" s="132"/>
      <c r="G492" s="132"/>
      <c r="H492" s="132"/>
      <c r="I492" s="132"/>
      <c r="J492" s="132"/>
      <c r="K492" s="132"/>
      <c r="L492" s="132"/>
      <c r="M492" s="132"/>
      <c r="N492" s="132"/>
      <c r="O492" s="132"/>
      <c r="P492" s="132"/>
      <c r="Q492" s="132"/>
      <c r="R492" s="132"/>
      <c r="S492" s="132"/>
      <c r="T492" s="132"/>
      <c r="U492" s="132"/>
      <c r="V492" s="132"/>
      <c r="W492" s="132"/>
      <c r="X492" s="132"/>
      <c r="Y492" s="132"/>
      <c r="Z492" s="132"/>
    </row>
    <row r="493" spans="1:26" ht="16.5" customHeight="1" x14ac:dyDescent="0.25">
      <c r="A493" s="132"/>
      <c r="B493" s="132"/>
      <c r="C493" s="132"/>
      <c r="D493" s="132"/>
      <c r="E493" s="132"/>
      <c r="F493" s="132"/>
      <c r="G493" s="132"/>
      <c r="H493" s="132"/>
      <c r="I493" s="132"/>
      <c r="J493" s="132"/>
      <c r="K493" s="132"/>
      <c r="L493" s="132"/>
      <c r="M493" s="132"/>
      <c r="N493" s="132"/>
      <c r="O493" s="132"/>
      <c r="P493" s="132"/>
      <c r="Q493" s="132"/>
      <c r="R493" s="132"/>
      <c r="S493" s="132"/>
      <c r="T493" s="132"/>
      <c r="U493" s="132"/>
      <c r="V493" s="132"/>
      <c r="W493" s="132"/>
      <c r="X493" s="132"/>
      <c r="Y493" s="132"/>
      <c r="Z493" s="132"/>
    </row>
    <row r="494" spans="1:26" ht="16.5" customHeight="1" x14ac:dyDescent="0.25">
      <c r="A494" s="132"/>
      <c r="B494" s="132"/>
      <c r="C494" s="132"/>
      <c r="D494" s="132"/>
      <c r="E494" s="132"/>
      <c r="F494" s="132"/>
      <c r="G494" s="132"/>
      <c r="H494" s="132"/>
      <c r="I494" s="132"/>
      <c r="J494" s="132"/>
      <c r="K494" s="132"/>
      <c r="L494" s="132"/>
      <c r="M494" s="132"/>
      <c r="N494" s="132"/>
      <c r="O494" s="132"/>
      <c r="P494" s="132"/>
      <c r="Q494" s="132"/>
      <c r="R494" s="132"/>
      <c r="S494" s="132"/>
      <c r="T494" s="132"/>
      <c r="U494" s="132"/>
      <c r="V494" s="132"/>
      <c r="W494" s="132"/>
      <c r="X494" s="132"/>
      <c r="Y494" s="132"/>
      <c r="Z494" s="132"/>
    </row>
    <row r="495" spans="1:26" ht="16.5" customHeight="1" x14ac:dyDescent="0.25">
      <c r="A495" s="132"/>
      <c r="B495" s="132"/>
      <c r="C495" s="132"/>
      <c r="D495" s="132"/>
      <c r="E495" s="132"/>
      <c r="F495" s="132"/>
      <c r="G495" s="132"/>
      <c r="H495" s="132"/>
      <c r="I495" s="132"/>
      <c r="J495" s="132"/>
      <c r="K495" s="132"/>
      <c r="L495" s="132"/>
      <c r="M495" s="132"/>
      <c r="N495" s="132"/>
      <c r="O495" s="132"/>
      <c r="P495" s="132"/>
      <c r="Q495" s="132"/>
      <c r="R495" s="132"/>
      <c r="S495" s="132"/>
      <c r="T495" s="132"/>
      <c r="U495" s="132"/>
      <c r="V495" s="132"/>
      <c r="W495" s="132"/>
      <c r="X495" s="132"/>
      <c r="Y495" s="132"/>
      <c r="Z495" s="132"/>
    </row>
    <row r="496" spans="1:26" ht="16.5" customHeight="1" x14ac:dyDescent="0.25">
      <c r="A496" s="132"/>
      <c r="B496" s="132"/>
      <c r="C496" s="132"/>
      <c r="D496" s="132"/>
      <c r="E496" s="132"/>
      <c r="F496" s="132"/>
      <c r="G496" s="132"/>
      <c r="H496" s="132"/>
      <c r="I496" s="132"/>
      <c r="J496" s="132"/>
      <c r="K496" s="132"/>
      <c r="L496" s="132"/>
      <c r="M496" s="132"/>
      <c r="N496" s="132"/>
      <c r="O496" s="132"/>
      <c r="P496" s="132"/>
      <c r="Q496" s="132"/>
      <c r="R496" s="132"/>
      <c r="S496" s="132"/>
      <c r="T496" s="132"/>
      <c r="U496" s="132"/>
      <c r="V496" s="132"/>
      <c r="W496" s="132"/>
      <c r="X496" s="132"/>
      <c r="Y496" s="132"/>
      <c r="Z496" s="132"/>
    </row>
    <row r="497" spans="1:26" ht="16.5" customHeight="1" x14ac:dyDescent="0.25">
      <c r="A497" s="132"/>
      <c r="B497" s="132"/>
      <c r="C497" s="132"/>
      <c r="D497" s="132"/>
      <c r="E497" s="132"/>
      <c r="F497" s="132"/>
      <c r="G497" s="132"/>
      <c r="H497" s="132"/>
      <c r="I497" s="132"/>
      <c r="J497" s="132"/>
      <c r="K497" s="132"/>
      <c r="L497" s="132"/>
      <c r="M497" s="132"/>
      <c r="N497" s="132"/>
      <c r="O497" s="132"/>
      <c r="P497" s="132"/>
      <c r="Q497" s="132"/>
      <c r="R497" s="132"/>
      <c r="S497" s="132"/>
      <c r="T497" s="132"/>
      <c r="U497" s="132"/>
      <c r="V497" s="132"/>
      <c r="W497" s="132"/>
      <c r="X497" s="132"/>
      <c r="Y497" s="132"/>
      <c r="Z497" s="132"/>
    </row>
    <row r="498" spans="1:26" ht="16.5" customHeight="1" x14ac:dyDescent="0.25">
      <c r="A498" s="132"/>
      <c r="B498" s="132"/>
      <c r="C498" s="132"/>
      <c r="D498" s="132"/>
      <c r="E498" s="132"/>
      <c r="F498" s="132"/>
      <c r="G498" s="132"/>
      <c r="H498" s="132"/>
      <c r="I498" s="132"/>
      <c r="J498" s="132"/>
      <c r="K498" s="132"/>
      <c r="L498" s="132"/>
      <c r="M498" s="132"/>
      <c r="N498" s="132"/>
      <c r="O498" s="132"/>
      <c r="P498" s="132"/>
      <c r="Q498" s="132"/>
      <c r="R498" s="132"/>
      <c r="S498" s="132"/>
      <c r="T498" s="132"/>
      <c r="U498" s="132"/>
      <c r="V498" s="132"/>
      <c r="W498" s="132"/>
      <c r="X498" s="132"/>
      <c r="Y498" s="132"/>
      <c r="Z498" s="132"/>
    </row>
    <row r="499" spans="1:26" ht="16.5" customHeight="1" x14ac:dyDescent="0.25">
      <c r="A499" s="132"/>
      <c r="B499" s="132"/>
      <c r="C499" s="132"/>
      <c r="D499" s="132"/>
      <c r="E499" s="132"/>
      <c r="F499" s="132"/>
      <c r="G499" s="132"/>
      <c r="H499" s="132"/>
      <c r="I499" s="132"/>
      <c r="J499" s="132"/>
      <c r="K499" s="132"/>
      <c r="L499" s="132"/>
      <c r="M499" s="132"/>
      <c r="N499" s="132"/>
      <c r="O499" s="132"/>
      <c r="P499" s="132"/>
      <c r="Q499" s="132"/>
      <c r="R499" s="132"/>
      <c r="S499" s="132"/>
      <c r="T499" s="132"/>
      <c r="U499" s="132"/>
      <c r="V499" s="132"/>
      <c r="W499" s="132"/>
      <c r="X499" s="132"/>
      <c r="Y499" s="132"/>
      <c r="Z499" s="132"/>
    </row>
    <row r="500" spans="1:26" ht="16.5" customHeight="1" x14ac:dyDescent="0.25">
      <c r="A500" s="132"/>
      <c r="B500" s="132"/>
      <c r="C500" s="132"/>
      <c r="D500" s="132"/>
      <c r="E500" s="132"/>
      <c r="F500" s="132"/>
      <c r="G500" s="132"/>
      <c r="H500" s="132"/>
      <c r="I500" s="132"/>
      <c r="J500" s="132"/>
      <c r="K500" s="132"/>
      <c r="L500" s="132"/>
      <c r="M500" s="132"/>
      <c r="N500" s="132"/>
      <c r="O500" s="132"/>
      <c r="P500" s="132"/>
      <c r="Q500" s="132"/>
      <c r="R500" s="132"/>
      <c r="S500" s="132"/>
      <c r="T500" s="132"/>
      <c r="U500" s="132"/>
      <c r="V500" s="132"/>
      <c r="W500" s="132"/>
      <c r="X500" s="132"/>
      <c r="Y500" s="132"/>
      <c r="Z500" s="132"/>
    </row>
    <row r="501" spans="1:26" ht="16.5" customHeight="1" x14ac:dyDescent="0.25">
      <c r="A501" s="132"/>
      <c r="B501" s="132"/>
      <c r="C501" s="132"/>
      <c r="D501" s="132"/>
      <c r="E501" s="132"/>
      <c r="F501" s="132"/>
      <c r="G501" s="132"/>
      <c r="H501" s="132"/>
      <c r="I501" s="132"/>
      <c r="J501" s="132"/>
      <c r="K501" s="132"/>
      <c r="L501" s="132"/>
      <c r="M501" s="132"/>
      <c r="N501" s="132"/>
      <c r="O501" s="132"/>
      <c r="P501" s="132"/>
      <c r="Q501" s="132"/>
      <c r="R501" s="132"/>
      <c r="S501" s="132"/>
      <c r="T501" s="132"/>
      <c r="U501" s="132"/>
      <c r="V501" s="132"/>
      <c r="W501" s="132"/>
      <c r="X501" s="132"/>
      <c r="Y501" s="132"/>
      <c r="Z501" s="132"/>
    </row>
    <row r="502" spans="1:26" ht="16.5" customHeight="1" x14ac:dyDescent="0.25">
      <c r="A502" s="132"/>
      <c r="B502" s="132"/>
      <c r="C502" s="132"/>
      <c r="D502" s="132"/>
      <c r="E502" s="132"/>
      <c r="F502" s="132"/>
      <c r="G502" s="132"/>
      <c r="H502" s="132"/>
      <c r="I502" s="132"/>
      <c r="J502" s="132"/>
      <c r="K502" s="132"/>
      <c r="L502" s="132"/>
      <c r="M502" s="132"/>
      <c r="N502" s="132"/>
      <c r="O502" s="132"/>
      <c r="P502" s="132"/>
      <c r="Q502" s="132"/>
      <c r="R502" s="132"/>
      <c r="S502" s="132"/>
      <c r="T502" s="132"/>
      <c r="U502" s="132"/>
      <c r="V502" s="132"/>
      <c r="W502" s="132"/>
      <c r="X502" s="132"/>
      <c r="Y502" s="132"/>
      <c r="Z502" s="132"/>
    </row>
    <row r="503" spans="1:26" ht="16.5" customHeight="1" x14ac:dyDescent="0.25">
      <c r="A503" s="132"/>
      <c r="B503" s="132"/>
      <c r="C503" s="132"/>
      <c r="D503" s="132"/>
      <c r="E503" s="132"/>
      <c r="F503" s="132"/>
      <c r="G503" s="132"/>
      <c r="H503" s="132"/>
      <c r="I503" s="132"/>
      <c r="J503" s="132"/>
      <c r="K503" s="132"/>
      <c r="L503" s="132"/>
      <c r="M503" s="132"/>
      <c r="N503" s="132"/>
      <c r="O503" s="132"/>
      <c r="P503" s="132"/>
      <c r="Q503" s="132"/>
      <c r="R503" s="132"/>
      <c r="S503" s="132"/>
      <c r="T503" s="132"/>
      <c r="U503" s="132"/>
      <c r="V503" s="132"/>
      <c r="W503" s="132"/>
      <c r="X503" s="132"/>
      <c r="Y503" s="132"/>
      <c r="Z503" s="132"/>
    </row>
    <row r="504" spans="1:26" ht="16.5" customHeight="1" x14ac:dyDescent="0.25">
      <c r="A504" s="132"/>
      <c r="B504" s="132"/>
      <c r="C504" s="132"/>
      <c r="D504" s="132"/>
      <c r="E504" s="132"/>
      <c r="F504" s="132"/>
      <c r="G504" s="132"/>
      <c r="H504" s="132"/>
      <c r="I504" s="132"/>
      <c r="J504" s="132"/>
      <c r="K504" s="132"/>
      <c r="L504" s="132"/>
      <c r="M504" s="132"/>
      <c r="N504" s="132"/>
      <c r="O504" s="132"/>
      <c r="P504" s="132"/>
      <c r="Q504" s="132"/>
      <c r="R504" s="132"/>
      <c r="S504" s="132"/>
      <c r="T504" s="132"/>
      <c r="U504" s="132"/>
      <c r="V504" s="132"/>
      <c r="W504" s="132"/>
      <c r="X504" s="132"/>
      <c r="Y504" s="132"/>
      <c r="Z504" s="132"/>
    </row>
    <row r="505" spans="1:26" ht="16.5" customHeight="1" x14ac:dyDescent="0.25">
      <c r="A505" s="132"/>
      <c r="B505" s="132"/>
      <c r="C505" s="132"/>
      <c r="D505" s="132"/>
      <c r="E505" s="132"/>
      <c r="F505" s="132"/>
      <c r="G505" s="132"/>
      <c r="H505" s="132"/>
      <c r="I505" s="132"/>
      <c r="J505" s="132"/>
      <c r="K505" s="132"/>
      <c r="L505" s="132"/>
      <c r="M505" s="132"/>
      <c r="N505" s="132"/>
      <c r="O505" s="132"/>
      <c r="P505" s="132"/>
      <c r="Q505" s="132"/>
      <c r="R505" s="132"/>
      <c r="S505" s="132"/>
      <c r="T505" s="132"/>
      <c r="U505" s="132"/>
      <c r="V505" s="132"/>
      <c r="W505" s="132"/>
      <c r="X505" s="132"/>
      <c r="Y505" s="132"/>
      <c r="Z505" s="132"/>
    </row>
    <row r="506" spans="1:26" ht="16.5" customHeight="1" x14ac:dyDescent="0.25">
      <c r="A506" s="132"/>
      <c r="B506" s="132"/>
      <c r="C506" s="132"/>
      <c r="D506" s="132"/>
      <c r="E506" s="132"/>
      <c r="F506" s="132"/>
      <c r="G506" s="132"/>
      <c r="H506" s="132"/>
      <c r="I506" s="132"/>
      <c r="J506" s="132"/>
      <c r="K506" s="132"/>
      <c r="L506" s="132"/>
      <c r="M506" s="132"/>
      <c r="N506" s="132"/>
      <c r="O506" s="132"/>
      <c r="P506" s="132"/>
      <c r="Q506" s="132"/>
      <c r="R506" s="132"/>
      <c r="S506" s="132"/>
      <c r="T506" s="132"/>
      <c r="U506" s="132"/>
      <c r="V506" s="132"/>
      <c r="W506" s="132"/>
      <c r="X506" s="132"/>
      <c r="Y506" s="132"/>
      <c r="Z506" s="132"/>
    </row>
    <row r="507" spans="1:26" ht="16.5" customHeight="1" x14ac:dyDescent="0.25">
      <c r="A507" s="132"/>
      <c r="B507" s="132"/>
      <c r="C507" s="132"/>
      <c r="D507" s="132"/>
      <c r="E507" s="132"/>
      <c r="F507" s="132"/>
      <c r="G507" s="132"/>
      <c r="H507" s="132"/>
      <c r="I507" s="132"/>
      <c r="J507" s="132"/>
      <c r="K507" s="132"/>
      <c r="L507" s="132"/>
      <c r="M507" s="132"/>
      <c r="N507" s="132"/>
      <c r="O507" s="132"/>
      <c r="P507" s="132"/>
      <c r="Q507" s="132"/>
      <c r="R507" s="132"/>
      <c r="S507" s="132"/>
      <c r="T507" s="132"/>
      <c r="U507" s="132"/>
      <c r="V507" s="132"/>
      <c r="W507" s="132"/>
      <c r="X507" s="132"/>
      <c r="Y507" s="132"/>
      <c r="Z507" s="132"/>
    </row>
    <row r="508" spans="1:26" ht="16.5" customHeight="1" x14ac:dyDescent="0.25">
      <c r="A508" s="132"/>
      <c r="B508" s="132"/>
      <c r="C508" s="132"/>
      <c r="D508" s="132"/>
      <c r="E508" s="132"/>
      <c r="F508" s="132"/>
      <c r="G508" s="132"/>
      <c r="H508" s="132"/>
      <c r="I508" s="132"/>
      <c r="J508" s="132"/>
      <c r="K508" s="132"/>
      <c r="L508" s="132"/>
      <c r="M508" s="132"/>
      <c r="N508" s="132"/>
      <c r="O508" s="132"/>
      <c r="P508" s="132"/>
      <c r="Q508" s="132"/>
      <c r="R508" s="132"/>
      <c r="S508" s="132"/>
      <c r="T508" s="132"/>
      <c r="U508" s="132"/>
      <c r="V508" s="132"/>
      <c r="W508" s="132"/>
      <c r="X508" s="132"/>
      <c r="Y508" s="132"/>
      <c r="Z508" s="132"/>
    </row>
    <row r="509" spans="1:26" ht="16.5" customHeight="1" x14ac:dyDescent="0.25">
      <c r="A509" s="132"/>
      <c r="B509" s="132"/>
      <c r="C509" s="132"/>
      <c r="D509" s="132"/>
      <c r="E509" s="132"/>
      <c r="F509" s="132"/>
      <c r="G509" s="132"/>
      <c r="H509" s="132"/>
      <c r="I509" s="132"/>
      <c r="J509" s="132"/>
      <c r="K509" s="132"/>
      <c r="L509" s="132"/>
      <c r="M509" s="132"/>
      <c r="N509" s="132"/>
      <c r="O509" s="132"/>
      <c r="P509" s="132"/>
      <c r="Q509" s="132"/>
      <c r="R509" s="132"/>
      <c r="S509" s="132"/>
      <c r="T509" s="132"/>
      <c r="U509" s="132"/>
      <c r="V509" s="132"/>
      <c r="W509" s="132"/>
      <c r="X509" s="132"/>
      <c r="Y509" s="132"/>
      <c r="Z509" s="132"/>
    </row>
    <row r="510" spans="1:26" ht="16.5" customHeight="1" x14ac:dyDescent="0.25">
      <c r="A510" s="132"/>
      <c r="B510" s="132"/>
      <c r="C510" s="132"/>
      <c r="D510" s="132"/>
      <c r="E510" s="132"/>
      <c r="F510" s="132"/>
      <c r="G510" s="132"/>
      <c r="H510" s="132"/>
      <c r="I510" s="132"/>
      <c r="J510" s="132"/>
      <c r="K510" s="132"/>
      <c r="L510" s="132"/>
      <c r="M510" s="132"/>
      <c r="N510" s="132"/>
      <c r="O510" s="132"/>
      <c r="P510" s="132"/>
      <c r="Q510" s="132"/>
      <c r="R510" s="132"/>
      <c r="S510" s="132"/>
      <c r="T510" s="132"/>
      <c r="U510" s="132"/>
      <c r="V510" s="132"/>
      <c r="W510" s="132"/>
      <c r="X510" s="132"/>
      <c r="Y510" s="132"/>
      <c r="Z510" s="132"/>
    </row>
    <row r="511" spans="1:26" ht="16.5" customHeight="1" x14ac:dyDescent="0.25">
      <c r="A511" s="132"/>
      <c r="B511" s="132"/>
      <c r="C511" s="132"/>
      <c r="D511" s="132"/>
      <c r="E511" s="132"/>
      <c r="F511" s="132"/>
      <c r="G511" s="132"/>
      <c r="H511" s="132"/>
      <c r="I511" s="132"/>
      <c r="J511" s="132"/>
      <c r="K511" s="132"/>
      <c r="L511" s="132"/>
      <c r="M511" s="132"/>
      <c r="N511" s="132"/>
      <c r="O511" s="132"/>
      <c r="P511" s="132"/>
      <c r="Q511" s="132"/>
      <c r="R511" s="132"/>
      <c r="S511" s="132"/>
      <c r="T511" s="132"/>
      <c r="U511" s="132"/>
      <c r="V511" s="132"/>
      <c r="W511" s="132"/>
      <c r="X511" s="132"/>
      <c r="Y511" s="132"/>
      <c r="Z511" s="132"/>
    </row>
    <row r="512" spans="1:26" ht="16.5" customHeight="1" x14ac:dyDescent="0.25">
      <c r="A512" s="132"/>
      <c r="B512" s="132"/>
      <c r="C512" s="132"/>
      <c r="D512" s="132"/>
      <c r="E512" s="132"/>
      <c r="F512" s="132"/>
      <c r="G512" s="132"/>
      <c r="H512" s="132"/>
      <c r="I512" s="132"/>
      <c r="J512" s="132"/>
      <c r="K512" s="132"/>
      <c r="L512" s="132"/>
      <c r="M512" s="132"/>
      <c r="N512" s="132"/>
      <c r="O512" s="132"/>
      <c r="P512" s="132"/>
      <c r="Q512" s="132"/>
      <c r="R512" s="132"/>
      <c r="S512" s="132"/>
      <c r="T512" s="132"/>
      <c r="U512" s="132"/>
      <c r="V512" s="132"/>
      <c r="W512" s="132"/>
      <c r="X512" s="132"/>
      <c r="Y512" s="132"/>
      <c r="Z512" s="132"/>
    </row>
    <row r="513" spans="1:26" ht="16.5" customHeight="1" x14ac:dyDescent="0.25">
      <c r="A513" s="132"/>
      <c r="B513" s="132"/>
      <c r="C513" s="132"/>
      <c r="D513" s="132"/>
      <c r="E513" s="132"/>
      <c r="F513" s="132"/>
      <c r="G513" s="132"/>
      <c r="H513" s="132"/>
      <c r="I513" s="132"/>
      <c r="J513" s="132"/>
      <c r="K513" s="132"/>
      <c r="L513" s="132"/>
      <c r="M513" s="132"/>
      <c r="N513" s="132"/>
      <c r="O513" s="132"/>
      <c r="P513" s="132"/>
      <c r="Q513" s="132"/>
      <c r="R513" s="132"/>
      <c r="S513" s="132"/>
      <c r="T513" s="132"/>
      <c r="U513" s="132"/>
      <c r="V513" s="132"/>
      <c r="W513" s="132"/>
      <c r="X513" s="132"/>
      <c r="Y513" s="132"/>
      <c r="Z513" s="132"/>
    </row>
    <row r="514" spans="1:26" ht="16.5" customHeight="1" x14ac:dyDescent="0.25">
      <c r="A514" s="132"/>
      <c r="B514" s="132"/>
      <c r="C514" s="132"/>
      <c r="D514" s="132"/>
      <c r="E514" s="132"/>
      <c r="F514" s="132"/>
      <c r="G514" s="132"/>
      <c r="H514" s="132"/>
      <c r="I514" s="132"/>
      <c r="J514" s="132"/>
      <c r="K514" s="132"/>
      <c r="L514" s="132"/>
      <c r="M514" s="132"/>
      <c r="N514" s="132"/>
      <c r="O514" s="132"/>
      <c r="P514" s="132"/>
      <c r="Q514" s="132"/>
      <c r="R514" s="132"/>
      <c r="S514" s="132"/>
      <c r="T514" s="132"/>
      <c r="U514" s="132"/>
      <c r="V514" s="132"/>
      <c r="W514" s="132"/>
      <c r="X514" s="132"/>
      <c r="Y514" s="132"/>
      <c r="Z514" s="132"/>
    </row>
    <row r="515" spans="1:26" ht="16.5" customHeight="1" x14ac:dyDescent="0.25">
      <c r="A515" s="132"/>
      <c r="B515" s="132"/>
      <c r="C515" s="132"/>
      <c r="D515" s="132"/>
      <c r="E515" s="132"/>
      <c r="F515" s="132"/>
      <c r="G515" s="132"/>
      <c r="H515" s="132"/>
      <c r="I515" s="132"/>
      <c r="J515" s="132"/>
      <c r="K515" s="132"/>
      <c r="L515" s="132"/>
      <c r="M515" s="132"/>
      <c r="N515" s="132"/>
      <c r="O515" s="132"/>
      <c r="P515" s="132"/>
      <c r="Q515" s="132"/>
      <c r="R515" s="132"/>
      <c r="S515" s="132"/>
      <c r="T515" s="132"/>
      <c r="U515" s="132"/>
      <c r="V515" s="132"/>
      <c r="W515" s="132"/>
      <c r="X515" s="132"/>
      <c r="Y515" s="132"/>
      <c r="Z515" s="132"/>
    </row>
    <row r="516" spans="1:26" ht="16.5" customHeight="1" x14ac:dyDescent="0.25">
      <c r="A516" s="132"/>
      <c r="B516" s="132"/>
      <c r="C516" s="132"/>
      <c r="D516" s="132"/>
      <c r="E516" s="132"/>
      <c r="F516" s="132"/>
      <c r="G516" s="132"/>
      <c r="H516" s="132"/>
      <c r="I516" s="132"/>
      <c r="J516" s="132"/>
      <c r="K516" s="132"/>
      <c r="L516" s="132"/>
      <c r="M516" s="132"/>
      <c r="N516" s="132"/>
      <c r="O516" s="132"/>
      <c r="P516" s="132"/>
      <c r="Q516" s="132"/>
      <c r="R516" s="132"/>
      <c r="S516" s="132"/>
      <c r="T516" s="132"/>
      <c r="U516" s="132"/>
      <c r="V516" s="132"/>
      <c r="W516" s="132"/>
      <c r="X516" s="132"/>
      <c r="Y516" s="132"/>
      <c r="Z516" s="132"/>
    </row>
    <row r="517" spans="1:26" ht="16.5" customHeight="1" x14ac:dyDescent="0.25">
      <c r="A517" s="132"/>
      <c r="B517" s="132"/>
      <c r="C517" s="132"/>
      <c r="D517" s="132"/>
      <c r="E517" s="132"/>
      <c r="F517" s="132"/>
      <c r="G517" s="132"/>
      <c r="H517" s="132"/>
      <c r="I517" s="132"/>
      <c r="J517" s="132"/>
      <c r="K517" s="132"/>
      <c r="L517" s="132"/>
      <c r="M517" s="132"/>
      <c r="N517" s="132"/>
      <c r="O517" s="132"/>
      <c r="P517" s="132"/>
      <c r="Q517" s="132"/>
      <c r="R517" s="132"/>
      <c r="S517" s="132"/>
      <c r="T517" s="132"/>
      <c r="U517" s="132"/>
      <c r="V517" s="132"/>
      <c r="W517" s="132"/>
      <c r="X517" s="132"/>
      <c r="Y517" s="132"/>
      <c r="Z517" s="132"/>
    </row>
    <row r="518" spans="1:26" ht="16.5" customHeight="1" x14ac:dyDescent="0.25">
      <c r="A518" s="132"/>
      <c r="B518" s="132"/>
      <c r="C518" s="132"/>
      <c r="D518" s="132"/>
      <c r="E518" s="132"/>
      <c r="F518" s="132"/>
      <c r="G518" s="132"/>
      <c r="H518" s="132"/>
      <c r="I518" s="132"/>
      <c r="J518" s="132"/>
      <c r="K518" s="132"/>
      <c r="L518" s="132"/>
      <c r="M518" s="132"/>
      <c r="N518" s="132"/>
      <c r="O518" s="132"/>
      <c r="P518" s="132"/>
      <c r="Q518" s="132"/>
      <c r="R518" s="132"/>
      <c r="S518" s="132"/>
      <c r="T518" s="132"/>
      <c r="U518" s="132"/>
      <c r="V518" s="132"/>
      <c r="W518" s="132"/>
      <c r="X518" s="132"/>
      <c r="Y518" s="132"/>
      <c r="Z518" s="132"/>
    </row>
    <row r="519" spans="1:26" ht="16.5" customHeight="1" x14ac:dyDescent="0.25">
      <c r="A519" s="132"/>
      <c r="B519" s="132"/>
      <c r="C519" s="132"/>
      <c r="D519" s="132"/>
      <c r="E519" s="132"/>
      <c r="F519" s="132"/>
      <c r="G519" s="132"/>
      <c r="H519" s="132"/>
      <c r="I519" s="132"/>
      <c r="J519" s="132"/>
      <c r="K519" s="132"/>
      <c r="L519" s="132"/>
      <c r="M519" s="132"/>
      <c r="N519" s="132"/>
      <c r="O519" s="132"/>
      <c r="P519" s="132"/>
      <c r="Q519" s="132"/>
      <c r="R519" s="132"/>
      <c r="S519" s="132"/>
      <c r="T519" s="132"/>
      <c r="U519" s="132"/>
      <c r="V519" s="132"/>
      <c r="W519" s="132"/>
      <c r="X519" s="132"/>
      <c r="Y519" s="132"/>
      <c r="Z519" s="132"/>
    </row>
    <row r="520" spans="1:26" ht="16.5" customHeight="1" x14ac:dyDescent="0.25">
      <c r="A520" s="132"/>
      <c r="B520" s="132"/>
      <c r="C520" s="132"/>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row>
    <row r="521" spans="1:26" ht="16.5" customHeight="1" x14ac:dyDescent="0.25">
      <c r="A521" s="132"/>
      <c r="B521" s="132"/>
      <c r="C521" s="132"/>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row>
    <row r="522" spans="1:26" ht="16.5" customHeight="1" x14ac:dyDescent="0.25">
      <c r="A522" s="132"/>
      <c r="B522" s="132"/>
      <c r="C522" s="132"/>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row>
    <row r="523" spans="1:26" ht="16.5" customHeight="1" x14ac:dyDescent="0.25">
      <c r="A523" s="132"/>
      <c r="B523" s="132"/>
      <c r="C523" s="132"/>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row>
    <row r="524" spans="1:26" ht="16.5" customHeight="1" x14ac:dyDescent="0.25">
      <c r="A524" s="132"/>
      <c r="B524" s="132"/>
      <c r="C524" s="132"/>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row>
    <row r="525" spans="1:26" ht="16.5" customHeight="1" x14ac:dyDescent="0.25">
      <c r="A525" s="132"/>
      <c r="B525" s="132"/>
      <c r="C525" s="132"/>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row>
    <row r="526" spans="1:26" ht="16.5" customHeight="1" x14ac:dyDescent="0.25">
      <c r="A526" s="132"/>
      <c r="B526" s="132"/>
      <c r="C526" s="132"/>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row>
    <row r="527" spans="1:26" ht="16.5" customHeight="1" x14ac:dyDescent="0.25">
      <c r="A527" s="132"/>
      <c r="B527" s="132"/>
      <c r="C527" s="132"/>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row>
    <row r="528" spans="1:26" ht="16.5" customHeight="1" x14ac:dyDescent="0.25">
      <c r="A528" s="132"/>
      <c r="B528" s="132"/>
      <c r="C528" s="132"/>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row>
    <row r="529" spans="1:26" ht="16.5" customHeight="1" x14ac:dyDescent="0.25">
      <c r="A529" s="132"/>
      <c r="B529" s="132"/>
      <c r="C529" s="132"/>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row>
    <row r="530" spans="1:26" ht="16.5" customHeight="1" x14ac:dyDescent="0.25">
      <c r="A530" s="132"/>
      <c r="B530" s="132"/>
      <c r="C530" s="132"/>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row>
    <row r="531" spans="1:26" ht="16.5" customHeight="1" x14ac:dyDescent="0.25">
      <c r="A531" s="132"/>
      <c r="B531" s="132"/>
      <c r="C531" s="132"/>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row>
    <row r="532" spans="1:26" ht="16.5" customHeight="1" x14ac:dyDescent="0.25">
      <c r="A532" s="132"/>
      <c r="B532" s="132"/>
      <c r="C532" s="132"/>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row>
    <row r="533" spans="1:26" ht="16.5" customHeight="1" x14ac:dyDescent="0.25">
      <c r="A533" s="132"/>
      <c r="B533" s="132"/>
      <c r="C533" s="132"/>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row>
    <row r="534" spans="1:26" ht="16.5" customHeight="1" x14ac:dyDescent="0.25">
      <c r="A534" s="132"/>
      <c r="B534" s="132"/>
      <c r="C534" s="132"/>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row>
    <row r="535" spans="1:26" ht="16.5" customHeight="1" x14ac:dyDescent="0.25">
      <c r="A535" s="132"/>
      <c r="B535" s="132"/>
      <c r="C535" s="132"/>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row>
    <row r="536" spans="1:26" ht="16.5" customHeight="1" x14ac:dyDescent="0.25">
      <c r="A536" s="132"/>
      <c r="B536" s="132"/>
      <c r="C536" s="132"/>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row>
    <row r="537" spans="1:26" ht="16.5" customHeight="1" x14ac:dyDescent="0.25">
      <c r="A537" s="132"/>
      <c r="B537" s="132"/>
      <c r="C537" s="132"/>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row>
    <row r="538" spans="1:26" ht="16.5" customHeight="1" x14ac:dyDescent="0.25">
      <c r="A538" s="132"/>
      <c r="B538" s="132"/>
      <c r="C538" s="132"/>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row>
    <row r="539" spans="1:26" ht="16.5" customHeight="1" x14ac:dyDescent="0.25">
      <c r="A539" s="132"/>
      <c r="B539" s="132"/>
      <c r="C539" s="132"/>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row>
    <row r="540" spans="1:26" ht="16.5" customHeight="1" x14ac:dyDescent="0.25">
      <c r="A540" s="132"/>
      <c r="B540" s="132"/>
      <c r="C540" s="132"/>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row>
    <row r="541" spans="1:26" ht="16.5" customHeight="1" x14ac:dyDescent="0.25">
      <c r="A541" s="132"/>
      <c r="B541" s="132"/>
      <c r="C541" s="132"/>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row>
    <row r="542" spans="1:26" ht="16.5" customHeight="1" x14ac:dyDescent="0.25">
      <c r="A542" s="132"/>
      <c r="B542" s="132"/>
      <c r="C542" s="132"/>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row>
    <row r="543" spans="1:26" ht="16.5" customHeight="1" x14ac:dyDescent="0.25">
      <c r="A543" s="132"/>
      <c r="B543" s="132"/>
      <c r="C543" s="132"/>
      <c r="D543" s="132"/>
      <c r="E543" s="132"/>
      <c r="F543" s="132"/>
      <c r="G543" s="132"/>
      <c r="H543" s="132"/>
      <c r="I543" s="132"/>
      <c r="J543" s="132"/>
      <c r="K543" s="132"/>
      <c r="L543" s="132"/>
      <c r="M543" s="132"/>
      <c r="N543" s="132"/>
      <c r="O543" s="132"/>
      <c r="P543" s="132"/>
      <c r="Q543" s="132"/>
      <c r="R543" s="132"/>
      <c r="S543" s="132"/>
      <c r="T543" s="132"/>
      <c r="U543" s="132"/>
      <c r="V543" s="132"/>
      <c r="W543" s="132"/>
      <c r="X543" s="132"/>
      <c r="Y543" s="132"/>
      <c r="Z543" s="132"/>
    </row>
    <row r="544" spans="1:26" ht="16.5" customHeight="1" x14ac:dyDescent="0.25">
      <c r="A544" s="132"/>
      <c r="B544" s="132"/>
      <c r="C544" s="132"/>
      <c r="D544" s="132"/>
      <c r="E544" s="132"/>
      <c r="F544" s="132"/>
      <c r="G544" s="132"/>
      <c r="H544" s="132"/>
      <c r="I544" s="132"/>
      <c r="J544" s="132"/>
      <c r="K544" s="132"/>
      <c r="L544" s="132"/>
      <c r="M544" s="132"/>
      <c r="N544" s="132"/>
      <c r="O544" s="132"/>
      <c r="P544" s="132"/>
      <c r="Q544" s="132"/>
      <c r="R544" s="132"/>
      <c r="S544" s="132"/>
      <c r="T544" s="132"/>
      <c r="U544" s="132"/>
      <c r="V544" s="132"/>
      <c r="W544" s="132"/>
      <c r="X544" s="132"/>
      <c r="Y544" s="132"/>
      <c r="Z544" s="132"/>
    </row>
    <row r="545" spans="1:26" ht="16.5" customHeight="1" x14ac:dyDescent="0.25">
      <c r="A545" s="132"/>
      <c r="B545" s="132"/>
      <c r="C545" s="132"/>
      <c r="D545" s="132"/>
      <c r="E545" s="132"/>
      <c r="F545" s="132"/>
      <c r="G545" s="132"/>
      <c r="H545" s="132"/>
      <c r="I545" s="132"/>
      <c r="J545" s="132"/>
      <c r="K545" s="132"/>
      <c r="L545" s="132"/>
      <c r="M545" s="132"/>
      <c r="N545" s="132"/>
      <c r="O545" s="132"/>
      <c r="P545" s="132"/>
      <c r="Q545" s="132"/>
      <c r="R545" s="132"/>
      <c r="S545" s="132"/>
      <c r="T545" s="132"/>
      <c r="U545" s="132"/>
      <c r="V545" s="132"/>
      <c r="W545" s="132"/>
      <c r="X545" s="132"/>
      <c r="Y545" s="132"/>
      <c r="Z545" s="132"/>
    </row>
    <row r="546" spans="1:26" ht="16.5" customHeight="1" x14ac:dyDescent="0.25">
      <c r="A546" s="132"/>
      <c r="B546" s="132"/>
      <c r="C546" s="132"/>
      <c r="D546" s="132"/>
      <c r="E546" s="132"/>
      <c r="F546" s="132"/>
      <c r="G546" s="132"/>
      <c r="H546" s="132"/>
      <c r="I546" s="132"/>
      <c r="J546" s="132"/>
      <c r="K546" s="132"/>
      <c r="L546" s="132"/>
      <c r="M546" s="132"/>
      <c r="N546" s="132"/>
      <c r="O546" s="132"/>
      <c r="P546" s="132"/>
      <c r="Q546" s="132"/>
      <c r="R546" s="132"/>
      <c r="S546" s="132"/>
      <c r="T546" s="132"/>
      <c r="U546" s="132"/>
      <c r="V546" s="132"/>
      <c r="W546" s="132"/>
      <c r="X546" s="132"/>
      <c r="Y546" s="132"/>
      <c r="Z546" s="132"/>
    </row>
    <row r="547" spans="1:26" ht="16.5" customHeight="1" x14ac:dyDescent="0.25">
      <c r="A547" s="132"/>
      <c r="B547" s="132"/>
      <c r="C547" s="132"/>
      <c r="D547" s="132"/>
      <c r="E547" s="132"/>
      <c r="F547" s="132"/>
      <c r="G547" s="132"/>
      <c r="H547" s="132"/>
      <c r="I547" s="132"/>
      <c r="J547" s="132"/>
      <c r="K547" s="132"/>
      <c r="L547" s="132"/>
      <c r="M547" s="132"/>
      <c r="N547" s="132"/>
      <c r="O547" s="132"/>
      <c r="P547" s="132"/>
      <c r="Q547" s="132"/>
      <c r="R547" s="132"/>
      <c r="S547" s="132"/>
      <c r="T547" s="132"/>
      <c r="U547" s="132"/>
      <c r="V547" s="132"/>
      <c r="W547" s="132"/>
      <c r="X547" s="132"/>
      <c r="Y547" s="132"/>
      <c r="Z547" s="132"/>
    </row>
    <row r="548" spans="1:26" ht="16.5" customHeight="1" x14ac:dyDescent="0.25">
      <c r="A548" s="132"/>
      <c r="B548" s="132"/>
      <c r="C548" s="132"/>
      <c r="D548" s="132"/>
      <c r="E548" s="132"/>
      <c r="F548" s="132"/>
      <c r="G548" s="132"/>
      <c r="H548" s="132"/>
      <c r="I548" s="132"/>
      <c r="J548" s="132"/>
      <c r="K548" s="132"/>
      <c r="L548" s="132"/>
      <c r="M548" s="132"/>
      <c r="N548" s="132"/>
      <c r="O548" s="132"/>
      <c r="P548" s="132"/>
      <c r="Q548" s="132"/>
      <c r="R548" s="132"/>
      <c r="S548" s="132"/>
      <c r="T548" s="132"/>
      <c r="U548" s="132"/>
      <c r="V548" s="132"/>
      <c r="W548" s="132"/>
      <c r="X548" s="132"/>
      <c r="Y548" s="132"/>
      <c r="Z548" s="132"/>
    </row>
    <row r="549" spans="1:26" ht="16.5" customHeight="1" x14ac:dyDescent="0.25">
      <c r="A549" s="132"/>
      <c r="B549" s="132"/>
      <c r="C549" s="132"/>
      <c r="D549" s="132"/>
      <c r="E549" s="132"/>
      <c r="F549" s="132"/>
      <c r="G549" s="132"/>
      <c r="H549" s="132"/>
      <c r="I549" s="132"/>
      <c r="J549" s="132"/>
      <c r="K549" s="132"/>
      <c r="L549" s="132"/>
      <c r="M549" s="132"/>
      <c r="N549" s="132"/>
      <c r="O549" s="132"/>
      <c r="P549" s="132"/>
      <c r="Q549" s="132"/>
      <c r="R549" s="132"/>
      <c r="S549" s="132"/>
      <c r="T549" s="132"/>
      <c r="U549" s="132"/>
      <c r="V549" s="132"/>
      <c r="W549" s="132"/>
      <c r="X549" s="132"/>
      <c r="Y549" s="132"/>
      <c r="Z549" s="132"/>
    </row>
    <row r="550" spans="1:26" ht="16.5" customHeight="1" x14ac:dyDescent="0.25">
      <c r="A550" s="132"/>
      <c r="B550" s="132"/>
      <c r="C550" s="132"/>
      <c r="D550" s="132"/>
      <c r="E550" s="132"/>
      <c r="F550" s="132"/>
      <c r="G550" s="132"/>
      <c r="H550" s="132"/>
      <c r="I550" s="132"/>
      <c r="J550" s="132"/>
      <c r="K550" s="132"/>
      <c r="L550" s="132"/>
      <c r="M550" s="132"/>
      <c r="N550" s="132"/>
      <c r="O550" s="132"/>
      <c r="P550" s="132"/>
      <c r="Q550" s="132"/>
      <c r="R550" s="132"/>
      <c r="S550" s="132"/>
      <c r="T550" s="132"/>
      <c r="U550" s="132"/>
      <c r="V550" s="132"/>
      <c r="W550" s="132"/>
      <c r="X550" s="132"/>
      <c r="Y550" s="132"/>
      <c r="Z550" s="132"/>
    </row>
    <row r="551" spans="1:26" ht="16.5" customHeight="1" x14ac:dyDescent="0.25">
      <c r="A551" s="132"/>
      <c r="B551" s="132"/>
      <c r="C551" s="132"/>
      <c r="D551" s="132"/>
      <c r="E551" s="132"/>
      <c r="F551" s="132"/>
      <c r="G551" s="132"/>
      <c r="H551" s="132"/>
      <c r="I551" s="132"/>
      <c r="J551" s="132"/>
      <c r="K551" s="132"/>
      <c r="L551" s="132"/>
      <c r="M551" s="132"/>
      <c r="N551" s="132"/>
      <c r="O551" s="132"/>
      <c r="P551" s="132"/>
      <c r="Q551" s="132"/>
      <c r="R551" s="132"/>
      <c r="S551" s="132"/>
      <c r="T551" s="132"/>
      <c r="U551" s="132"/>
      <c r="V551" s="132"/>
      <c r="W551" s="132"/>
      <c r="X551" s="132"/>
      <c r="Y551" s="132"/>
      <c r="Z551" s="132"/>
    </row>
    <row r="552" spans="1:26" ht="16.5" customHeight="1" x14ac:dyDescent="0.25">
      <c r="A552" s="132"/>
      <c r="B552" s="132"/>
      <c r="C552" s="132"/>
      <c r="D552" s="132"/>
      <c r="E552" s="132"/>
      <c r="F552" s="132"/>
      <c r="G552" s="132"/>
      <c r="H552" s="132"/>
      <c r="I552" s="132"/>
      <c r="J552" s="132"/>
      <c r="K552" s="132"/>
      <c r="L552" s="132"/>
      <c r="M552" s="132"/>
      <c r="N552" s="132"/>
      <c r="O552" s="132"/>
      <c r="P552" s="132"/>
      <c r="Q552" s="132"/>
      <c r="R552" s="132"/>
      <c r="S552" s="132"/>
      <c r="T552" s="132"/>
      <c r="U552" s="132"/>
      <c r="V552" s="132"/>
      <c r="W552" s="132"/>
      <c r="X552" s="132"/>
      <c r="Y552" s="132"/>
      <c r="Z552" s="132"/>
    </row>
    <row r="553" spans="1:26" ht="16.5" customHeight="1" x14ac:dyDescent="0.25">
      <c r="A553" s="132"/>
      <c r="B553" s="132"/>
      <c r="C553" s="132"/>
      <c r="D553" s="132"/>
      <c r="E553" s="132"/>
      <c r="F553" s="132"/>
      <c r="G553" s="132"/>
      <c r="H553" s="132"/>
      <c r="I553" s="132"/>
      <c r="J553" s="132"/>
      <c r="K553" s="132"/>
      <c r="L553" s="132"/>
      <c r="M553" s="132"/>
      <c r="N553" s="132"/>
      <c r="O553" s="132"/>
      <c r="P553" s="132"/>
      <c r="Q553" s="132"/>
      <c r="R553" s="132"/>
      <c r="S553" s="132"/>
      <c r="T553" s="132"/>
      <c r="U553" s="132"/>
      <c r="V553" s="132"/>
      <c r="W553" s="132"/>
      <c r="X553" s="132"/>
      <c r="Y553" s="132"/>
      <c r="Z553" s="132"/>
    </row>
    <row r="554" spans="1:26" ht="16.5" customHeight="1" x14ac:dyDescent="0.25">
      <c r="A554" s="132"/>
      <c r="B554" s="132"/>
      <c r="C554" s="132"/>
      <c r="D554" s="132"/>
      <c r="E554" s="132"/>
      <c r="F554" s="132"/>
      <c r="G554" s="132"/>
      <c r="H554" s="132"/>
      <c r="I554" s="132"/>
      <c r="J554" s="132"/>
      <c r="K554" s="132"/>
      <c r="L554" s="132"/>
      <c r="M554" s="132"/>
      <c r="N554" s="132"/>
      <c r="O554" s="132"/>
      <c r="P554" s="132"/>
      <c r="Q554" s="132"/>
      <c r="R554" s="132"/>
      <c r="S554" s="132"/>
      <c r="T554" s="132"/>
      <c r="U554" s="132"/>
      <c r="V554" s="132"/>
      <c r="W554" s="132"/>
      <c r="X554" s="132"/>
      <c r="Y554" s="132"/>
      <c r="Z554" s="132"/>
    </row>
    <row r="555" spans="1:26" ht="16.5" customHeight="1" x14ac:dyDescent="0.25">
      <c r="A555" s="132"/>
      <c r="B555" s="132"/>
      <c r="C555" s="132"/>
      <c r="D555" s="132"/>
      <c r="E555" s="132"/>
      <c r="F555" s="132"/>
      <c r="G555" s="132"/>
      <c r="H555" s="132"/>
      <c r="I555" s="132"/>
      <c r="J555" s="132"/>
      <c r="K555" s="132"/>
      <c r="L555" s="132"/>
      <c r="M555" s="132"/>
      <c r="N555" s="132"/>
      <c r="O555" s="132"/>
      <c r="P555" s="132"/>
      <c r="Q555" s="132"/>
      <c r="R555" s="132"/>
      <c r="S555" s="132"/>
      <c r="T555" s="132"/>
      <c r="U555" s="132"/>
      <c r="V555" s="132"/>
      <c r="W555" s="132"/>
      <c r="X555" s="132"/>
      <c r="Y555" s="132"/>
      <c r="Z555" s="132"/>
    </row>
    <row r="556" spans="1:26" ht="16.5" customHeight="1" x14ac:dyDescent="0.25">
      <c r="A556" s="132"/>
      <c r="B556" s="132"/>
      <c r="C556" s="132"/>
      <c r="D556" s="132"/>
      <c r="E556" s="132"/>
      <c r="F556" s="132"/>
      <c r="G556" s="132"/>
      <c r="H556" s="132"/>
      <c r="I556" s="132"/>
      <c r="J556" s="132"/>
      <c r="K556" s="132"/>
      <c r="L556" s="132"/>
      <c r="M556" s="132"/>
      <c r="N556" s="132"/>
      <c r="O556" s="132"/>
      <c r="P556" s="132"/>
      <c r="Q556" s="132"/>
      <c r="R556" s="132"/>
      <c r="S556" s="132"/>
      <c r="T556" s="132"/>
      <c r="U556" s="132"/>
      <c r="V556" s="132"/>
      <c r="W556" s="132"/>
      <c r="X556" s="132"/>
      <c r="Y556" s="132"/>
      <c r="Z556" s="132"/>
    </row>
    <row r="557" spans="1:26" ht="16.5" customHeight="1" x14ac:dyDescent="0.25">
      <c r="A557" s="132"/>
      <c r="B557" s="132"/>
      <c r="C557" s="132"/>
      <c r="D557" s="132"/>
      <c r="E557" s="132"/>
      <c r="F557" s="132"/>
      <c r="G557" s="132"/>
      <c r="H557" s="132"/>
      <c r="I557" s="132"/>
      <c r="J557" s="132"/>
      <c r="K557" s="132"/>
      <c r="L557" s="132"/>
      <c r="M557" s="132"/>
      <c r="N557" s="132"/>
      <c r="O557" s="132"/>
      <c r="P557" s="132"/>
      <c r="Q557" s="132"/>
      <c r="R557" s="132"/>
      <c r="S557" s="132"/>
      <c r="T557" s="132"/>
      <c r="U557" s="132"/>
      <c r="V557" s="132"/>
      <c r="W557" s="132"/>
      <c r="X557" s="132"/>
      <c r="Y557" s="132"/>
      <c r="Z557" s="132"/>
    </row>
    <row r="558" spans="1:26" ht="16.5" customHeight="1" x14ac:dyDescent="0.25">
      <c r="A558" s="132"/>
      <c r="B558" s="132"/>
      <c r="C558" s="132"/>
      <c r="D558" s="132"/>
      <c r="E558" s="132"/>
      <c r="F558" s="132"/>
      <c r="G558" s="132"/>
      <c r="H558" s="132"/>
      <c r="I558" s="132"/>
      <c r="J558" s="132"/>
      <c r="K558" s="132"/>
      <c r="L558" s="132"/>
      <c r="M558" s="132"/>
      <c r="N558" s="132"/>
      <c r="O558" s="132"/>
      <c r="P558" s="132"/>
      <c r="Q558" s="132"/>
      <c r="R558" s="132"/>
      <c r="S558" s="132"/>
      <c r="T558" s="132"/>
      <c r="U558" s="132"/>
      <c r="V558" s="132"/>
      <c r="W558" s="132"/>
      <c r="X558" s="132"/>
      <c r="Y558" s="132"/>
      <c r="Z558" s="132"/>
    </row>
    <row r="559" spans="1:26" ht="16.5" customHeight="1" x14ac:dyDescent="0.25">
      <c r="A559" s="132"/>
      <c r="B559" s="132"/>
      <c r="C559" s="132"/>
      <c r="D559" s="132"/>
      <c r="E559" s="132"/>
      <c r="F559" s="132"/>
      <c r="G559" s="132"/>
      <c r="H559" s="132"/>
      <c r="I559" s="132"/>
      <c r="J559" s="132"/>
      <c r="K559" s="132"/>
      <c r="L559" s="132"/>
      <c r="M559" s="132"/>
      <c r="N559" s="132"/>
      <c r="O559" s="132"/>
      <c r="P559" s="132"/>
      <c r="Q559" s="132"/>
      <c r="R559" s="132"/>
      <c r="S559" s="132"/>
      <c r="T559" s="132"/>
      <c r="U559" s="132"/>
      <c r="V559" s="132"/>
      <c r="W559" s="132"/>
      <c r="X559" s="132"/>
      <c r="Y559" s="132"/>
      <c r="Z559" s="132"/>
    </row>
    <row r="560" spans="1:26" ht="16.5" customHeight="1" x14ac:dyDescent="0.25">
      <c r="A560" s="132"/>
      <c r="B560" s="132"/>
      <c r="C560" s="132"/>
      <c r="D560" s="132"/>
      <c r="E560" s="132"/>
      <c r="F560" s="132"/>
      <c r="G560" s="132"/>
      <c r="H560" s="132"/>
      <c r="I560" s="132"/>
      <c r="J560" s="132"/>
      <c r="K560" s="132"/>
      <c r="L560" s="132"/>
      <c r="M560" s="132"/>
      <c r="N560" s="132"/>
      <c r="O560" s="132"/>
      <c r="P560" s="132"/>
      <c r="Q560" s="132"/>
      <c r="R560" s="132"/>
      <c r="S560" s="132"/>
      <c r="T560" s="132"/>
      <c r="U560" s="132"/>
      <c r="V560" s="132"/>
      <c r="W560" s="132"/>
      <c r="X560" s="132"/>
      <c r="Y560" s="132"/>
      <c r="Z560" s="132"/>
    </row>
    <row r="561" spans="1:26" ht="16.5" customHeight="1" x14ac:dyDescent="0.25">
      <c r="A561" s="132"/>
      <c r="B561" s="132"/>
      <c r="C561" s="132"/>
      <c r="D561" s="132"/>
      <c r="E561" s="132"/>
      <c r="F561" s="132"/>
      <c r="G561" s="132"/>
      <c r="H561" s="132"/>
      <c r="I561" s="132"/>
      <c r="J561" s="132"/>
      <c r="K561" s="132"/>
      <c r="L561" s="132"/>
      <c r="M561" s="132"/>
      <c r="N561" s="132"/>
      <c r="O561" s="132"/>
      <c r="P561" s="132"/>
      <c r="Q561" s="132"/>
      <c r="R561" s="132"/>
      <c r="S561" s="132"/>
      <c r="T561" s="132"/>
      <c r="U561" s="132"/>
      <c r="V561" s="132"/>
      <c r="W561" s="132"/>
      <c r="X561" s="132"/>
      <c r="Y561" s="132"/>
      <c r="Z561" s="132"/>
    </row>
    <row r="562" spans="1:26" ht="16.5" customHeight="1" x14ac:dyDescent="0.25">
      <c r="A562" s="132"/>
      <c r="B562" s="132"/>
      <c r="C562" s="132"/>
      <c r="D562" s="132"/>
      <c r="E562" s="132"/>
      <c r="F562" s="132"/>
      <c r="G562" s="132"/>
      <c r="H562" s="132"/>
      <c r="I562" s="132"/>
      <c r="J562" s="132"/>
      <c r="K562" s="132"/>
      <c r="L562" s="132"/>
      <c r="M562" s="132"/>
      <c r="N562" s="132"/>
      <c r="O562" s="132"/>
      <c r="P562" s="132"/>
      <c r="Q562" s="132"/>
      <c r="R562" s="132"/>
      <c r="S562" s="132"/>
      <c r="T562" s="132"/>
      <c r="U562" s="132"/>
      <c r="V562" s="132"/>
      <c r="W562" s="132"/>
      <c r="X562" s="132"/>
      <c r="Y562" s="132"/>
      <c r="Z562" s="132"/>
    </row>
    <row r="563" spans="1:26" ht="16.5" customHeight="1" x14ac:dyDescent="0.25">
      <c r="A563" s="132"/>
      <c r="B563" s="132"/>
      <c r="C563" s="132"/>
      <c r="D563" s="132"/>
      <c r="E563" s="132"/>
      <c r="F563" s="132"/>
      <c r="G563" s="132"/>
      <c r="H563" s="132"/>
      <c r="I563" s="132"/>
      <c r="J563" s="132"/>
      <c r="K563" s="132"/>
      <c r="L563" s="132"/>
      <c r="M563" s="132"/>
      <c r="N563" s="132"/>
      <c r="O563" s="132"/>
      <c r="P563" s="132"/>
      <c r="Q563" s="132"/>
      <c r="R563" s="132"/>
      <c r="S563" s="132"/>
      <c r="T563" s="132"/>
      <c r="U563" s="132"/>
      <c r="V563" s="132"/>
      <c r="W563" s="132"/>
      <c r="X563" s="132"/>
      <c r="Y563" s="132"/>
      <c r="Z563" s="132"/>
    </row>
    <row r="564" spans="1:26" ht="16.5" customHeight="1" x14ac:dyDescent="0.25">
      <c r="A564" s="132"/>
      <c r="B564" s="132"/>
      <c r="C564" s="132"/>
      <c r="D564" s="132"/>
      <c r="E564" s="132"/>
      <c r="F564" s="132"/>
      <c r="G564" s="132"/>
      <c r="H564" s="132"/>
      <c r="I564" s="132"/>
      <c r="J564" s="132"/>
      <c r="K564" s="132"/>
      <c r="L564" s="132"/>
      <c r="M564" s="132"/>
      <c r="N564" s="132"/>
      <c r="O564" s="132"/>
      <c r="P564" s="132"/>
      <c r="Q564" s="132"/>
      <c r="R564" s="132"/>
      <c r="S564" s="132"/>
      <c r="T564" s="132"/>
      <c r="U564" s="132"/>
      <c r="V564" s="132"/>
      <c r="W564" s="132"/>
      <c r="X564" s="132"/>
      <c r="Y564" s="132"/>
      <c r="Z564" s="132"/>
    </row>
    <row r="565" spans="1:26" ht="16.5" customHeight="1" x14ac:dyDescent="0.25">
      <c r="A565" s="132"/>
      <c r="B565" s="132"/>
      <c r="C565" s="132"/>
      <c r="D565" s="132"/>
      <c r="E565" s="132"/>
      <c r="F565" s="132"/>
      <c r="G565" s="132"/>
      <c r="H565" s="132"/>
      <c r="I565" s="132"/>
      <c r="J565" s="132"/>
      <c r="K565" s="132"/>
      <c r="L565" s="132"/>
      <c r="M565" s="132"/>
      <c r="N565" s="132"/>
      <c r="O565" s="132"/>
      <c r="P565" s="132"/>
      <c r="Q565" s="132"/>
      <c r="R565" s="132"/>
      <c r="S565" s="132"/>
      <c r="T565" s="132"/>
      <c r="U565" s="132"/>
      <c r="V565" s="132"/>
      <c r="W565" s="132"/>
      <c r="X565" s="132"/>
      <c r="Y565" s="132"/>
      <c r="Z565" s="132"/>
    </row>
    <row r="566" spans="1:26" ht="16.5" customHeight="1" x14ac:dyDescent="0.25">
      <c r="A566" s="132"/>
      <c r="B566" s="132"/>
      <c r="C566" s="132"/>
      <c r="D566" s="132"/>
      <c r="E566" s="132"/>
      <c r="F566" s="132"/>
      <c r="G566" s="132"/>
      <c r="H566" s="132"/>
      <c r="I566" s="132"/>
      <c r="J566" s="132"/>
      <c r="K566" s="132"/>
      <c r="L566" s="132"/>
      <c r="M566" s="132"/>
      <c r="N566" s="132"/>
      <c r="O566" s="132"/>
      <c r="P566" s="132"/>
      <c r="Q566" s="132"/>
      <c r="R566" s="132"/>
      <c r="S566" s="132"/>
      <c r="T566" s="132"/>
      <c r="U566" s="132"/>
      <c r="V566" s="132"/>
      <c r="W566" s="132"/>
      <c r="X566" s="132"/>
      <c r="Y566" s="132"/>
      <c r="Z566" s="132"/>
    </row>
    <row r="567" spans="1:26" ht="16.5" customHeight="1" x14ac:dyDescent="0.25">
      <c r="A567" s="132"/>
      <c r="B567" s="132"/>
      <c r="C567" s="132"/>
      <c r="D567" s="132"/>
      <c r="E567" s="132"/>
      <c r="F567" s="132"/>
      <c r="G567" s="132"/>
      <c r="H567" s="132"/>
      <c r="I567" s="132"/>
      <c r="J567" s="132"/>
      <c r="K567" s="132"/>
      <c r="L567" s="132"/>
      <c r="M567" s="132"/>
      <c r="N567" s="132"/>
      <c r="O567" s="132"/>
      <c r="P567" s="132"/>
      <c r="Q567" s="132"/>
      <c r="R567" s="132"/>
      <c r="S567" s="132"/>
      <c r="T567" s="132"/>
      <c r="U567" s="132"/>
      <c r="V567" s="132"/>
      <c r="W567" s="132"/>
      <c r="X567" s="132"/>
      <c r="Y567" s="132"/>
      <c r="Z567" s="132"/>
    </row>
    <row r="568" spans="1:26" ht="16.5" customHeight="1" x14ac:dyDescent="0.25">
      <c r="A568" s="132"/>
      <c r="B568" s="132"/>
      <c r="C568" s="132"/>
      <c r="D568" s="132"/>
      <c r="E568" s="132"/>
      <c r="F568" s="132"/>
      <c r="G568" s="132"/>
      <c r="H568" s="132"/>
      <c r="I568" s="132"/>
      <c r="J568" s="132"/>
      <c r="K568" s="132"/>
      <c r="L568" s="132"/>
      <c r="M568" s="132"/>
      <c r="N568" s="132"/>
      <c r="O568" s="132"/>
      <c r="P568" s="132"/>
      <c r="Q568" s="132"/>
      <c r="R568" s="132"/>
      <c r="S568" s="132"/>
      <c r="T568" s="132"/>
      <c r="U568" s="132"/>
      <c r="V568" s="132"/>
      <c r="W568" s="132"/>
      <c r="X568" s="132"/>
      <c r="Y568" s="132"/>
      <c r="Z568" s="132"/>
    </row>
    <row r="569" spans="1:26" ht="16.5" customHeight="1" x14ac:dyDescent="0.25">
      <c r="A569" s="132"/>
      <c r="B569" s="132"/>
      <c r="C569" s="132"/>
      <c r="D569" s="132"/>
      <c r="E569" s="132"/>
      <c r="F569" s="132"/>
      <c r="G569" s="132"/>
      <c r="H569" s="132"/>
      <c r="I569" s="132"/>
      <c r="J569" s="132"/>
      <c r="K569" s="132"/>
      <c r="L569" s="132"/>
      <c r="M569" s="132"/>
      <c r="N569" s="132"/>
      <c r="O569" s="132"/>
      <c r="P569" s="132"/>
      <c r="Q569" s="132"/>
      <c r="R569" s="132"/>
      <c r="S569" s="132"/>
      <c r="T569" s="132"/>
      <c r="U569" s="132"/>
      <c r="V569" s="132"/>
      <c r="W569" s="132"/>
      <c r="X569" s="132"/>
      <c r="Y569" s="132"/>
      <c r="Z569" s="132"/>
    </row>
    <row r="570" spans="1:26" ht="16.5" customHeight="1" x14ac:dyDescent="0.25">
      <c r="A570" s="132"/>
      <c r="B570" s="132"/>
      <c r="C570" s="132"/>
      <c r="D570" s="132"/>
      <c r="E570" s="132"/>
      <c r="F570" s="132"/>
      <c r="G570" s="132"/>
      <c r="H570" s="132"/>
      <c r="I570" s="132"/>
      <c r="J570" s="132"/>
      <c r="K570" s="132"/>
      <c r="L570" s="132"/>
      <c r="M570" s="132"/>
      <c r="N570" s="132"/>
      <c r="O570" s="132"/>
      <c r="P570" s="132"/>
      <c r="Q570" s="132"/>
      <c r="R570" s="132"/>
      <c r="S570" s="132"/>
      <c r="T570" s="132"/>
      <c r="U570" s="132"/>
      <c r="V570" s="132"/>
      <c r="W570" s="132"/>
      <c r="X570" s="132"/>
      <c r="Y570" s="132"/>
      <c r="Z570" s="132"/>
    </row>
    <row r="571" spans="1:26" ht="16.5" customHeight="1" x14ac:dyDescent="0.25">
      <c r="A571" s="132"/>
      <c r="B571" s="132"/>
      <c r="C571" s="132"/>
      <c r="D571" s="132"/>
      <c r="E571" s="132"/>
      <c r="F571" s="132"/>
      <c r="G571" s="132"/>
      <c r="H571" s="132"/>
      <c r="I571" s="132"/>
      <c r="J571" s="132"/>
      <c r="K571" s="132"/>
      <c r="L571" s="132"/>
      <c r="M571" s="132"/>
      <c r="N571" s="132"/>
      <c r="O571" s="132"/>
      <c r="P571" s="132"/>
      <c r="Q571" s="132"/>
      <c r="R571" s="132"/>
      <c r="S571" s="132"/>
      <c r="T571" s="132"/>
      <c r="U571" s="132"/>
      <c r="V571" s="132"/>
      <c r="W571" s="132"/>
      <c r="X571" s="132"/>
      <c r="Y571" s="132"/>
      <c r="Z571" s="132"/>
    </row>
    <row r="572" spans="1:26" ht="16.5" customHeight="1" x14ac:dyDescent="0.25">
      <c r="A572" s="132"/>
      <c r="B572" s="132"/>
      <c r="C572" s="132"/>
      <c r="D572" s="132"/>
      <c r="E572" s="132"/>
      <c r="F572" s="132"/>
      <c r="G572" s="132"/>
      <c r="H572" s="132"/>
      <c r="I572" s="132"/>
      <c r="J572" s="132"/>
      <c r="K572" s="132"/>
      <c r="L572" s="132"/>
      <c r="M572" s="132"/>
      <c r="N572" s="132"/>
      <c r="O572" s="132"/>
      <c r="P572" s="132"/>
      <c r="Q572" s="132"/>
      <c r="R572" s="132"/>
      <c r="S572" s="132"/>
      <c r="T572" s="132"/>
      <c r="U572" s="132"/>
      <c r="V572" s="132"/>
      <c r="W572" s="132"/>
      <c r="X572" s="132"/>
      <c r="Y572" s="132"/>
      <c r="Z572" s="132"/>
    </row>
    <row r="573" spans="1:26" ht="16.5" customHeight="1" x14ac:dyDescent="0.25">
      <c r="A573" s="132"/>
      <c r="B573" s="132"/>
      <c r="C573" s="132"/>
      <c r="D573" s="132"/>
      <c r="E573" s="132"/>
      <c r="F573" s="132"/>
      <c r="G573" s="132"/>
      <c r="H573" s="132"/>
      <c r="I573" s="132"/>
      <c r="J573" s="132"/>
      <c r="K573" s="132"/>
      <c r="L573" s="132"/>
      <c r="M573" s="132"/>
      <c r="N573" s="132"/>
      <c r="O573" s="132"/>
      <c r="P573" s="132"/>
      <c r="Q573" s="132"/>
      <c r="R573" s="132"/>
      <c r="S573" s="132"/>
      <c r="T573" s="132"/>
      <c r="U573" s="132"/>
      <c r="V573" s="132"/>
      <c r="W573" s="132"/>
      <c r="X573" s="132"/>
      <c r="Y573" s="132"/>
      <c r="Z573" s="132"/>
    </row>
    <row r="574" spans="1:26" ht="16.5" customHeight="1" x14ac:dyDescent="0.25">
      <c r="A574" s="132"/>
      <c r="B574" s="132"/>
      <c r="C574" s="132"/>
      <c r="D574" s="132"/>
      <c r="E574" s="132"/>
      <c r="F574" s="132"/>
      <c r="G574" s="132"/>
      <c r="H574" s="132"/>
      <c r="I574" s="132"/>
      <c r="J574" s="132"/>
      <c r="K574" s="132"/>
      <c r="L574" s="132"/>
      <c r="M574" s="132"/>
      <c r="N574" s="132"/>
      <c r="O574" s="132"/>
      <c r="P574" s="132"/>
      <c r="Q574" s="132"/>
      <c r="R574" s="132"/>
      <c r="S574" s="132"/>
      <c r="T574" s="132"/>
      <c r="U574" s="132"/>
      <c r="V574" s="132"/>
      <c r="W574" s="132"/>
      <c r="X574" s="132"/>
      <c r="Y574" s="132"/>
      <c r="Z574" s="132"/>
    </row>
    <row r="575" spans="1:26" ht="16.5" customHeight="1" x14ac:dyDescent="0.25">
      <c r="A575" s="132"/>
      <c r="B575" s="132"/>
      <c r="C575" s="132"/>
      <c r="D575" s="132"/>
      <c r="E575" s="132"/>
      <c r="F575" s="132"/>
      <c r="G575" s="132"/>
      <c r="H575" s="132"/>
      <c r="I575" s="132"/>
      <c r="J575" s="132"/>
      <c r="K575" s="132"/>
      <c r="L575" s="132"/>
      <c r="M575" s="132"/>
      <c r="N575" s="132"/>
      <c r="O575" s="132"/>
      <c r="P575" s="132"/>
      <c r="Q575" s="132"/>
      <c r="R575" s="132"/>
      <c r="S575" s="132"/>
      <c r="T575" s="132"/>
      <c r="U575" s="132"/>
      <c r="V575" s="132"/>
      <c r="W575" s="132"/>
      <c r="X575" s="132"/>
      <c r="Y575" s="132"/>
      <c r="Z575" s="132"/>
    </row>
    <row r="576" spans="1:26" ht="16.5" customHeight="1" x14ac:dyDescent="0.25">
      <c r="A576" s="132"/>
      <c r="B576" s="132"/>
      <c r="C576" s="132"/>
      <c r="D576" s="132"/>
      <c r="E576" s="132"/>
      <c r="F576" s="132"/>
      <c r="G576" s="132"/>
      <c r="H576" s="132"/>
      <c r="I576" s="132"/>
      <c r="J576" s="132"/>
      <c r="K576" s="132"/>
      <c r="L576" s="132"/>
      <c r="M576" s="132"/>
      <c r="N576" s="132"/>
      <c r="O576" s="132"/>
      <c r="P576" s="132"/>
      <c r="Q576" s="132"/>
      <c r="R576" s="132"/>
      <c r="S576" s="132"/>
      <c r="T576" s="132"/>
      <c r="U576" s="132"/>
      <c r="V576" s="132"/>
      <c r="W576" s="132"/>
      <c r="X576" s="132"/>
      <c r="Y576" s="132"/>
      <c r="Z576" s="132"/>
    </row>
    <row r="577" spans="1:26" ht="16.5" customHeight="1" x14ac:dyDescent="0.25">
      <c r="A577" s="132"/>
      <c r="B577" s="132"/>
      <c r="C577" s="132"/>
      <c r="D577" s="132"/>
      <c r="E577" s="132"/>
      <c r="F577" s="132"/>
      <c r="G577" s="132"/>
      <c r="H577" s="132"/>
      <c r="I577" s="132"/>
      <c r="J577" s="132"/>
      <c r="K577" s="132"/>
      <c r="L577" s="132"/>
      <c r="M577" s="132"/>
      <c r="N577" s="132"/>
      <c r="O577" s="132"/>
      <c r="P577" s="132"/>
      <c r="Q577" s="132"/>
      <c r="R577" s="132"/>
      <c r="S577" s="132"/>
      <c r="T577" s="132"/>
      <c r="U577" s="132"/>
      <c r="V577" s="132"/>
      <c r="W577" s="132"/>
      <c r="X577" s="132"/>
      <c r="Y577" s="132"/>
      <c r="Z577" s="132"/>
    </row>
    <row r="578" spans="1:26" ht="16.5" customHeight="1" x14ac:dyDescent="0.25">
      <c r="A578" s="132"/>
      <c r="B578" s="132"/>
      <c r="C578" s="132"/>
      <c r="D578" s="132"/>
      <c r="E578" s="132"/>
      <c r="F578" s="132"/>
      <c r="G578" s="132"/>
      <c r="H578" s="132"/>
      <c r="I578" s="132"/>
      <c r="J578" s="132"/>
      <c r="K578" s="132"/>
      <c r="L578" s="132"/>
      <c r="M578" s="132"/>
      <c r="N578" s="132"/>
      <c r="O578" s="132"/>
      <c r="P578" s="132"/>
      <c r="Q578" s="132"/>
      <c r="R578" s="132"/>
      <c r="S578" s="132"/>
      <c r="T578" s="132"/>
      <c r="U578" s="132"/>
      <c r="V578" s="132"/>
      <c r="W578" s="132"/>
      <c r="X578" s="132"/>
      <c r="Y578" s="132"/>
      <c r="Z578" s="132"/>
    </row>
    <row r="579" spans="1:26" ht="16.5" customHeight="1" x14ac:dyDescent="0.25">
      <c r="A579" s="132"/>
      <c r="B579" s="132"/>
      <c r="C579" s="132"/>
      <c r="D579" s="132"/>
      <c r="E579" s="132"/>
      <c r="F579" s="132"/>
      <c r="G579" s="132"/>
      <c r="H579" s="132"/>
      <c r="I579" s="132"/>
      <c r="J579" s="132"/>
      <c r="K579" s="132"/>
      <c r="L579" s="132"/>
      <c r="M579" s="132"/>
      <c r="N579" s="132"/>
      <c r="O579" s="132"/>
      <c r="P579" s="132"/>
      <c r="Q579" s="132"/>
      <c r="R579" s="132"/>
      <c r="S579" s="132"/>
      <c r="T579" s="132"/>
      <c r="U579" s="132"/>
      <c r="V579" s="132"/>
      <c r="W579" s="132"/>
      <c r="X579" s="132"/>
      <c r="Y579" s="132"/>
      <c r="Z579" s="132"/>
    </row>
    <row r="580" spans="1:26" ht="16.5" customHeight="1" x14ac:dyDescent="0.25">
      <c r="A580" s="132"/>
      <c r="B580" s="132"/>
      <c r="C580" s="132"/>
      <c r="D580" s="132"/>
      <c r="E580" s="132"/>
      <c r="F580" s="132"/>
      <c r="G580" s="132"/>
      <c r="H580" s="132"/>
      <c r="I580" s="132"/>
      <c r="J580" s="132"/>
      <c r="K580" s="132"/>
      <c r="L580" s="132"/>
      <c r="M580" s="132"/>
      <c r="N580" s="132"/>
      <c r="O580" s="132"/>
      <c r="P580" s="132"/>
      <c r="Q580" s="132"/>
      <c r="R580" s="132"/>
      <c r="S580" s="132"/>
      <c r="T580" s="132"/>
      <c r="U580" s="132"/>
      <c r="V580" s="132"/>
      <c r="W580" s="132"/>
      <c r="X580" s="132"/>
      <c r="Y580" s="132"/>
      <c r="Z580" s="132"/>
    </row>
    <row r="581" spans="1:26" ht="16.5" customHeight="1" x14ac:dyDescent="0.25">
      <c r="A581" s="132"/>
      <c r="B581" s="132"/>
      <c r="C581" s="132"/>
      <c r="D581" s="132"/>
      <c r="E581" s="132"/>
      <c r="F581" s="132"/>
      <c r="G581" s="132"/>
      <c r="H581" s="132"/>
      <c r="I581" s="132"/>
      <c r="J581" s="132"/>
      <c r="K581" s="132"/>
      <c r="L581" s="132"/>
      <c r="M581" s="132"/>
      <c r="N581" s="132"/>
      <c r="O581" s="132"/>
      <c r="P581" s="132"/>
      <c r="Q581" s="132"/>
      <c r="R581" s="132"/>
      <c r="S581" s="132"/>
      <c r="T581" s="132"/>
      <c r="U581" s="132"/>
      <c r="V581" s="132"/>
      <c r="W581" s="132"/>
      <c r="X581" s="132"/>
      <c r="Y581" s="132"/>
      <c r="Z581" s="132"/>
    </row>
    <row r="582" spans="1:26" ht="16.5" customHeight="1" x14ac:dyDescent="0.25">
      <c r="A582" s="132"/>
      <c r="B582" s="132"/>
      <c r="C582" s="132"/>
      <c r="D582" s="132"/>
      <c r="E582" s="132"/>
      <c r="F582" s="132"/>
      <c r="G582" s="132"/>
      <c r="H582" s="132"/>
      <c r="I582" s="132"/>
      <c r="J582" s="132"/>
      <c r="K582" s="132"/>
      <c r="L582" s="132"/>
      <c r="M582" s="132"/>
      <c r="N582" s="132"/>
      <c r="O582" s="132"/>
      <c r="P582" s="132"/>
      <c r="Q582" s="132"/>
      <c r="R582" s="132"/>
      <c r="S582" s="132"/>
      <c r="T582" s="132"/>
      <c r="U582" s="132"/>
      <c r="V582" s="132"/>
      <c r="W582" s="132"/>
      <c r="X582" s="132"/>
      <c r="Y582" s="132"/>
      <c r="Z582" s="132"/>
    </row>
    <row r="583" spans="1:26" ht="16.5" customHeight="1" x14ac:dyDescent="0.25">
      <c r="A583" s="132"/>
      <c r="B583" s="132"/>
      <c r="C583" s="132"/>
      <c r="D583" s="132"/>
      <c r="E583" s="132"/>
      <c r="F583" s="132"/>
      <c r="G583" s="132"/>
      <c r="H583" s="132"/>
      <c r="I583" s="132"/>
      <c r="J583" s="132"/>
      <c r="K583" s="132"/>
      <c r="L583" s="132"/>
      <c r="M583" s="132"/>
      <c r="N583" s="132"/>
      <c r="O583" s="132"/>
      <c r="P583" s="132"/>
      <c r="Q583" s="132"/>
      <c r="R583" s="132"/>
      <c r="S583" s="132"/>
      <c r="T583" s="132"/>
      <c r="U583" s="132"/>
      <c r="V583" s="132"/>
      <c r="W583" s="132"/>
      <c r="X583" s="132"/>
      <c r="Y583" s="132"/>
      <c r="Z583" s="132"/>
    </row>
    <row r="584" spans="1:26" ht="16.5" customHeight="1" x14ac:dyDescent="0.25">
      <c r="A584" s="132"/>
      <c r="B584" s="132"/>
      <c r="C584" s="132"/>
      <c r="D584" s="132"/>
      <c r="E584" s="132"/>
      <c r="F584" s="132"/>
      <c r="G584" s="132"/>
      <c r="H584" s="132"/>
      <c r="I584" s="132"/>
      <c r="J584" s="132"/>
      <c r="K584" s="132"/>
      <c r="L584" s="132"/>
      <c r="M584" s="132"/>
      <c r="N584" s="132"/>
      <c r="O584" s="132"/>
      <c r="P584" s="132"/>
      <c r="Q584" s="132"/>
      <c r="R584" s="132"/>
      <c r="S584" s="132"/>
      <c r="T584" s="132"/>
      <c r="U584" s="132"/>
      <c r="V584" s="132"/>
      <c r="W584" s="132"/>
      <c r="X584" s="132"/>
      <c r="Y584" s="132"/>
      <c r="Z584" s="132"/>
    </row>
    <row r="585" spans="1:26" ht="16.5" customHeight="1" x14ac:dyDescent="0.25">
      <c r="A585" s="132"/>
      <c r="B585" s="132"/>
      <c r="C585" s="132"/>
      <c r="D585" s="132"/>
      <c r="E585" s="132"/>
      <c r="F585" s="132"/>
      <c r="G585" s="132"/>
      <c r="H585" s="132"/>
      <c r="I585" s="132"/>
      <c r="J585" s="132"/>
      <c r="K585" s="132"/>
      <c r="L585" s="132"/>
      <c r="M585" s="132"/>
      <c r="N585" s="132"/>
      <c r="O585" s="132"/>
      <c r="P585" s="132"/>
      <c r="Q585" s="132"/>
      <c r="R585" s="132"/>
      <c r="S585" s="132"/>
      <c r="T585" s="132"/>
      <c r="U585" s="132"/>
      <c r="V585" s="132"/>
      <c r="W585" s="132"/>
      <c r="X585" s="132"/>
      <c r="Y585" s="132"/>
      <c r="Z585" s="132"/>
    </row>
    <row r="586" spans="1:26" ht="16.5" customHeight="1" x14ac:dyDescent="0.25">
      <c r="A586" s="132"/>
      <c r="B586" s="132"/>
      <c r="C586" s="132"/>
      <c r="D586" s="132"/>
      <c r="E586" s="132"/>
      <c r="F586" s="132"/>
      <c r="G586" s="132"/>
      <c r="H586" s="132"/>
      <c r="I586" s="132"/>
      <c r="J586" s="132"/>
      <c r="K586" s="132"/>
      <c r="L586" s="132"/>
      <c r="M586" s="132"/>
      <c r="N586" s="132"/>
      <c r="O586" s="132"/>
      <c r="P586" s="132"/>
      <c r="Q586" s="132"/>
      <c r="R586" s="132"/>
      <c r="S586" s="132"/>
      <c r="T586" s="132"/>
      <c r="U586" s="132"/>
      <c r="V586" s="132"/>
      <c r="W586" s="132"/>
      <c r="X586" s="132"/>
      <c r="Y586" s="132"/>
      <c r="Z586" s="132"/>
    </row>
    <row r="587" spans="1:26" ht="16.5" customHeight="1" x14ac:dyDescent="0.25">
      <c r="A587" s="132"/>
      <c r="B587" s="132"/>
      <c r="C587" s="132"/>
      <c r="D587" s="132"/>
      <c r="E587" s="132"/>
      <c r="F587" s="132"/>
      <c r="G587" s="132"/>
      <c r="H587" s="132"/>
      <c r="I587" s="132"/>
      <c r="J587" s="132"/>
      <c r="K587" s="132"/>
      <c r="L587" s="132"/>
      <c r="M587" s="132"/>
      <c r="N587" s="132"/>
      <c r="O587" s="132"/>
      <c r="P587" s="132"/>
      <c r="Q587" s="132"/>
      <c r="R587" s="132"/>
      <c r="S587" s="132"/>
      <c r="T587" s="132"/>
      <c r="U587" s="132"/>
      <c r="V587" s="132"/>
      <c r="W587" s="132"/>
      <c r="X587" s="132"/>
      <c r="Y587" s="132"/>
      <c r="Z587" s="132"/>
    </row>
    <row r="588" spans="1:26" ht="16.5" customHeight="1" x14ac:dyDescent="0.25">
      <c r="A588" s="132"/>
      <c r="B588" s="132"/>
      <c r="C588" s="132"/>
      <c r="D588" s="132"/>
      <c r="E588" s="132"/>
      <c r="F588" s="132"/>
      <c r="G588" s="132"/>
      <c r="H588" s="132"/>
      <c r="I588" s="132"/>
      <c r="J588" s="132"/>
      <c r="K588" s="132"/>
      <c r="L588" s="132"/>
      <c r="M588" s="132"/>
      <c r="N588" s="132"/>
      <c r="O588" s="132"/>
      <c r="P588" s="132"/>
      <c r="Q588" s="132"/>
      <c r="R588" s="132"/>
      <c r="S588" s="132"/>
      <c r="T588" s="132"/>
      <c r="U588" s="132"/>
      <c r="V588" s="132"/>
      <c r="W588" s="132"/>
      <c r="X588" s="132"/>
      <c r="Y588" s="132"/>
      <c r="Z588" s="132"/>
    </row>
    <row r="589" spans="1:26" ht="16.5" customHeight="1" x14ac:dyDescent="0.25">
      <c r="A589" s="132"/>
      <c r="B589" s="132"/>
      <c r="C589" s="132"/>
      <c r="D589" s="132"/>
      <c r="E589" s="132"/>
      <c r="F589" s="132"/>
      <c r="G589" s="132"/>
      <c r="H589" s="132"/>
      <c r="I589" s="132"/>
      <c r="J589" s="132"/>
      <c r="K589" s="132"/>
      <c r="L589" s="132"/>
      <c r="M589" s="132"/>
      <c r="N589" s="132"/>
      <c r="O589" s="132"/>
      <c r="P589" s="132"/>
      <c r="Q589" s="132"/>
      <c r="R589" s="132"/>
      <c r="S589" s="132"/>
      <c r="T589" s="132"/>
      <c r="U589" s="132"/>
      <c r="V589" s="132"/>
      <c r="W589" s="132"/>
      <c r="X589" s="132"/>
      <c r="Y589" s="132"/>
      <c r="Z589" s="132"/>
    </row>
    <row r="590" spans="1:26" ht="16.5" customHeight="1" x14ac:dyDescent="0.25">
      <c r="A590" s="132"/>
      <c r="B590" s="132"/>
      <c r="C590" s="132"/>
      <c r="D590" s="132"/>
      <c r="E590" s="132"/>
      <c r="F590" s="132"/>
      <c r="G590" s="132"/>
      <c r="H590" s="132"/>
      <c r="I590" s="132"/>
      <c r="J590" s="132"/>
      <c r="K590" s="132"/>
      <c r="L590" s="132"/>
      <c r="M590" s="132"/>
      <c r="N590" s="132"/>
      <c r="O590" s="132"/>
      <c r="P590" s="132"/>
      <c r="Q590" s="132"/>
      <c r="R590" s="132"/>
      <c r="S590" s="132"/>
      <c r="T590" s="132"/>
      <c r="U590" s="132"/>
      <c r="V590" s="132"/>
      <c r="W590" s="132"/>
      <c r="X590" s="132"/>
      <c r="Y590" s="132"/>
      <c r="Z590" s="132"/>
    </row>
    <row r="591" spans="1:26" ht="16.5" customHeight="1" x14ac:dyDescent="0.25">
      <c r="A591" s="132"/>
      <c r="B591" s="132"/>
      <c r="C591" s="132"/>
      <c r="D591" s="132"/>
      <c r="E591" s="132"/>
      <c r="F591" s="132"/>
      <c r="G591" s="132"/>
      <c r="H591" s="132"/>
      <c r="I591" s="132"/>
      <c r="J591" s="132"/>
      <c r="K591" s="132"/>
      <c r="L591" s="132"/>
      <c r="M591" s="132"/>
      <c r="N591" s="132"/>
      <c r="O591" s="132"/>
      <c r="P591" s="132"/>
      <c r="Q591" s="132"/>
      <c r="R591" s="132"/>
      <c r="S591" s="132"/>
      <c r="T591" s="132"/>
      <c r="U591" s="132"/>
      <c r="V591" s="132"/>
      <c r="W591" s="132"/>
      <c r="X591" s="132"/>
      <c r="Y591" s="132"/>
      <c r="Z591" s="132"/>
    </row>
    <row r="592" spans="1:26" ht="16.5" customHeight="1" x14ac:dyDescent="0.25">
      <c r="A592" s="132"/>
      <c r="B592" s="132"/>
      <c r="C592" s="132"/>
      <c r="D592" s="132"/>
      <c r="E592" s="132"/>
      <c r="F592" s="132"/>
      <c r="G592" s="132"/>
      <c r="H592" s="132"/>
      <c r="I592" s="132"/>
      <c r="J592" s="132"/>
      <c r="K592" s="132"/>
      <c r="L592" s="132"/>
      <c r="M592" s="132"/>
      <c r="N592" s="132"/>
      <c r="O592" s="132"/>
      <c r="P592" s="132"/>
      <c r="Q592" s="132"/>
      <c r="R592" s="132"/>
      <c r="S592" s="132"/>
      <c r="T592" s="132"/>
      <c r="U592" s="132"/>
      <c r="V592" s="132"/>
      <c r="W592" s="132"/>
      <c r="X592" s="132"/>
      <c r="Y592" s="132"/>
      <c r="Z592" s="132"/>
    </row>
    <row r="593" spans="1:26" ht="16.5" customHeight="1" x14ac:dyDescent="0.25">
      <c r="A593" s="132"/>
      <c r="B593" s="132"/>
      <c r="C593" s="132"/>
      <c r="D593" s="132"/>
      <c r="E593" s="132"/>
      <c r="F593" s="132"/>
      <c r="G593" s="132"/>
      <c r="H593" s="132"/>
      <c r="I593" s="132"/>
      <c r="J593" s="132"/>
      <c r="K593" s="132"/>
      <c r="L593" s="132"/>
      <c r="M593" s="132"/>
      <c r="N593" s="132"/>
      <c r="O593" s="132"/>
      <c r="P593" s="132"/>
      <c r="Q593" s="132"/>
      <c r="R593" s="132"/>
      <c r="S593" s="132"/>
      <c r="T593" s="132"/>
      <c r="U593" s="132"/>
      <c r="V593" s="132"/>
      <c r="W593" s="132"/>
      <c r="X593" s="132"/>
      <c r="Y593" s="132"/>
      <c r="Z593" s="132"/>
    </row>
    <row r="594" spans="1:26" ht="16.5" customHeight="1" x14ac:dyDescent="0.25">
      <c r="A594" s="132"/>
      <c r="B594" s="132"/>
      <c r="C594" s="132"/>
      <c r="D594" s="132"/>
      <c r="E594" s="132"/>
      <c r="F594" s="132"/>
      <c r="G594" s="132"/>
      <c r="H594" s="132"/>
      <c r="I594" s="132"/>
      <c r="J594" s="132"/>
      <c r="K594" s="132"/>
      <c r="L594" s="132"/>
      <c r="M594" s="132"/>
      <c r="N594" s="132"/>
      <c r="O594" s="132"/>
      <c r="P594" s="132"/>
      <c r="Q594" s="132"/>
      <c r="R594" s="132"/>
      <c r="S594" s="132"/>
      <c r="T594" s="132"/>
      <c r="U594" s="132"/>
      <c r="V594" s="132"/>
      <c r="W594" s="132"/>
      <c r="X594" s="132"/>
      <c r="Y594" s="132"/>
      <c r="Z594" s="132"/>
    </row>
    <row r="595" spans="1:26" ht="16.5" customHeight="1" x14ac:dyDescent="0.25">
      <c r="A595" s="132"/>
      <c r="B595" s="132"/>
      <c r="C595" s="132"/>
      <c r="D595" s="132"/>
      <c r="E595" s="132"/>
      <c r="F595" s="132"/>
      <c r="G595" s="132"/>
      <c r="H595" s="132"/>
      <c r="I595" s="132"/>
      <c r="J595" s="132"/>
      <c r="K595" s="132"/>
      <c r="L595" s="132"/>
      <c r="M595" s="132"/>
      <c r="N595" s="132"/>
      <c r="O595" s="132"/>
      <c r="P595" s="132"/>
      <c r="Q595" s="132"/>
      <c r="R595" s="132"/>
      <c r="S595" s="132"/>
      <c r="T595" s="132"/>
      <c r="U595" s="132"/>
      <c r="V595" s="132"/>
      <c r="W595" s="132"/>
      <c r="X595" s="132"/>
      <c r="Y595" s="132"/>
      <c r="Z595" s="132"/>
    </row>
    <row r="596" spans="1:26" ht="16.5" customHeight="1" x14ac:dyDescent="0.25">
      <c r="A596" s="132"/>
      <c r="B596" s="132"/>
      <c r="C596" s="132"/>
      <c r="D596" s="132"/>
      <c r="E596" s="132"/>
      <c r="F596" s="132"/>
      <c r="G596" s="132"/>
      <c r="H596" s="132"/>
      <c r="I596" s="132"/>
      <c r="J596" s="132"/>
      <c r="K596" s="132"/>
      <c r="L596" s="132"/>
      <c r="M596" s="132"/>
      <c r="N596" s="132"/>
      <c r="O596" s="132"/>
      <c r="P596" s="132"/>
      <c r="Q596" s="132"/>
      <c r="R596" s="132"/>
      <c r="S596" s="132"/>
      <c r="T596" s="132"/>
      <c r="U596" s="132"/>
      <c r="V596" s="132"/>
      <c r="W596" s="132"/>
      <c r="X596" s="132"/>
      <c r="Y596" s="132"/>
      <c r="Z596" s="132"/>
    </row>
    <row r="597" spans="1:26" ht="16.5" customHeight="1" x14ac:dyDescent="0.25">
      <c r="A597" s="132"/>
      <c r="B597" s="132"/>
      <c r="C597" s="132"/>
      <c r="D597" s="132"/>
      <c r="E597" s="132"/>
      <c r="F597" s="132"/>
      <c r="G597" s="132"/>
      <c r="H597" s="132"/>
      <c r="I597" s="132"/>
      <c r="J597" s="132"/>
      <c r="K597" s="132"/>
      <c r="L597" s="132"/>
      <c r="M597" s="132"/>
      <c r="N597" s="132"/>
      <c r="O597" s="132"/>
      <c r="P597" s="132"/>
      <c r="Q597" s="132"/>
      <c r="R597" s="132"/>
      <c r="S597" s="132"/>
      <c r="T597" s="132"/>
      <c r="U597" s="132"/>
      <c r="V597" s="132"/>
      <c r="W597" s="132"/>
      <c r="X597" s="132"/>
      <c r="Y597" s="132"/>
      <c r="Z597" s="132"/>
    </row>
    <row r="598" spans="1:26" ht="16.5" customHeight="1" x14ac:dyDescent="0.25">
      <c r="A598" s="132"/>
      <c r="B598" s="132"/>
      <c r="C598" s="132"/>
      <c r="D598" s="132"/>
      <c r="E598" s="132"/>
      <c r="F598" s="132"/>
      <c r="G598" s="132"/>
      <c r="H598" s="132"/>
      <c r="I598" s="132"/>
      <c r="J598" s="132"/>
      <c r="K598" s="132"/>
      <c r="L598" s="132"/>
      <c r="M598" s="132"/>
      <c r="N598" s="132"/>
      <c r="O598" s="132"/>
      <c r="P598" s="132"/>
      <c r="Q598" s="132"/>
      <c r="R598" s="132"/>
      <c r="S598" s="132"/>
      <c r="T598" s="132"/>
      <c r="U598" s="132"/>
      <c r="V598" s="132"/>
      <c r="W598" s="132"/>
      <c r="X598" s="132"/>
      <c r="Y598" s="132"/>
      <c r="Z598" s="132"/>
    </row>
    <row r="599" spans="1:26" ht="16.5" customHeight="1" x14ac:dyDescent="0.25">
      <c r="A599" s="132"/>
      <c r="B599" s="132"/>
      <c r="C599" s="132"/>
      <c r="D599" s="132"/>
      <c r="E599" s="132"/>
      <c r="F599" s="132"/>
      <c r="G599" s="132"/>
      <c r="H599" s="132"/>
      <c r="I599" s="132"/>
      <c r="J599" s="132"/>
      <c r="K599" s="132"/>
      <c r="L599" s="132"/>
      <c r="M599" s="132"/>
      <c r="N599" s="132"/>
      <c r="O599" s="132"/>
      <c r="P599" s="132"/>
      <c r="Q599" s="132"/>
      <c r="R599" s="132"/>
      <c r="S599" s="132"/>
      <c r="T599" s="132"/>
      <c r="U599" s="132"/>
      <c r="V599" s="132"/>
      <c r="W599" s="132"/>
      <c r="X599" s="132"/>
      <c r="Y599" s="132"/>
      <c r="Z599" s="132"/>
    </row>
    <row r="600" spans="1:26" ht="16.5" customHeight="1" x14ac:dyDescent="0.25">
      <c r="A600" s="132"/>
      <c r="B600" s="132"/>
      <c r="C600" s="132"/>
      <c r="D600" s="132"/>
      <c r="E600" s="132"/>
      <c r="F600" s="132"/>
      <c r="G600" s="132"/>
      <c r="H600" s="132"/>
      <c r="I600" s="132"/>
      <c r="J600" s="132"/>
      <c r="K600" s="132"/>
      <c r="L600" s="132"/>
      <c r="M600" s="132"/>
      <c r="N600" s="132"/>
      <c r="O600" s="132"/>
      <c r="P600" s="132"/>
      <c r="Q600" s="132"/>
      <c r="R600" s="132"/>
      <c r="S600" s="132"/>
      <c r="T600" s="132"/>
      <c r="U600" s="132"/>
      <c r="V600" s="132"/>
      <c r="W600" s="132"/>
      <c r="X600" s="132"/>
      <c r="Y600" s="132"/>
      <c r="Z600" s="132"/>
    </row>
    <row r="601" spans="1:26" ht="16.5" customHeight="1" x14ac:dyDescent="0.25">
      <c r="A601" s="132"/>
      <c r="B601" s="132"/>
      <c r="C601" s="132"/>
      <c r="D601" s="132"/>
      <c r="E601" s="132"/>
      <c r="F601" s="132"/>
      <c r="G601" s="132"/>
      <c r="H601" s="132"/>
      <c r="I601" s="132"/>
      <c r="J601" s="132"/>
      <c r="K601" s="132"/>
      <c r="L601" s="132"/>
      <c r="M601" s="132"/>
      <c r="N601" s="132"/>
      <c r="O601" s="132"/>
      <c r="P601" s="132"/>
      <c r="Q601" s="132"/>
      <c r="R601" s="132"/>
      <c r="S601" s="132"/>
      <c r="T601" s="132"/>
      <c r="U601" s="132"/>
      <c r="V601" s="132"/>
      <c r="W601" s="132"/>
      <c r="X601" s="132"/>
      <c r="Y601" s="132"/>
      <c r="Z601" s="132"/>
    </row>
    <row r="602" spans="1:26" ht="16.5" customHeight="1" x14ac:dyDescent="0.25">
      <c r="A602" s="132"/>
      <c r="B602" s="132"/>
      <c r="C602" s="132"/>
      <c r="D602" s="132"/>
      <c r="E602" s="132"/>
      <c r="F602" s="132"/>
      <c r="G602" s="132"/>
      <c r="H602" s="132"/>
      <c r="I602" s="132"/>
      <c r="J602" s="132"/>
      <c r="K602" s="132"/>
      <c r="L602" s="132"/>
      <c r="M602" s="132"/>
      <c r="N602" s="132"/>
      <c r="O602" s="132"/>
      <c r="P602" s="132"/>
      <c r="Q602" s="132"/>
      <c r="R602" s="132"/>
      <c r="S602" s="132"/>
      <c r="T602" s="132"/>
      <c r="U602" s="132"/>
      <c r="V602" s="132"/>
      <c r="W602" s="132"/>
      <c r="X602" s="132"/>
      <c r="Y602" s="132"/>
      <c r="Z602" s="132"/>
    </row>
    <row r="603" spans="1:26" ht="16.5" customHeight="1" x14ac:dyDescent="0.25">
      <c r="A603" s="132"/>
      <c r="B603" s="132"/>
      <c r="C603" s="132"/>
      <c r="D603" s="132"/>
      <c r="E603" s="132"/>
      <c r="F603" s="132"/>
      <c r="G603" s="132"/>
      <c r="H603" s="132"/>
      <c r="I603" s="132"/>
      <c r="J603" s="132"/>
      <c r="K603" s="132"/>
      <c r="L603" s="132"/>
      <c r="M603" s="132"/>
      <c r="N603" s="132"/>
      <c r="O603" s="132"/>
      <c r="P603" s="132"/>
      <c r="Q603" s="132"/>
      <c r="R603" s="132"/>
      <c r="S603" s="132"/>
      <c r="T603" s="132"/>
      <c r="U603" s="132"/>
      <c r="V603" s="132"/>
      <c r="W603" s="132"/>
      <c r="X603" s="132"/>
      <c r="Y603" s="132"/>
      <c r="Z603" s="132"/>
    </row>
    <row r="604" spans="1:26" ht="16.5" customHeight="1" x14ac:dyDescent="0.25">
      <c r="A604" s="132"/>
      <c r="B604" s="132"/>
      <c r="C604" s="132"/>
      <c r="D604" s="132"/>
      <c r="E604" s="132"/>
      <c r="F604" s="132"/>
      <c r="G604" s="132"/>
      <c r="H604" s="132"/>
      <c r="I604" s="132"/>
      <c r="J604" s="132"/>
      <c r="K604" s="132"/>
      <c r="L604" s="132"/>
      <c r="M604" s="132"/>
      <c r="N604" s="132"/>
      <c r="O604" s="132"/>
      <c r="P604" s="132"/>
      <c r="Q604" s="132"/>
      <c r="R604" s="132"/>
      <c r="S604" s="132"/>
      <c r="T604" s="132"/>
      <c r="U604" s="132"/>
      <c r="V604" s="132"/>
      <c r="W604" s="132"/>
      <c r="X604" s="132"/>
      <c r="Y604" s="132"/>
      <c r="Z604" s="132"/>
    </row>
    <row r="605" spans="1:26" ht="16.5" customHeight="1" x14ac:dyDescent="0.25">
      <c r="A605" s="132"/>
      <c r="B605" s="132"/>
      <c r="C605" s="132"/>
      <c r="D605" s="132"/>
      <c r="E605" s="132"/>
      <c r="F605" s="132"/>
      <c r="G605" s="132"/>
      <c r="H605" s="132"/>
      <c r="I605" s="132"/>
      <c r="J605" s="132"/>
      <c r="K605" s="132"/>
      <c r="L605" s="132"/>
      <c r="M605" s="132"/>
      <c r="N605" s="132"/>
      <c r="O605" s="132"/>
      <c r="P605" s="132"/>
      <c r="Q605" s="132"/>
      <c r="R605" s="132"/>
      <c r="S605" s="132"/>
      <c r="T605" s="132"/>
      <c r="U605" s="132"/>
      <c r="V605" s="132"/>
      <c r="W605" s="132"/>
      <c r="X605" s="132"/>
      <c r="Y605" s="132"/>
      <c r="Z605" s="132"/>
    </row>
    <row r="606" spans="1:26" ht="16.5" customHeight="1" x14ac:dyDescent="0.25">
      <c r="A606" s="132"/>
      <c r="B606" s="132"/>
      <c r="C606" s="132"/>
      <c r="D606" s="132"/>
      <c r="E606" s="132"/>
      <c r="F606" s="132"/>
      <c r="G606" s="132"/>
      <c r="H606" s="132"/>
      <c r="I606" s="132"/>
      <c r="J606" s="132"/>
      <c r="K606" s="132"/>
      <c r="L606" s="132"/>
      <c r="M606" s="132"/>
      <c r="N606" s="132"/>
      <c r="O606" s="132"/>
      <c r="P606" s="132"/>
      <c r="Q606" s="132"/>
      <c r="R606" s="132"/>
      <c r="S606" s="132"/>
      <c r="T606" s="132"/>
      <c r="U606" s="132"/>
      <c r="V606" s="132"/>
      <c r="W606" s="132"/>
      <c r="X606" s="132"/>
      <c r="Y606" s="132"/>
      <c r="Z606" s="132"/>
    </row>
    <row r="607" spans="1:26" ht="16.5" customHeight="1" x14ac:dyDescent="0.25">
      <c r="A607" s="132"/>
      <c r="B607" s="132"/>
      <c r="C607" s="132"/>
      <c r="D607" s="132"/>
      <c r="E607" s="132"/>
      <c r="F607" s="132"/>
      <c r="G607" s="132"/>
      <c r="H607" s="132"/>
      <c r="I607" s="132"/>
      <c r="J607" s="132"/>
      <c r="K607" s="132"/>
      <c r="L607" s="132"/>
      <c r="M607" s="132"/>
      <c r="N607" s="132"/>
      <c r="O607" s="132"/>
      <c r="P607" s="132"/>
      <c r="Q607" s="132"/>
      <c r="R607" s="132"/>
      <c r="S607" s="132"/>
      <c r="T607" s="132"/>
      <c r="U607" s="132"/>
      <c r="V607" s="132"/>
      <c r="W607" s="132"/>
      <c r="X607" s="132"/>
      <c r="Y607" s="132"/>
      <c r="Z607" s="132"/>
    </row>
    <row r="608" spans="1:26" ht="16.5" customHeight="1" x14ac:dyDescent="0.25">
      <c r="A608" s="132"/>
      <c r="B608" s="132"/>
      <c r="C608" s="132"/>
      <c r="D608" s="132"/>
      <c r="E608" s="132"/>
      <c r="F608" s="132"/>
      <c r="G608" s="132"/>
      <c r="H608" s="132"/>
      <c r="I608" s="132"/>
      <c r="J608" s="132"/>
      <c r="K608" s="132"/>
      <c r="L608" s="132"/>
      <c r="M608" s="132"/>
      <c r="N608" s="132"/>
      <c r="O608" s="132"/>
      <c r="P608" s="132"/>
      <c r="Q608" s="132"/>
      <c r="R608" s="132"/>
      <c r="S608" s="132"/>
      <c r="T608" s="132"/>
      <c r="U608" s="132"/>
      <c r="V608" s="132"/>
      <c r="W608" s="132"/>
      <c r="X608" s="132"/>
      <c r="Y608" s="132"/>
      <c r="Z608" s="132"/>
    </row>
    <row r="609" spans="1:26" ht="16.5" customHeight="1" x14ac:dyDescent="0.25">
      <c r="A609" s="132"/>
      <c r="B609" s="132"/>
      <c r="C609" s="132"/>
      <c r="D609" s="132"/>
      <c r="E609" s="132"/>
      <c r="F609" s="132"/>
      <c r="G609" s="132"/>
      <c r="H609" s="132"/>
      <c r="I609" s="132"/>
      <c r="J609" s="132"/>
      <c r="K609" s="132"/>
      <c r="L609" s="132"/>
      <c r="M609" s="132"/>
      <c r="N609" s="132"/>
      <c r="O609" s="132"/>
      <c r="P609" s="132"/>
      <c r="Q609" s="132"/>
      <c r="R609" s="132"/>
      <c r="S609" s="132"/>
      <c r="T609" s="132"/>
      <c r="U609" s="132"/>
      <c r="V609" s="132"/>
      <c r="W609" s="132"/>
      <c r="X609" s="132"/>
      <c r="Y609" s="132"/>
      <c r="Z609" s="132"/>
    </row>
    <row r="610" spans="1:26" ht="16.5" customHeight="1" x14ac:dyDescent="0.25">
      <c r="A610" s="132"/>
      <c r="B610" s="132"/>
      <c r="C610" s="132"/>
      <c r="D610" s="132"/>
      <c r="E610" s="132"/>
      <c r="F610" s="132"/>
      <c r="G610" s="132"/>
      <c r="H610" s="132"/>
      <c r="I610" s="132"/>
      <c r="J610" s="132"/>
      <c r="K610" s="132"/>
      <c r="L610" s="132"/>
      <c r="M610" s="132"/>
      <c r="N610" s="132"/>
      <c r="O610" s="132"/>
      <c r="P610" s="132"/>
      <c r="Q610" s="132"/>
      <c r="R610" s="132"/>
      <c r="S610" s="132"/>
      <c r="T610" s="132"/>
      <c r="U610" s="132"/>
      <c r="V610" s="132"/>
      <c r="W610" s="132"/>
      <c r="X610" s="132"/>
      <c r="Y610" s="132"/>
      <c r="Z610" s="132"/>
    </row>
    <row r="611" spans="1:26" ht="16.5" customHeight="1" x14ac:dyDescent="0.25">
      <c r="A611" s="132"/>
      <c r="B611" s="132"/>
      <c r="C611" s="132"/>
      <c r="D611" s="132"/>
      <c r="E611" s="132"/>
      <c r="F611" s="132"/>
      <c r="G611" s="132"/>
      <c r="H611" s="132"/>
      <c r="I611" s="132"/>
      <c r="J611" s="132"/>
      <c r="K611" s="132"/>
      <c r="L611" s="132"/>
      <c r="M611" s="132"/>
      <c r="N611" s="132"/>
      <c r="O611" s="132"/>
      <c r="P611" s="132"/>
      <c r="Q611" s="132"/>
      <c r="R611" s="132"/>
      <c r="S611" s="132"/>
      <c r="T611" s="132"/>
      <c r="U611" s="132"/>
      <c r="V611" s="132"/>
      <c r="W611" s="132"/>
      <c r="X611" s="132"/>
      <c r="Y611" s="132"/>
      <c r="Z611" s="132"/>
    </row>
    <row r="612" spans="1:26" ht="16.5" customHeight="1" x14ac:dyDescent="0.25">
      <c r="A612" s="132"/>
      <c r="B612" s="132"/>
      <c r="C612" s="132"/>
      <c r="D612" s="132"/>
      <c r="E612" s="132"/>
      <c r="F612" s="132"/>
      <c r="G612" s="132"/>
      <c r="H612" s="132"/>
      <c r="I612" s="132"/>
      <c r="J612" s="132"/>
      <c r="K612" s="132"/>
      <c r="L612" s="132"/>
      <c r="M612" s="132"/>
      <c r="N612" s="132"/>
      <c r="O612" s="132"/>
      <c r="P612" s="132"/>
      <c r="Q612" s="132"/>
      <c r="R612" s="132"/>
      <c r="S612" s="132"/>
      <c r="T612" s="132"/>
      <c r="U612" s="132"/>
      <c r="V612" s="132"/>
      <c r="W612" s="132"/>
      <c r="X612" s="132"/>
      <c r="Y612" s="132"/>
      <c r="Z612" s="132"/>
    </row>
    <row r="613" spans="1:26" ht="16.5" customHeight="1" x14ac:dyDescent="0.25">
      <c r="A613" s="132"/>
      <c r="B613" s="132"/>
      <c r="C613" s="132"/>
      <c r="D613" s="132"/>
      <c r="E613" s="132"/>
      <c r="F613" s="132"/>
      <c r="G613" s="132"/>
      <c r="H613" s="132"/>
      <c r="I613" s="132"/>
      <c r="J613" s="132"/>
      <c r="K613" s="132"/>
      <c r="L613" s="132"/>
      <c r="M613" s="132"/>
      <c r="N613" s="132"/>
      <c r="O613" s="132"/>
      <c r="P613" s="132"/>
      <c r="Q613" s="132"/>
      <c r="R613" s="132"/>
      <c r="S613" s="132"/>
      <c r="T613" s="132"/>
      <c r="U613" s="132"/>
      <c r="V613" s="132"/>
      <c r="W613" s="132"/>
      <c r="X613" s="132"/>
      <c r="Y613" s="132"/>
      <c r="Z613" s="132"/>
    </row>
    <row r="614" spans="1:26" ht="16.5" customHeight="1" x14ac:dyDescent="0.25">
      <c r="A614" s="132"/>
      <c r="B614" s="132"/>
      <c r="C614" s="132"/>
      <c r="D614" s="132"/>
      <c r="E614" s="132"/>
      <c r="F614" s="132"/>
      <c r="G614" s="132"/>
      <c r="H614" s="132"/>
      <c r="I614" s="132"/>
      <c r="J614" s="132"/>
      <c r="K614" s="132"/>
      <c r="L614" s="132"/>
      <c r="M614" s="132"/>
      <c r="N614" s="132"/>
      <c r="O614" s="132"/>
      <c r="P614" s="132"/>
      <c r="Q614" s="132"/>
      <c r="R614" s="132"/>
      <c r="S614" s="132"/>
      <c r="T614" s="132"/>
      <c r="U614" s="132"/>
      <c r="V614" s="132"/>
      <c r="W614" s="132"/>
      <c r="X614" s="132"/>
      <c r="Y614" s="132"/>
      <c r="Z614" s="132"/>
    </row>
    <row r="615" spans="1:26" ht="16.5" customHeight="1" x14ac:dyDescent="0.25">
      <c r="A615" s="132"/>
      <c r="B615" s="132"/>
      <c r="C615" s="132"/>
      <c r="D615" s="132"/>
      <c r="E615" s="132"/>
      <c r="F615" s="132"/>
      <c r="G615" s="132"/>
      <c r="H615" s="132"/>
      <c r="I615" s="132"/>
      <c r="J615" s="132"/>
      <c r="K615" s="132"/>
      <c r="L615" s="132"/>
      <c r="M615" s="132"/>
      <c r="N615" s="132"/>
      <c r="O615" s="132"/>
      <c r="P615" s="132"/>
      <c r="Q615" s="132"/>
      <c r="R615" s="132"/>
      <c r="S615" s="132"/>
      <c r="T615" s="132"/>
      <c r="U615" s="132"/>
      <c r="V615" s="132"/>
      <c r="W615" s="132"/>
      <c r="X615" s="132"/>
      <c r="Y615" s="132"/>
      <c r="Z615" s="132"/>
    </row>
    <row r="616" spans="1:26" ht="16.5" customHeight="1" x14ac:dyDescent="0.25">
      <c r="A616" s="132"/>
      <c r="B616" s="132"/>
      <c r="C616" s="132"/>
      <c r="D616" s="132"/>
      <c r="E616" s="132"/>
      <c r="F616" s="132"/>
      <c r="G616" s="132"/>
      <c r="H616" s="132"/>
      <c r="I616" s="132"/>
      <c r="J616" s="132"/>
      <c r="K616" s="132"/>
      <c r="L616" s="132"/>
      <c r="M616" s="132"/>
      <c r="N616" s="132"/>
      <c r="O616" s="132"/>
      <c r="P616" s="132"/>
      <c r="Q616" s="132"/>
      <c r="R616" s="132"/>
      <c r="S616" s="132"/>
      <c r="T616" s="132"/>
      <c r="U616" s="132"/>
      <c r="V616" s="132"/>
      <c r="W616" s="132"/>
      <c r="X616" s="132"/>
      <c r="Y616" s="132"/>
      <c r="Z616" s="132"/>
    </row>
    <row r="617" spans="1:26" ht="16.5" customHeight="1" x14ac:dyDescent="0.25">
      <c r="A617" s="132"/>
      <c r="B617" s="132"/>
      <c r="C617" s="132"/>
      <c r="D617" s="132"/>
      <c r="E617" s="132"/>
      <c r="F617" s="132"/>
      <c r="G617" s="132"/>
      <c r="H617" s="132"/>
      <c r="I617" s="132"/>
      <c r="J617" s="132"/>
      <c r="K617" s="132"/>
      <c r="L617" s="132"/>
      <c r="M617" s="132"/>
      <c r="N617" s="132"/>
      <c r="O617" s="132"/>
      <c r="P617" s="132"/>
      <c r="Q617" s="132"/>
      <c r="R617" s="132"/>
      <c r="S617" s="132"/>
      <c r="T617" s="132"/>
      <c r="U617" s="132"/>
      <c r="V617" s="132"/>
      <c r="W617" s="132"/>
      <c r="X617" s="132"/>
      <c r="Y617" s="132"/>
      <c r="Z617" s="132"/>
    </row>
    <row r="618" spans="1:26" ht="16.5" customHeight="1" x14ac:dyDescent="0.25">
      <c r="A618" s="132"/>
      <c r="B618" s="132"/>
      <c r="C618" s="132"/>
      <c r="D618" s="132"/>
      <c r="E618" s="132"/>
      <c r="F618" s="132"/>
      <c r="G618" s="132"/>
      <c r="H618" s="132"/>
      <c r="I618" s="132"/>
      <c r="J618" s="132"/>
      <c r="K618" s="132"/>
      <c r="L618" s="132"/>
      <c r="M618" s="132"/>
      <c r="N618" s="132"/>
      <c r="O618" s="132"/>
      <c r="P618" s="132"/>
      <c r="Q618" s="132"/>
      <c r="R618" s="132"/>
      <c r="S618" s="132"/>
      <c r="T618" s="132"/>
      <c r="U618" s="132"/>
      <c r="V618" s="132"/>
      <c r="W618" s="132"/>
      <c r="X618" s="132"/>
      <c r="Y618" s="132"/>
      <c r="Z618" s="132"/>
    </row>
    <row r="619" spans="1:26" ht="16.5" customHeight="1" x14ac:dyDescent="0.25">
      <c r="A619" s="132"/>
      <c r="B619" s="132"/>
      <c r="C619" s="132"/>
      <c r="D619" s="132"/>
      <c r="E619" s="132"/>
      <c r="F619" s="132"/>
      <c r="G619" s="132"/>
      <c r="H619" s="132"/>
      <c r="I619" s="132"/>
      <c r="J619" s="132"/>
      <c r="K619" s="132"/>
      <c r="L619" s="132"/>
      <c r="M619" s="132"/>
      <c r="N619" s="132"/>
      <c r="O619" s="132"/>
      <c r="P619" s="132"/>
      <c r="Q619" s="132"/>
      <c r="R619" s="132"/>
      <c r="S619" s="132"/>
      <c r="T619" s="132"/>
      <c r="U619" s="132"/>
      <c r="V619" s="132"/>
      <c r="W619" s="132"/>
      <c r="X619" s="132"/>
      <c r="Y619" s="132"/>
      <c r="Z619" s="132"/>
    </row>
    <row r="620" spans="1:26" ht="16.5" customHeight="1" x14ac:dyDescent="0.25">
      <c r="A620" s="132"/>
      <c r="B620" s="132"/>
      <c r="C620" s="132"/>
      <c r="D620" s="132"/>
      <c r="E620" s="132"/>
      <c r="F620" s="132"/>
      <c r="G620" s="132"/>
      <c r="H620" s="132"/>
      <c r="I620" s="132"/>
      <c r="J620" s="132"/>
      <c r="K620" s="132"/>
      <c r="L620" s="132"/>
      <c r="M620" s="132"/>
      <c r="N620" s="132"/>
      <c r="O620" s="132"/>
      <c r="P620" s="132"/>
      <c r="Q620" s="132"/>
      <c r="R620" s="132"/>
      <c r="S620" s="132"/>
      <c r="T620" s="132"/>
      <c r="U620" s="132"/>
      <c r="V620" s="132"/>
      <c r="W620" s="132"/>
      <c r="X620" s="132"/>
      <c r="Y620" s="132"/>
      <c r="Z620" s="132"/>
    </row>
    <row r="621" spans="1:26" ht="16.5" customHeight="1" x14ac:dyDescent="0.25">
      <c r="A621" s="132"/>
      <c r="B621" s="132"/>
      <c r="C621" s="132"/>
      <c r="D621" s="132"/>
      <c r="E621" s="132"/>
      <c r="F621" s="132"/>
      <c r="G621" s="132"/>
      <c r="H621" s="132"/>
      <c r="I621" s="132"/>
      <c r="J621" s="132"/>
      <c r="K621" s="132"/>
      <c r="L621" s="132"/>
      <c r="M621" s="132"/>
      <c r="N621" s="132"/>
      <c r="O621" s="132"/>
      <c r="P621" s="132"/>
      <c r="Q621" s="132"/>
      <c r="R621" s="132"/>
      <c r="S621" s="132"/>
      <c r="T621" s="132"/>
      <c r="U621" s="132"/>
      <c r="V621" s="132"/>
      <c r="W621" s="132"/>
      <c r="X621" s="132"/>
      <c r="Y621" s="132"/>
      <c r="Z621" s="132"/>
    </row>
    <row r="622" spans="1:26" ht="16.5" customHeight="1" x14ac:dyDescent="0.25">
      <c r="A622" s="132"/>
      <c r="B622" s="132"/>
      <c r="C622" s="132"/>
      <c r="D622" s="132"/>
      <c r="E622" s="132"/>
      <c r="F622" s="132"/>
      <c r="G622" s="132"/>
      <c r="H622" s="132"/>
      <c r="I622" s="132"/>
      <c r="J622" s="132"/>
      <c r="K622" s="132"/>
      <c r="L622" s="132"/>
      <c r="M622" s="132"/>
      <c r="N622" s="132"/>
      <c r="O622" s="132"/>
      <c r="P622" s="132"/>
      <c r="Q622" s="132"/>
      <c r="R622" s="132"/>
      <c r="S622" s="132"/>
      <c r="T622" s="132"/>
      <c r="U622" s="132"/>
      <c r="V622" s="132"/>
      <c r="W622" s="132"/>
      <c r="X622" s="132"/>
      <c r="Y622" s="132"/>
      <c r="Z622" s="132"/>
    </row>
    <row r="623" spans="1:26" ht="16.5" customHeight="1" x14ac:dyDescent="0.25">
      <c r="A623" s="132"/>
      <c r="B623" s="132"/>
      <c r="C623" s="132"/>
      <c r="D623" s="132"/>
      <c r="E623" s="132"/>
      <c r="F623" s="132"/>
      <c r="G623" s="132"/>
      <c r="H623" s="132"/>
      <c r="I623" s="132"/>
      <c r="J623" s="132"/>
      <c r="K623" s="132"/>
      <c r="L623" s="132"/>
      <c r="M623" s="132"/>
      <c r="N623" s="132"/>
      <c r="O623" s="132"/>
      <c r="P623" s="132"/>
      <c r="Q623" s="132"/>
      <c r="R623" s="132"/>
      <c r="S623" s="132"/>
      <c r="T623" s="132"/>
      <c r="U623" s="132"/>
      <c r="V623" s="132"/>
      <c r="W623" s="132"/>
      <c r="X623" s="132"/>
      <c r="Y623" s="132"/>
      <c r="Z623" s="132"/>
    </row>
    <row r="624" spans="1:26" ht="16.5" customHeight="1" x14ac:dyDescent="0.25">
      <c r="A624" s="132"/>
      <c r="B624" s="132"/>
      <c r="C624" s="132"/>
      <c r="D624" s="132"/>
      <c r="E624" s="132"/>
      <c r="F624" s="132"/>
      <c r="G624" s="132"/>
      <c r="H624" s="132"/>
      <c r="I624" s="132"/>
      <c r="J624" s="132"/>
      <c r="K624" s="132"/>
      <c r="L624" s="132"/>
      <c r="M624" s="132"/>
      <c r="N624" s="132"/>
      <c r="O624" s="132"/>
      <c r="P624" s="132"/>
      <c r="Q624" s="132"/>
      <c r="R624" s="132"/>
      <c r="S624" s="132"/>
      <c r="T624" s="132"/>
      <c r="U624" s="132"/>
      <c r="V624" s="132"/>
      <c r="W624" s="132"/>
      <c r="X624" s="132"/>
      <c r="Y624" s="132"/>
      <c r="Z624" s="132"/>
    </row>
    <row r="625" spans="1:26" ht="16.5" customHeight="1" x14ac:dyDescent="0.25">
      <c r="A625" s="132"/>
      <c r="B625" s="132"/>
      <c r="C625" s="132"/>
      <c r="D625" s="132"/>
      <c r="E625" s="132"/>
      <c r="F625" s="132"/>
      <c r="G625" s="132"/>
      <c r="H625" s="132"/>
      <c r="I625" s="132"/>
      <c r="J625" s="132"/>
      <c r="K625" s="132"/>
      <c r="L625" s="132"/>
      <c r="M625" s="132"/>
      <c r="N625" s="132"/>
      <c r="O625" s="132"/>
      <c r="P625" s="132"/>
      <c r="Q625" s="132"/>
      <c r="R625" s="132"/>
      <c r="S625" s="132"/>
      <c r="T625" s="132"/>
      <c r="U625" s="132"/>
      <c r="V625" s="132"/>
      <c r="W625" s="132"/>
      <c r="X625" s="132"/>
      <c r="Y625" s="132"/>
      <c r="Z625" s="132"/>
    </row>
    <row r="626" spans="1:26" ht="16.5" customHeight="1" x14ac:dyDescent="0.25">
      <c r="A626" s="132"/>
      <c r="B626" s="132"/>
      <c r="C626" s="132"/>
      <c r="D626" s="132"/>
      <c r="E626" s="132"/>
      <c r="F626" s="132"/>
      <c r="G626" s="132"/>
      <c r="H626" s="132"/>
      <c r="I626" s="132"/>
      <c r="J626" s="132"/>
      <c r="K626" s="132"/>
      <c r="L626" s="132"/>
      <c r="M626" s="132"/>
      <c r="N626" s="132"/>
      <c r="O626" s="132"/>
      <c r="P626" s="132"/>
      <c r="Q626" s="132"/>
      <c r="R626" s="132"/>
      <c r="S626" s="132"/>
      <c r="T626" s="132"/>
      <c r="U626" s="132"/>
      <c r="V626" s="132"/>
      <c r="W626" s="132"/>
      <c r="X626" s="132"/>
      <c r="Y626" s="132"/>
      <c r="Z626" s="132"/>
    </row>
    <row r="627" spans="1:26" ht="16.5" customHeight="1" x14ac:dyDescent="0.25">
      <c r="A627" s="132"/>
      <c r="B627" s="132"/>
      <c r="C627" s="132"/>
      <c r="D627" s="132"/>
      <c r="E627" s="132"/>
      <c r="F627" s="132"/>
      <c r="G627" s="132"/>
      <c r="H627" s="132"/>
      <c r="I627" s="132"/>
      <c r="J627" s="132"/>
      <c r="K627" s="132"/>
      <c r="L627" s="132"/>
      <c r="M627" s="132"/>
      <c r="N627" s="132"/>
      <c r="O627" s="132"/>
      <c r="P627" s="132"/>
      <c r="Q627" s="132"/>
      <c r="R627" s="132"/>
      <c r="S627" s="132"/>
      <c r="T627" s="132"/>
      <c r="U627" s="132"/>
      <c r="V627" s="132"/>
      <c r="W627" s="132"/>
      <c r="X627" s="132"/>
      <c r="Y627" s="132"/>
      <c r="Z627" s="132"/>
    </row>
    <row r="628" spans="1:26" ht="16.5" customHeight="1" x14ac:dyDescent="0.25">
      <c r="A628" s="132"/>
      <c r="B628" s="132"/>
      <c r="C628" s="132"/>
      <c r="D628" s="132"/>
      <c r="E628" s="132"/>
      <c r="F628" s="132"/>
      <c r="G628" s="132"/>
      <c r="H628" s="132"/>
      <c r="I628" s="132"/>
      <c r="J628" s="132"/>
      <c r="K628" s="132"/>
      <c r="L628" s="132"/>
      <c r="M628" s="132"/>
      <c r="N628" s="132"/>
      <c r="O628" s="132"/>
      <c r="P628" s="132"/>
      <c r="Q628" s="132"/>
      <c r="R628" s="132"/>
      <c r="S628" s="132"/>
      <c r="T628" s="132"/>
      <c r="U628" s="132"/>
      <c r="V628" s="132"/>
      <c r="W628" s="132"/>
      <c r="X628" s="132"/>
      <c r="Y628" s="132"/>
      <c r="Z628" s="132"/>
    </row>
    <row r="629" spans="1:26" ht="16.5" customHeight="1" x14ac:dyDescent="0.25">
      <c r="A629" s="132"/>
      <c r="B629" s="132"/>
      <c r="C629" s="132"/>
      <c r="D629" s="132"/>
      <c r="E629" s="132"/>
      <c r="F629" s="132"/>
      <c r="G629" s="132"/>
      <c r="H629" s="132"/>
      <c r="I629" s="132"/>
      <c r="J629" s="132"/>
      <c r="K629" s="132"/>
      <c r="L629" s="132"/>
      <c r="M629" s="132"/>
      <c r="N629" s="132"/>
      <c r="O629" s="132"/>
      <c r="P629" s="132"/>
      <c r="Q629" s="132"/>
      <c r="R629" s="132"/>
      <c r="S629" s="132"/>
      <c r="T629" s="132"/>
      <c r="U629" s="132"/>
      <c r="V629" s="132"/>
      <c r="W629" s="132"/>
      <c r="X629" s="132"/>
      <c r="Y629" s="132"/>
      <c r="Z629" s="132"/>
    </row>
    <row r="630" spans="1:26" ht="16.5" customHeight="1" x14ac:dyDescent="0.25">
      <c r="A630" s="132"/>
      <c r="B630" s="132"/>
      <c r="C630" s="132"/>
      <c r="D630" s="132"/>
      <c r="E630" s="132"/>
      <c r="F630" s="132"/>
      <c r="G630" s="132"/>
      <c r="H630" s="132"/>
      <c r="I630" s="132"/>
      <c r="J630" s="132"/>
      <c r="K630" s="132"/>
      <c r="L630" s="132"/>
      <c r="M630" s="132"/>
      <c r="N630" s="132"/>
      <c r="O630" s="132"/>
      <c r="P630" s="132"/>
      <c r="Q630" s="132"/>
      <c r="R630" s="132"/>
      <c r="S630" s="132"/>
      <c r="T630" s="132"/>
      <c r="U630" s="132"/>
      <c r="V630" s="132"/>
      <c r="W630" s="132"/>
      <c r="X630" s="132"/>
      <c r="Y630" s="132"/>
      <c r="Z630" s="132"/>
    </row>
    <row r="631" spans="1:26" ht="16.5" customHeight="1" x14ac:dyDescent="0.25">
      <c r="A631" s="132"/>
      <c r="B631" s="132"/>
      <c r="C631" s="132"/>
      <c r="D631" s="132"/>
      <c r="E631" s="132"/>
      <c r="F631" s="132"/>
      <c r="G631" s="132"/>
      <c r="H631" s="132"/>
      <c r="I631" s="132"/>
      <c r="J631" s="132"/>
      <c r="K631" s="132"/>
      <c r="L631" s="132"/>
      <c r="M631" s="132"/>
      <c r="N631" s="132"/>
      <c r="O631" s="132"/>
      <c r="P631" s="132"/>
      <c r="Q631" s="132"/>
      <c r="R631" s="132"/>
      <c r="S631" s="132"/>
      <c r="T631" s="132"/>
      <c r="U631" s="132"/>
      <c r="V631" s="132"/>
      <c r="W631" s="132"/>
      <c r="X631" s="132"/>
      <c r="Y631" s="132"/>
      <c r="Z631" s="132"/>
    </row>
    <row r="632" spans="1:26" ht="16.5" customHeight="1" x14ac:dyDescent="0.25">
      <c r="A632" s="132"/>
      <c r="B632" s="132"/>
      <c r="C632" s="132"/>
      <c r="D632" s="132"/>
      <c r="E632" s="132"/>
      <c r="F632" s="132"/>
      <c r="G632" s="132"/>
      <c r="H632" s="132"/>
      <c r="I632" s="132"/>
      <c r="J632" s="132"/>
      <c r="K632" s="132"/>
      <c r="L632" s="132"/>
      <c r="M632" s="132"/>
      <c r="N632" s="132"/>
      <c r="O632" s="132"/>
      <c r="P632" s="132"/>
      <c r="Q632" s="132"/>
      <c r="R632" s="132"/>
      <c r="S632" s="132"/>
      <c r="T632" s="132"/>
      <c r="U632" s="132"/>
      <c r="V632" s="132"/>
      <c r="W632" s="132"/>
      <c r="X632" s="132"/>
      <c r="Y632" s="132"/>
      <c r="Z632" s="132"/>
    </row>
    <row r="633" spans="1:26" ht="16.5" customHeight="1" x14ac:dyDescent="0.25">
      <c r="A633" s="132"/>
      <c r="B633" s="132"/>
      <c r="C633" s="132"/>
      <c r="D633" s="132"/>
      <c r="E633" s="132"/>
      <c r="F633" s="132"/>
      <c r="G633" s="132"/>
      <c r="H633" s="132"/>
      <c r="I633" s="132"/>
      <c r="J633" s="132"/>
      <c r="K633" s="132"/>
      <c r="L633" s="132"/>
      <c r="M633" s="132"/>
      <c r="N633" s="132"/>
      <c r="O633" s="132"/>
      <c r="P633" s="132"/>
      <c r="Q633" s="132"/>
      <c r="R633" s="132"/>
      <c r="S633" s="132"/>
      <c r="T633" s="132"/>
      <c r="U633" s="132"/>
      <c r="V633" s="132"/>
      <c r="W633" s="132"/>
      <c r="X633" s="132"/>
      <c r="Y633" s="132"/>
      <c r="Z633" s="132"/>
    </row>
    <row r="634" spans="1:26" ht="16.5" customHeight="1" x14ac:dyDescent="0.25">
      <c r="A634" s="132"/>
      <c r="B634" s="132"/>
      <c r="C634" s="132"/>
      <c r="D634" s="132"/>
      <c r="E634" s="132"/>
      <c r="F634" s="132"/>
      <c r="G634" s="132"/>
      <c r="H634" s="132"/>
      <c r="I634" s="132"/>
      <c r="J634" s="132"/>
      <c r="K634" s="132"/>
      <c r="L634" s="132"/>
      <c r="M634" s="132"/>
      <c r="N634" s="132"/>
      <c r="O634" s="132"/>
      <c r="P634" s="132"/>
      <c r="Q634" s="132"/>
      <c r="R634" s="132"/>
      <c r="S634" s="132"/>
      <c r="T634" s="132"/>
      <c r="U634" s="132"/>
      <c r="V634" s="132"/>
      <c r="W634" s="132"/>
      <c r="X634" s="132"/>
      <c r="Y634" s="132"/>
      <c r="Z634" s="132"/>
    </row>
    <row r="635" spans="1:26" ht="16.5" customHeight="1" x14ac:dyDescent="0.25">
      <c r="A635" s="132"/>
      <c r="B635" s="132"/>
      <c r="C635" s="132"/>
      <c r="D635" s="132"/>
      <c r="E635" s="132"/>
      <c r="F635" s="132"/>
      <c r="G635" s="132"/>
      <c r="H635" s="132"/>
      <c r="I635" s="132"/>
      <c r="J635" s="132"/>
      <c r="K635" s="132"/>
      <c r="L635" s="132"/>
      <c r="M635" s="132"/>
      <c r="N635" s="132"/>
      <c r="O635" s="132"/>
      <c r="P635" s="132"/>
      <c r="Q635" s="132"/>
      <c r="R635" s="132"/>
      <c r="S635" s="132"/>
      <c r="T635" s="132"/>
      <c r="U635" s="132"/>
      <c r="V635" s="132"/>
      <c r="W635" s="132"/>
      <c r="X635" s="132"/>
      <c r="Y635" s="132"/>
      <c r="Z635" s="132"/>
    </row>
    <row r="636" spans="1:26" ht="16.5" customHeight="1" x14ac:dyDescent="0.25">
      <c r="A636" s="132"/>
      <c r="B636" s="132"/>
      <c r="C636" s="132"/>
      <c r="D636" s="132"/>
      <c r="E636" s="132"/>
      <c r="F636" s="132"/>
      <c r="G636" s="132"/>
      <c r="H636" s="132"/>
      <c r="I636" s="132"/>
      <c r="J636" s="132"/>
      <c r="K636" s="132"/>
      <c r="L636" s="132"/>
      <c r="M636" s="132"/>
      <c r="N636" s="132"/>
      <c r="O636" s="132"/>
      <c r="P636" s="132"/>
      <c r="Q636" s="132"/>
      <c r="R636" s="132"/>
      <c r="S636" s="132"/>
      <c r="T636" s="132"/>
      <c r="U636" s="132"/>
      <c r="V636" s="132"/>
      <c r="W636" s="132"/>
      <c r="X636" s="132"/>
      <c r="Y636" s="132"/>
      <c r="Z636" s="132"/>
    </row>
    <row r="637" spans="1:26" ht="16.5" customHeight="1" x14ac:dyDescent="0.25">
      <c r="A637" s="132"/>
      <c r="B637" s="132"/>
      <c r="C637" s="132"/>
      <c r="D637" s="132"/>
      <c r="E637" s="132"/>
      <c r="F637" s="132"/>
      <c r="G637" s="132"/>
      <c r="H637" s="132"/>
      <c r="I637" s="132"/>
      <c r="J637" s="132"/>
      <c r="K637" s="132"/>
      <c r="L637" s="132"/>
      <c r="M637" s="132"/>
      <c r="N637" s="132"/>
      <c r="O637" s="132"/>
      <c r="P637" s="132"/>
      <c r="Q637" s="132"/>
      <c r="R637" s="132"/>
      <c r="S637" s="132"/>
      <c r="T637" s="132"/>
      <c r="U637" s="132"/>
      <c r="V637" s="132"/>
      <c r="W637" s="132"/>
      <c r="X637" s="132"/>
      <c r="Y637" s="132"/>
      <c r="Z637" s="132"/>
    </row>
    <row r="638" spans="1:26" ht="16.5" customHeight="1" x14ac:dyDescent="0.25">
      <c r="A638" s="132"/>
      <c r="B638" s="132"/>
      <c r="C638" s="132"/>
      <c r="D638" s="132"/>
      <c r="E638" s="132"/>
      <c r="F638" s="132"/>
      <c r="G638" s="132"/>
      <c r="H638" s="132"/>
      <c r="I638" s="132"/>
      <c r="J638" s="132"/>
      <c r="K638" s="132"/>
      <c r="L638" s="132"/>
      <c r="M638" s="132"/>
      <c r="N638" s="132"/>
      <c r="O638" s="132"/>
      <c r="P638" s="132"/>
      <c r="Q638" s="132"/>
      <c r="R638" s="132"/>
      <c r="S638" s="132"/>
      <c r="T638" s="132"/>
      <c r="U638" s="132"/>
      <c r="V638" s="132"/>
      <c r="W638" s="132"/>
      <c r="X638" s="132"/>
      <c r="Y638" s="132"/>
      <c r="Z638" s="132"/>
    </row>
    <row r="639" spans="1:26" ht="16.5" customHeight="1" x14ac:dyDescent="0.25">
      <c r="A639" s="132"/>
      <c r="B639" s="132"/>
      <c r="C639" s="132"/>
      <c r="D639" s="132"/>
      <c r="E639" s="132"/>
      <c r="F639" s="132"/>
      <c r="G639" s="132"/>
      <c r="H639" s="132"/>
      <c r="I639" s="132"/>
      <c r="J639" s="132"/>
      <c r="K639" s="132"/>
      <c r="L639" s="132"/>
      <c r="M639" s="132"/>
      <c r="N639" s="132"/>
      <c r="O639" s="132"/>
      <c r="P639" s="132"/>
      <c r="Q639" s="132"/>
      <c r="R639" s="132"/>
      <c r="S639" s="132"/>
      <c r="T639" s="132"/>
      <c r="U639" s="132"/>
      <c r="V639" s="132"/>
      <c r="W639" s="132"/>
      <c r="X639" s="132"/>
      <c r="Y639" s="132"/>
      <c r="Z639" s="132"/>
    </row>
    <row r="640" spans="1:26" ht="16.5" customHeight="1" x14ac:dyDescent="0.25">
      <c r="A640" s="132"/>
      <c r="B640" s="132"/>
      <c r="C640" s="132"/>
      <c r="D640" s="132"/>
      <c r="E640" s="132"/>
      <c r="F640" s="132"/>
      <c r="G640" s="132"/>
      <c r="H640" s="132"/>
      <c r="I640" s="132"/>
      <c r="J640" s="132"/>
      <c r="K640" s="132"/>
      <c r="L640" s="132"/>
      <c r="M640" s="132"/>
      <c r="N640" s="132"/>
      <c r="O640" s="132"/>
      <c r="P640" s="132"/>
      <c r="Q640" s="132"/>
      <c r="R640" s="132"/>
      <c r="S640" s="132"/>
      <c r="T640" s="132"/>
      <c r="U640" s="132"/>
      <c r="V640" s="132"/>
      <c r="W640" s="132"/>
      <c r="X640" s="132"/>
      <c r="Y640" s="132"/>
      <c r="Z640" s="132"/>
    </row>
    <row r="641" spans="1:26" ht="16.5" customHeight="1" x14ac:dyDescent="0.25">
      <c r="A641" s="132"/>
      <c r="B641" s="132"/>
      <c r="C641" s="132"/>
      <c r="D641" s="132"/>
      <c r="E641" s="132"/>
      <c r="F641" s="132"/>
      <c r="G641" s="132"/>
      <c r="H641" s="132"/>
      <c r="I641" s="132"/>
      <c r="J641" s="132"/>
      <c r="K641" s="132"/>
      <c r="L641" s="132"/>
      <c r="M641" s="132"/>
      <c r="N641" s="132"/>
      <c r="O641" s="132"/>
      <c r="P641" s="132"/>
      <c r="Q641" s="132"/>
      <c r="R641" s="132"/>
      <c r="S641" s="132"/>
      <c r="T641" s="132"/>
      <c r="U641" s="132"/>
      <c r="V641" s="132"/>
      <c r="W641" s="132"/>
      <c r="X641" s="132"/>
      <c r="Y641" s="132"/>
      <c r="Z641" s="132"/>
    </row>
    <row r="642" spans="1:26" ht="16.5" customHeight="1" x14ac:dyDescent="0.25">
      <c r="A642" s="132"/>
      <c r="B642" s="132"/>
      <c r="C642" s="132"/>
      <c r="D642" s="132"/>
      <c r="E642" s="132"/>
      <c r="F642" s="132"/>
      <c r="G642" s="132"/>
      <c r="H642" s="132"/>
      <c r="I642" s="132"/>
      <c r="J642" s="132"/>
      <c r="K642" s="132"/>
      <c r="L642" s="132"/>
      <c r="M642" s="132"/>
      <c r="N642" s="132"/>
      <c r="O642" s="132"/>
      <c r="P642" s="132"/>
      <c r="Q642" s="132"/>
      <c r="R642" s="132"/>
      <c r="S642" s="132"/>
      <c r="T642" s="132"/>
      <c r="U642" s="132"/>
      <c r="V642" s="132"/>
      <c r="W642" s="132"/>
      <c r="X642" s="132"/>
      <c r="Y642" s="132"/>
      <c r="Z642" s="132"/>
    </row>
    <row r="643" spans="1:26" ht="16.5" customHeight="1" x14ac:dyDescent="0.25">
      <c r="A643" s="132"/>
      <c r="B643" s="132"/>
      <c r="C643" s="132"/>
      <c r="D643" s="132"/>
      <c r="E643" s="132"/>
      <c r="F643" s="132"/>
      <c r="G643" s="132"/>
      <c r="H643" s="132"/>
      <c r="I643" s="132"/>
      <c r="J643" s="132"/>
      <c r="K643" s="132"/>
      <c r="L643" s="132"/>
      <c r="M643" s="132"/>
      <c r="N643" s="132"/>
      <c r="O643" s="132"/>
      <c r="P643" s="132"/>
      <c r="Q643" s="132"/>
      <c r="R643" s="132"/>
      <c r="S643" s="132"/>
      <c r="T643" s="132"/>
      <c r="U643" s="132"/>
      <c r="V643" s="132"/>
      <c r="W643" s="132"/>
      <c r="X643" s="132"/>
      <c r="Y643" s="132"/>
      <c r="Z643" s="132"/>
    </row>
    <row r="644" spans="1:26" ht="16.5" customHeight="1" x14ac:dyDescent="0.25">
      <c r="A644" s="132"/>
      <c r="B644" s="132"/>
      <c r="C644" s="132"/>
      <c r="D644" s="132"/>
      <c r="E644" s="132"/>
      <c r="F644" s="132"/>
      <c r="G644" s="132"/>
      <c r="H644" s="132"/>
      <c r="I644" s="132"/>
      <c r="J644" s="132"/>
      <c r="K644" s="132"/>
      <c r="L644" s="132"/>
      <c r="M644" s="132"/>
      <c r="N644" s="132"/>
      <c r="O644" s="132"/>
      <c r="P644" s="132"/>
      <c r="Q644" s="132"/>
      <c r="R644" s="132"/>
      <c r="S644" s="132"/>
      <c r="T644" s="132"/>
      <c r="U644" s="132"/>
      <c r="V644" s="132"/>
      <c r="W644" s="132"/>
      <c r="X644" s="132"/>
      <c r="Y644" s="132"/>
      <c r="Z644" s="132"/>
    </row>
    <row r="645" spans="1:26" ht="16.5" customHeight="1" x14ac:dyDescent="0.25">
      <c r="A645" s="132"/>
      <c r="B645" s="132"/>
      <c r="C645" s="132"/>
      <c r="D645" s="132"/>
      <c r="E645" s="132"/>
      <c r="F645" s="132"/>
      <c r="G645" s="132"/>
      <c r="H645" s="132"/>
      <c r="I645" s="132"/>
      <c r="J645" s="132"/>
      <c r="K645" s="132"/>
      <c r="L645" s="132"/>
      <c r="M645" s="132"/>
      <c r="N645" s="132"/>
      <c r="O645" s="132"/>
      <c r="P645" s="132"/>
      <c r="Q645" s="132"/>
      <c r="R645" s="132"/>
      <c r="S645" s="132"/>
      <c r="T645" s="132"/>
      <c r="U645" s="132"/>
      <c r="V645" s="132"/>
      <c r="W645" s="132"/>
      <c r="X645" s="132"/>
      <c r="Y645" s="132"/>
      <c r="Z645" s="132"/>
    </row>
    <row r="646" spans="1:26" ht="16.5" customHeight="1" x14ac:dyDescent="0.25">
      <c r="A646" s="132"/>
      <c r="B646" s="132"/>
      <c r="C646" s="132"/>
      <c r="D646" s="132"/>
      <c r="E646" s="132"/>
      <c r="F646" s="132"/>
      <c r="G646" s="132"/>
      <c r="H646" s="132"/>
      <c r="I646" s="132"/>
      <c r="J646" s="132"/>
      <c r="K646" s="132"/>
      <c r="L646" s="132"/>
      <c r="M646" s="132"/>
      <c r="N646" s="132"/>
      <c r="O646" s="132"/>
      <c r="P646" s="132"/>
      <c r="Q646" s="132"/>
      <c r="R646" s="132"/>
      <c r="S646" s="132"/>
      <c r="T646" s="132"/>
      <c r="U646" s="132"/>
      <c r="V646" s="132"/>
      <c r="W646" s="132"/>
      <c r="X646" s="132"/>
      <c r="Y646" s="132"/>
      <c r="Z646" s="132"/>
    </row>
    <row r="647" spans="1:26" ht="16.5" customHeight="1" x14ac:dyDescent="0.25">
      <c r="A647" s="132"/>
      <c r="B647" s="132"/>
      <c r="C647" s="132"/>
      <c r="D647" s="132"/>
      <c r="E647" s="132"/>
      <c r="F647" s="132"/>
      <c r="G647" s="132"/>
      <c r="H647" s="132"/>
      <c r="I647" s="132"/>
      <c r="J647" s="132"/>
      <c r="K647" s="132"/>
      <c r="L647" s="132"/>
      <c r="M647" s="132"/>
      <c r="N647" s="132"/>
      <c r="O647" s="132"/>
      <c r="P647" s="132"/>
      <c r="Q647" s="132"/>
      <c r="R647" s="132"/>
      <c r="S647" s="132"/>
      <c r="T647" s="132"/>
      <c r="U647" s="132"/>
      <c r="V647" s="132"/>
      <c r="W647" s="132"/>
      <c r="X647" s="132"/>
      <c r="Y647" s="132"/>
      <c r="Z647" s="132"/>
    </row>
    <row r="648" spans="1:26" ht="16.5" customHeight="1" x14ac:dyDescent="0.25">
      <c r="A648" s="132"/>
      <c r="B648" s="132"/>
      <c r="C648" s="132"/>
      <c r="D648" s="132"/>
      <c r="E648" s="132"/>
      <c r="F648" s="132"/>
      <c r="G648" s="132"/>
      <c r="H648" s="132"/>
      <c r="I648" s="132"/>
      <c r="J648" s="132"/>
      <c r="K648" s="132"/>
      <c r="L648" s="132"/>
      <c r="M648" s="132"/>
      <c r="N648" s="132"/>
      <c r="O648" s="132"/>
      <c r="P648" s="132"/>
      <c r="Q648" s="132"/>
      <c r="R648" s="132"/>
      <c r="S648" s="132"/>
      <c r="T648" s="132"/>
      <c r="U648" s="132"/>
      <c r="V648" s="132"/>
      <c r="W648" s="132"/>
      <c r="X648" s="132"/>
      <c r="Y648" s="132"/>
      <c r="Z648" s="132"/>
    </row>
    <row r="649" spans="1:26" ht="16.5" customHeight="1" x14ac:dyDescent="0.25">
      <c r="A649" s="132"/>
      <c r="B649" s="132"/>
      <c r="C649" s="132"/>
      <c r="D649" s="132"/>
      <c r="E649" s="132"/>
      <c r="F649" s="132"/>
      <c r="G649" s="132"/>
      <c r="H649" s="132"/>
      <c r="I649" s="132"/>
      <c r="J649" s="132"/>
      <c r="K649" s="132"/>
      <c r="L649" s="132"/>
      <c r="M649" s="132"/>
      <c r="N649" s="132"/>
      <c r="O649" s="132"/>
      <c r="P649" s="132"/>
      <c r="Q649" s="132"/>
      <c r="R649" s="132"/>
      <c r="S649" s="132"/>
      <c r="T649" s="132"/>
      <c r="U649" s="132"/>
      <c r="V649" s="132"/>
      <c r="W649" s="132"/>
      <c r="X649" s="132"/>
      <c r="Y649" s="132"/>
      <c r="Z649" s="132"/>
    </row>
    <row r="650" spans="1:26" ht="16.5" customHeight="1" x14ac:dyDescent="0.25">
      <c r="A650" s="132"/>
      <c r="B650" s="132"/>
      <c r="C650" s="132"/>
      <c r="D650" s="132"/>
      <c r="E650" s="132"/>
      <c r="F650" s="132"/>
      <c r="G650" s="132"/>
      <c r="H650" s="132"/>
      <c r="I650" s="132"/>
      <c r="J650" s="132"/>
      <c r="K650" s="132"/>
      <c r="L650" s="132"/>
      <c r="M650" s="132"/>
      <c r="N650" s="132"/>
      <c r="O650" s="132"/>
      <c r="P650" s="132"/>
      <c r="Q650" s="132"/>
      <c r="R650" s="132"/>
      <c r="S650" s="132"/>
      <c r="T650" s="132"/>
      <c r="U650" s="132"/>
      <c r="V650" s="132"/>
      <c r="W650" s="132"/>
      <c r="X650" s="132"/>
      <c r="Y650" s="132"/>
      <c r="Z650" s="132"/>
    </row>
    <row r="651" spans="1:26" ht="16.5" customHeight="1" x14ac:dyDescent="0.25">
      <c r="A651" s="132"/>
      <c r="B651" s="132"/>
      <c r="C651" s="132"/>
      <c r="D651" s="132"/>
      <c r="E651" s="132"/>
      <c r="F651" s="132"/>
      <c r="G651" s="132"/>
      <c r="H651" s="132"/>
      <c r="I651" s="132"/>
      <c r="J651" s="132"/>
      <c r="K651" s="132"/>
      <c r="L651" s="132"/>
      <c r="M651" s="132"/>
      <c r="N651" s="132"/>
      <c r="O651" s="132"/>
      <c r="P651" s="132"/>
      <c r="Q651" s="132"/>
      <c r="R651" s="132"/>
      <c r="S651" s="132"/>
      <c r="T651" s="132"/>
      <c r="U651" s="132"/>
      <c r="V651" s="132"/>
      <c r="W651" s="132"/>
      <c r="X651" s="132"/>
      <c r="Y651" s="132"/>
      <c r="Z651" s="132"/>
    </row>
    <row r="652" spans="1:26" ht="16.5" customHeight="1" x14ac:dyDescent="0.25">
      <c r="A652" s="132"/>
      <c r="B652" s="132"/>
      <c r="C652" s="132"/>
      <c r="D652" s="132"/>
      <c r="E652" s="132"/>
      <c r="F652" s="132"/>
      <c r="G652" s="132"/>
      <c r="H652" s="132"/>
      <c r="I652" s="132"/>
      <c r="J652" s="132"/>
      <c r="K652" s="132"/>
      <c r="L652" s="132"/>
      <c r="M652" s="132"/>
      <c r="N652" s="132"/>
      <c r="O652" s="132"/>
      <c r="P652" s="132"/>
      <c r="Q652" s="132"/>
      <c r="R652" s="132"/>
      <c r="S652" s="132"/>
      <c r="T652" s="132"/>
      <c r="U652" s="132"/>
      <c r="V652" s="132"/>
      <c r="W652" s="132"/>
      <c r="X652" s="132"/>
      <c r="Y652" s="132"/>
      <c r="Z652" s="132"/>
    </row>
    <row r="653" spans="1:26" ht="16.5" customHeight="1" x14ac:dyDescent="0.25">
      <c r="A653" s="132"/>
      <c r="B653" s="132"/>
      <c r="C653" s="132"/>
      <c r="D653" s="132"/>
      <c r="E653" s="132"/>
      <c r="F653" s="132"/>
      <c r="G653" s="132"/>
      <c r="H653" s="132"/>
      <c r="I653" s="132"/>
      <c r="J653" s="132"/>
      <c r="K653" s="132"/>
      <c r="L653" s="132"/>
      <c r="M653" s="132"/>
      <c r="N653" s="132"/>
      <c r="O653" s="132"/>
      <c r="P653" s="132"/>
      <c r="Q653" s="132"/>
      <c r="R653" s="132"/>
      <c r="S653" s="132"/>
      <c r="T653" s="132"/>
      <c r="U653" s="132"/>
      <c r="V653" s="132"/>
      <c r="W653" s="132"/>
      <c r="X653" s="132"/>
      <c r="Y653" s="132"/>
      <c r="Z653" s="132"/>
    </row>
    <row r="654" spans="1:26" ht="16.5" customHeight="1" x14ac:dyDescent="0.25">
      <c r="A654" s="132"/>
      <c r="B654" s="132"/>
      <c r="C654" s="132"/>
      <c r="D654" s="132"/>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2"/>
    </row>
    <row r="655" spans="1:26" ht="16.5" customHeight="1" x14ac:dyDescent="0.25">
      <c r="A655" s="132"/>
      <c r="B655" s="132"/>
      <c r="C655" s="132"/>
      <c r="D655" s="132"/>
      <c r="E655" s="132"/>
      <c r="F655" s="132"/>
      <c r="G655" s="132"/>
      <c r="H655" s="132"/>
      <c r="I655" s="132"/>
      <c r="J655" s="132"/>
      <c r="K655" s="132"/>
      <c r="L655" s="132"/>
      <c r="M655" s="132"/>
      <c r="N655" s="132"/>
      <c r="O655" s="132"/>
      <c r="P655" s="132"/>
      <c r="Q655" s="132"/>
      <c r="R655" s="132"/>
      <c r="S655" s="132"/>
      <c r="T655" s="132"/>
      <c r="U655" s="132"/>
      <c r="V655" s="132"/>
      <c r="W655" s="132"/>
      <c r="X655" s="132"/>
      <c r="Y655" s="132"/>
      <c r="Z655" s="132"/>
    </row>
    <row r="656" spans="1:26" ht="16.5" customHeight="1" x14ac:dyDescent="0.25">
      <c r="A656" s="132"/>
      <c r="B656" s="132"/>
      <c r="C656" s="132"/>
      <c r="D656" s="132"/>
      <c r="E656" s="132"/>
      <c r="F656" s="132"/>
      <c r="G656" s="132"/>
      <c r="H656" s="132"/>
      <c r="I656" s="132"/>
      <c r="J656" s="132"/>
      <c r="K656" s="132"/>
      <c r="L656" s="132"/>
      <c r="M656" s="132"/>
      <c r="N656" s="132"/>
      <c r="O656" s="132"/>
      <c r="P656" s="132"/>
      <c r="Q656" s="132"/>
      <c r="R656" s="132"/>
      <c r="S656" s="132"/>
      <c r="T656" s="132"/>
      <c r="U656" s="132"/>
      <c r="V656" s="132"/>
      <c r="W656" s="132"/>
      <c r="X656" s="132"/>
      <c r="Y656" s="132"/>
      <c r="Z656" s="132"/>
    </row>
    <row r="657" spans="1:26" ht="16.5" customHeight="1" x14ac:dyDescent="0.25">
      <c r="A657" s="132"/>
      <c r="B657" s="132"/>
      <c r="C657" s="132"/>
      <c r="D657" s="132"/>
      <c r="E657" s="132"/>
      <c r="F657" s="132"/>
      <c r="G657" s="132"/>
      <c r="H657" s="132"/>
      <c r="I657" s="132"/>
      <c r="J657" s="132"/>
      <c r="K657" s="132"/>
      <c r="L657" s="132"/>
      <c r="M657" s="132"/>
      <c r="N657" s="132"/>
      <c r="O657" s="132"/>
      <c r="P657" s="132"/>
      <c r="Q657" s="132"/>
      <c r="R657" s="132"/>
      <c r="S657" s="132"/>
      <c r="T657" s="132"/>
      <c r="U657" s="132"/>
      <c r="V657" s="132"/>
      <c r="W657" s="132"/>
      <c r="X657" s="132"/>
      <c r="Y657" s="132"/>
      <c r="Z657" s="132"/>
    </row>
    <row r="658" spans="1:26" ht="16.5" customHeight="1" x14ac:dyDescent="0.25">
      <c r="A658" s="132"/>
      <c r="B658" s="132"/>
      <c r="C658" s="132"/>
      <c r="D658" s="132"/>
      <c r="E658" s="132"/>
      <c r="F658" s="132"/>
      <c r="G658" s="132"/>
      <c r="H658" s="132"/>
      <c r="I658" s="132"/>
      <c r="J658" s="132"/>
      <c r="K658" s="132"/>
      <c r="L658" s="132"/>
      <c r="M658" s="132"/>
      <c r="N658" s="132"/>
      <c r="O658" s="132"/>
      <c r="P658" s="132"/>
      <c r="Q658" s="132"/>
      <c r="R658" s="132"/>
      <c r="S658" s="132"/>
      <c r="T658" s="132"/>
      <c r="U658" s="132"/>
      <c r="V658" s="132"/>
      <c r="W658" s="132"/>
      <c r="X658" s="132"/>
      <c r="Y658" s="132"/>
      <c r="Z658" s="132"/>
    </row>
    <row r="659" spans="1:26" ht="16.5" customHeight="1" x14ac:dyDescent="0.25">
      <c r="A659" s="132"/>
      <c r="B659" s="132"/>
      <c r="C659" s="132"/>
      <c r="D659" s="132"/>
      <c r="E659" s="132"/>
      <c r="F659" s="132"/>
      <c r="G659" s="132"/>
      <c r="H659" s="132"/>
      <c r="I659" s="132"/>
      <c r="J659" s="132"/>
      <c r="K659" s="132"/>
      <c r="L659" s="132"/>
      <c r="M659" s="132"/>
      <c r="N659" s="132"/>
      <c r="O659" s="132"/>
      <c r="P659" s="132"/>
      <c r="Q659" s="132"/>
      <c r="R659" s="132"/>
      <c r="S659" s="132"/>
      <c r="T659" s="132"/>
      <c r="U659" s="132"/>
      <c r="V659" s="132"/>
      <c r="W659" s="132"/>
      <c r="X659" s="132"/>
      <c r="Y659" s="132"/>
      <c r="Z659" s="132"/>
    </row>
    <row r="660" spans="1:26" ht="16.5" customHeight="1" x14ac:dyDescent="0.25">
      <c r="A660" s="132"/>
      <c r="B660" s="132"/>
      <c r="C660" s="132"/>
      <c r="D660" s="132"/>
      <c r="E660" s="132"/>
      <c r="F660" s="132"/>
      <c r="G660" s="132"/>
      <c r="H660" s="132"/>
      <c r="I660" s="132"/>
      <c r="J660" s="132"/>
      <c r="K660" s="132"/>
      <c r="L660" s="132"/>
      <c r="M660" s="132"/>
      <c r="N660" s="132"/>
      <c r="O660" s="132"/>
      <c r="P660" s="132"/>
      <c r="Q660" s="132"/>
      <c r="R660" s="132"/>
      <c r="S660" s="132"/>
      <c r="T660" s="132"/>
      <c r="U660" s="132"/>
      <c r="V660" s="132"/>
      <c r="W660" s="132"/>
      <c r="X660" s="132"/>
      <c r="Y660" s="132"/>
      <c r="Z660" s="132"/>
    </row>
    <row r="661" spans="1:26" ht="16.5" customHeight="1" x14ac:dyDescent="0.25">
      <c r="A661" s="132"/>
      <c r="B661" s="132"/>
      <c r="C661" s="132"/>
      <c r="D661" s="132"/>
      <c r="E661" s="132"/>
      <c r="F661" s="132"/>
      <c r="G661" s="132"/>
      <c r="H661" s="132"/>
      <c r="I661" s="132"/>
      <c r="J661" s="132"/>
      <c r="K661" s="132"/>
      <c r="L661" s="132"/>
      <c r="M661" s="132"/>
      <c r="N661" s="132"/>
      <c r="O661" s="132"/>
      <c r="P661" s="132"/>
      <c r="Q661" s="132"/>
      <c r="R661" s="132"/>
      <c r="S661" s="132"/>
      <c r="T661" s="132"/>
      <c r="U661" s="132"/>
      <c r="V661" s="132"/>
      <c r="W661" s="132"/>
      <c r="X661" s="132"/>
      <c r="Y661" s="132"/>
      <c r="Z661" s="132"/>
    </row>
    <row r="662" spans="1:26" ht="16.5" customHeight="1" x14ac:dyDescent="0.25">
      <c r="A662" s="132"/>
      <c r="B662" s="132"/>
      <c r="C662" s="132"/>
      <c r="D662" s="132"/>
      <c r="E662" s="132"/>
      <c r="F662" s="132"/>
      <c r="G662" s="132"/>
      <c r="H662" s="132"/>
      <c r="I662" s="132"/>
      <c r="J662" s="132"/>
      <c r="K662" s="132"/>
      <c r="L662" s="132"/>
      <c r="M662" s="132"/>
      <c r="N662" s="132"/>
      <c r="O662" s="132"/>
      <c r="P662" s="132"/>
      <c r="Q662" s="132"/>
      <c r="R662" s="132"/>
      <c r="S662" s="132"/>
      <c r="T662" s="132"/>
      <c r="U662" s="132"/>
      <c r="V662" s="132"/>
      <c r="W662" s="132"/>
      <c r="X662" s="132"/>
      <c r="Y662" s="132"/>
      <c r="Z662" s="132"/>
    </row>
    <row r="663" spans="1:26" ht="16.5" customHeight="1" x14ac:dyDescent="0.25">
      <c r="A663" s="132"/>
      <c r="B663" s="132"/>
      <c r="C663" s="132"/>
      <c r="D663" s="132"/>
      <c r="E663" s="132"/>
      <c r="F663" s="132"/>
      <c r="G663" s="132"/>
      <c r="H663" s="132"/>
      <c r="I663" s="132"/>
      <c r="J663" s="132"/>
      <c r="K663" s="132"/>
      <c r="L663" s="132"/>
      <c r="M663" s="132"/>
      <c r="N663" s="132"/>
      <c r="O663" s="132"/>
      <c r="P663" s="132"/>
      <c r="Q663" s="132"/>
      <c r="R663" s="132"/>
      <c r="S663" s="132"/>
      <c r="T663" s="132"/>
      <c r="U663" s="132"/>
      <c r="V663" s="132"/>
      <c r="W663" s="132"/>
      <c r="X663" s="132"/>
      <c r="Y663" s="132"/>
      <c r="Z663" s="132"/>
    </row>
    <row r="664" spans="1:26" ht="16.5" customHeight="1" x14ac:dyDescent="0.25">
      <c r="A664" s="132"/>
      <c r="B664" s="132"/>
      <c r="C664" s="132"/>
      <c r="D664" s="132"/>
      <c r="E664" s="132"/>
      <c r="F664" s="132"/>
      <c r="G664" s="132"/>
      <c r="H664" s="132"/>
      <c r="I664" s="132"/>
      <c r="J664" s="132"/>
      <c r="K664" s="132"/>
      <c r="L664" s="132"/>
      <c r="M664" s="132"/>
      <c r="N664" s="132"/>
      <c r="O664" s="132"/>
      <c r="P664" s="132"/>
      <c r="Q664" s="132"/>
      <c r="R664" s="132"/>
      <c r="S664" s="132"/>
      <c r="T664" s="132"/>
      <c r="U664" s="132"/>
      <c r="V664" s="132"/>
      <c r="W664" s="132"/>
      <c r="X664" s="132"/>
      <c r="Y664" s="132"/>
      <c r="Z664" s="132"/>
    </row>
    <row r="665" spans="1:26" ht="16.5" customHeight="1" x14ac:dyDescent="0.25">
      <c r="A665" s="132"/>
      <c r="B665" s="132"/>
      <c r="C665" s="132"/>
      <c r="D665" s="132"/>
      <c r="E665" s="132"/>
      <c r="F665" s="132"/>
      <c r="G665" s="132"/>
      <c r="H665" s="132"/>
      <c r="I665" s="132"/>
      <c r="J665" s="132"/>
      <c r="K665" s="132"/>
      <c r="L665" s="132"/>
      <c r="M665" s="132"/>
      <c r="N665" s="132"/>
      <c r="O665" s="132"/>
      <c r="P665" s="132"/>
      <c r="Q665" s="132"/>
      <c r="R665" s="132"/>
      <c r="S665" s="132"/>
      <c r="T665" s="132"/>
      <c r="U665" s="132"/>
      <c r="V665" s="132"/>
      <c r="W665" s="132"/>
      <c r="X665" s="132"/>
      <c r="Y665" s="132"/>
      <c r="Z665" s="132"/>
    </row>
    <row r="666" spans="1:26" ht="16.5" customHeight="1" x14ac:dyDescent="0.25">
      <c r="A666" s="132"/>
      <c r="B666" s="132"/>
      <c r="C666" s="132"/>
      <c r="D666" s="132"/>
      <c r="E666" s="132"/>
      <c r="F666" s="132"/>
      <c r="G666" s="132"/>
      <c r="H666" s="132"/>
      <c r="I666" s="132"/>
      <c r="J666" s="132"/>
      <c r="K666" s="132"/>
      <c r="L666" s="132"/>
      <c r="M666" s="132"/>
      <c r="N666" s="132"/>
      <c r="O666" s="132"/>
      <c r="P666" s="132"/>
      <c r="Q666" s="132"/>
      <c r="R666" s="132"/>
      <c r="S666" s="132"/>
      <c r="T666" s="132"/>
      <c r="U666" s="132"/>
      <c r="V666" s="132"/>
      <c r="W666" s="132"/>
      <c r="X666" s="132"/>
      <c r="Y666" s="132"/>
      <c r="Z666" s="132"/>
    </row>
    <row r="667" spans="1:26" ht="16.5" customHeight="1" x14ac:dyDescent="0.25">
      <c r="A667" s="132"/>
      <c r="B667" s="132"/>
      <c r="C667" s="132"/>
      <c r="D667" s="132"/>
      <c r="E667" s="132"/>
      <c r="F667" s="132"/>
      <c r="G667" s="132"/>
      <c r="H667" s="132"/>
      <c r="I667" s="132"/>
      <c r="J667" s="132"/>
      <c r="K667" s="132"/>
      <c r="L667" s="132"/>
      <c r="M667" s="132"/>
      <c r="N667" s="132"/>
      <c r="O667" s="132"/>
      <c r="P667" s="132"/>
      <c r="Q667" s="132"/>
      <c r="R667" s="132"/>
      <c r="S667" s="132"/>
      <c r="T667" s="132"/>
      <c r="U667" s="132"/>
      <c r="V667" s="132"/>
      <c r="W667" s="132"/>
      <c r="X667" s="132"/>
      <c r="Y667" s="132"/>
      <c r="Z667" s="132"/>
    </row>
    <row r="668" spans="1:26" ht="16.5" customHeight="1" x14ac:dyDescent="0.25">
      <c r="A668" s="132"/>
      <c r="B668" s="132"/>
      <c r="C668" s="132"/>
      <c r="D668" s="132"/>
      <c r="E668" s="132"/>
      <c r="F668" s="132"/>
      <c r="G668" s="132"/>
      <c r="H668" s="132"/>
      <c r="I668" s="132"/>
      <c r="J668" s="132"/>
      <c r="K668" s="132"/>
      <c r="L668" s="132"/>
      <c r="M668" s="132"/>
      <c r="N668" s="132"/>
      <c r="O668" s="132"/>
      <c r="P668" s="132"/>
      <c r="Q668" s="132"/>
      <c r="R668" s="132"/>
      <c r="S668" s="132"/>
      <c r="T668" s="132"/>
      <c r="U668" s="132"/>
      <c r="V668" s="132"/>
      <c r="W668" s="132"/>
      <c r="X668" s="132"/>
      <c r="Y668" s="132"/>
      <c r="Z668" s="132"/>
    </row>
    <row r="669" spans="1:26" ht="16.5" customHeight="1" x14ac:dyDescent="0.25">
      <c r="A669" s="132"/>
      <c r="B669" s="132"/>
      <c r="C669" s="132"/>
      <c r="D669" s="132"/>
      <c r="E669" s="132"/>
      <c r="F669" s="132"/>
      <c r="G669" s="132"/>
      <c r="H669" s="132"/>
      <c r="I669" s="132"/>
      <c r="J669" s="132"/>
      <c r="K669" s="132"/>
      <c r="L669" s="132"/>
      <c r="M669" s="132"/>
      <c r="N669" s="132"/>
      <c r="O669" s="132"/>
      <c r="P669" s="132"/>
      <c r="Q669" s="132"/>
      <c r="R669" s="132"/>
      <c r="S669" s="132"/>
      <c r="T669" s="132"/>
      <c r="U669" s="132"/>
      <c r="V669" s="132"/>
      <c r="W669" s="132"/>
      <c r="X669" s="132"/>
      <c r="Y669" s="132"/>
      <c r="Z669" s="132"/>
    </row>
    <row r="670" spans="1:26" ht="16.5" customHeight="1" x14ac:dyDescent="0.25">
      <c r="A670" s="132"/>
      <c r="B670" s="132"/>
      <c r="C670" s="132"/>
      <c r="D670" s="132"/>
      <c r="E670" s="132"/>
      <c r="F670" s="132"/>
      <c r="G670" s="132"/>
      <c r="H670" s="132"/>
      <c r="I670" s="132"/>
      <c r="J670" s="132"/>
      <c r="K670" s="132"/>
      <c r="L670" s="132"/>
      <c r="M670" s="132"/>
      <c r="N670" s="132"/>
      <c r="O670" s="132"/>
      <c r="P670" s="132"/>
      <c r="Q670" s="132"/>
      <c r="R670" s="132"/>
      <c r="S670" s="132"/>
      <c r="T670" s="132"/>
      <c r="U670" s="132"/>
      <c r="V670" s="132"/>
      <c r="W670" s="132"/>
      <c r="X670" s="132"/>
      <c r="Y670" s="132"/>
      <c r="Z670" s="132"/>
    </row>
    <row r="671" spans="1:26" ht="16.5" customHeight="1" x14ac:dyDescent="0.25">
      <c r="A671" s="132"/>
      <c r="B671" s="132"/>
      <c r="C671" s="132"/>
      <c r="D671" s="132"/>
      <c r="E671" s="132"/>
      <c r="F671" s="132"/>
      <c r="G671" s="132"/>
      <c r="H671" s="132"/>
      <c r="I671" s="132"/>
      <c r="J671" s="132"/>
      <c r="K671" s="132"/>
      <c r="L671" s="132"/>
      <c r="M671" s="132"/>
      <c r="N671" s="132"/>
      <c r="O671" s="132"/>
      <c r="P671" s="132"/>
      <c r="Q671" s="132"/>
      <c r="R671" s="132"/>
      <c r="S671" s="132"/>
      <c r="T671" s="132"/>
      <c r="U671" s="132"/>
      <c r="V671" s="132"/>
      <c r="W671" s="132"/>
      <c r="X671" s="132"/>
      <c r="Y671" s="132"/>
      <c r="Z671" s="132"/>
    </row>
    <row r="672" spans="1:26" ht="16.5" customHeight="1" x14ac:dyDescent="0.25">
      <c r="A672" s="132"/>
      <c r="B672" s="132"/>
      <c r="C672" s="132"/>
      <c r="D672" s="132"/>
      <c r="E672" s="132"/>
      <c r="F672" s="132"/>
      <c r="G672" s="132"/>
      <c r="H672" s="132"/>
      <c r="I672" s="132"/>
      <c r="J672" s="132"/>
      <c r="K672" s="132"/>
      <c r="L672" s="132"/>
      <c r="M672" s="132"/>
      <c r="N672" s="132"/>
      <c r="O672" s="132"/>
      <c r="P672" s="132"/>
      <c r="Q672" s="132"/>
      <c r="R672" s="132"/>
      <c r="S672" s="132"/>
      <c r="T672" s="132"/>
      <c r="U672" s="132"/>
      <c r="V672" s="132"/>
      <c r="W672" s="132"/>
      <c r="X672" s="132"/>
      <c r="Y672" s="132"/>
      <c r="Z672" s="132"/>
    </row>
    <row r="673" spans="1:26" ht="16.5" customHeight="1" x14ac:dyDescent="0.25">
      <c r="A673" s="132"/>
      <c r="B673" s="132"/>
      <c r="C673" s="132"/>
      <c r="D673" s="132"/>
      <c r="E673" s="132"/>
      <c r="F673" s="132"/>
      <c r="G673" s="132"/>
      <c r="H673" s="132"/>
      <c r="I673" s="132"/>
      <c r="J673" s="132"/>
      <c r="K673" s="132"/>
      <c r="L673" s="132"/>
      <c r="M673" s="132"/>
      <c r="N673" s="132"/>
      <c r="O673" s="132"/>
      <c r="P673" s="132"/>
      <c r="Q673" s="132"/>
      <c r="R673" s="132"/>
      <c r="S673" s="132"/>
      <c r="T673" s="132"/>
      <c r="U673" s="132"/>
      <c r="V673" s="132"/>
      <c r="W673" s="132"/>
      <c r="X673" s="132"/>
      <c r="Y673" s="132"/>
      <c r="Z673" s="132"/>
    </row>
    <row r="674" spans="1:26" ht="16.5" customHeight="1" x14ac:dyDescent="0.25">
      <c r="A674" s="132"/>
      <c r="B674" s="132"/>
      <c r="C674" s="132"/>
      <c r="D674" s="132"/>
      <c r="E674" s="132"/>
      <c r="F674" s="132"/>
      <c r="G674" s="132"/>
      <c r="H674" s="132"/>
      <c r="I674" s="132"/>
      <c r="J674" s="132"/>
      <c r="K674" s="132"/>
      <c r="L674" s="132"/>
      <c r="M674" s="132"/>
      <c r="N674" s="132"/>
      <c r="O674" s="132"/>
      <c r="P674" s="132"/>
      <c r="Q674" s="132"/>
      <c r="R674" s="132"/>
      <c r="S674" s="132"/>
      <c r="T674" s="132"/>
      <c r="U674" s="132"/>
      <c r="V674" s="132"/>
      <c r="W674" s="132"/>
      <c r="X674" s="132"/>
      <c r="Y674" s="132"/>
      <c r="Z674" s="132"/>
    </row>
    <row r="675" spans="1:26" ht="16.5" customHeight="1" x14ac:dyDescent="0.25">
      <c r="A675" s="132"/>
      <c r="B675" s="132"/>
      <c r="C675" s="132"/>
      <c r="D675" s="132"/>
      <c r="E675" s="132"/>
      <c r="F675" s="132"/>
      <c r="G675" s="132"/>
      <c r="H675" s="132"/>
      <c r="I675" s="132"/>
      <c r="J675" s="132"/>
      <c r="K675" s="132"/>
      <c r="L675" s="132"/>
      <c r="M675" s="132"/>
      <c r="N675" s="132"/>
      <c r="O675" s="132"/>
      <c r="P675" s="132"/>
      <c r="Q675" s="132"/>
      <c r="R675" s="132"/>
      <c r="S675" s="132"/>
      <c r="T675" s="132"/>
      <c r="U675" s="132"/>
      <c r="V675" s="132"/>
      <c r="W675" s="132"/>
      <c r="X675" s="132"/>
      <c r="Y675" s="132"/>
      <c r="Z675" s="132"/>
    </row>
    <row r="676" spans="1:26" ht="16.5" customHeight="1" x14ac:dyDescent="0.25">
      <c r="A676" s="132"/>
      <c r="B676" s="132"/>
      <c r="C676" s="132"/>
      <c r="D676" s="132"/>
      <c r="E676" s="132"/>
      <c r="F676" s="132"/>
      <c r="G676" s="132"/>
      <c r="H676" s="132"/>
      <c r="I676" s="132"/>
      <c r="J676" s="132"/>
      <c r="K676" s="132"/>
      <c r="L676" s="132"/>
      <c r="M676" s="132"/>
      <c r="N676" s="132"/>
      <c r="O676" s="132"/>
      <c r="P676" s="132"/>
      <c r="Q676" s="132"/>
      <c r="R676" s="132"/>
      <c r="S676" s="132"/>
      <c r="T676" s="132"/>
      <c r="U676" s="132"/>
      <c r="V676" s="132"/>
      <c r="W676" s="132"/>
      <c r="X676" s="132"/>
      <c r="Y676" s="132"/>
      <c r="Z676" s="132"/>
    </row>
    <row r="677" spans="1:26" ht="16.5" customHeight="1" x14ac:dyDescent="0.25">
      <c r="A677" s="132"/>
      <c r="B677" s="132"/>
      <c r="C677" s="132"/>
      <c r="D677" s="132"/>
      <c r="E677" s="132"/>
      <c r="F677" s="132"/>
      <c r="G677" s="132"/>
      <c r="H677" s="132"/>
      <c r="I677" s="132"/>
      <c r="J677" s="132"/>
      <c r="K677" s="132"/>
      <c r="L677" s="132"/>
      <c r="M677" s="132"/>
      <c r="N677" s="132"/>
      <c r="O677" s="132"/>
      <c r="P677" s="132"/>
      <c r="Q677" s="132"/>
      <c r="R677" s="132"/>
      <c r="S677" s="132"/>
      <c r="T677" s="132"/>
      <c r="U677" s="132"/>
      <c r="V677" s="132"/>
      <c r="W677" s="132"/>
      <c r="X677" s="132"/>
      <c r="Y677" s="132"/>
      <c r="Z677" s="132"/>
    </row>
    <row r="678" spans="1:26" ht="16.5" customHeight="1" x14ac:dyDescent="0.25">
      <c r="A678" s="132"/>
      <c r="B678" s="132"/>
      <c r="C678" s="132"/>
      <c r="D678" s="132"/>
      <c r="E678" s="132"/>
      <c r="F678" s="132"/>
      <c r="G678" s="132"/>
      <c r="H678" s="132"/>
      <c r="I678" s="132"/>
      <c r="J678" s="132"/>
      <c r="K678" s="132"/>
      <c r="L678" s="132"/>
      <c r="M678" s="132"/>
      <c r="N678" s="132"/>
      <c r="O678" s="132"/>
      <c r="P678" s="132"/>
      <c r="Q678" s="132"/>
      <c r="R678" s="132"/>
      <c r="S678" s="132"/>
      <c r="T678" s="132"/>
      <c r="U678" s="132"/>
      <c r="V678" s="132"/>
      <c r="W678" s="132"/>
      <c r="X678" s="132"/>
      <c r="Y678" s="132"/>
      <c r="Z678" s="132"/>
    </row>
    <row r="679" spans="1:26" ht="16.5" customHeight="1" x14ac:dyDescent="0.25">
      <c r="A679" s="132"/>
      <c r="B679" s="132"/>
      <c r="C679" s="132"/>
      <c r="D679" s="132"/>
      <c r="E679" s="132"/>
      <c r="F679" s="132"/>
      <c r="G679" s="132"/>
      <c r="H679" s="132"/>
      <c r="I679" s="132"/>
      <c r="J679" s="132"/>
      <c r="K679" s="132"/>
      <c r="L679" s="132"/>
      <c r="M679" s="132"/>
      <c r="N679" s="132"/>
      <c r="O679" s="132"/>
      <c r="P679" s="132"/>
      <c r="Q679" s="132"/>
      <c r="R679" s="132"/>
      <c r="S679" s="132"/>
      <c r="T679" s="132"/>
      <c r="U679" s="132"/>
      <c r="V679" s="132"/>
      <c r="W679" s="132"/>
      <c r="X679" s="132"/>
      <c r="Y679" s="132"/>
      <c r="Z679" s="132"/>
    </row>
    <row r="680" spans="1:26" ht="16.5" customHeight="1" x14ac:dyDescent="0.25">
      <c r="A680" s="132"/>
      <c r="B680" s="132"/>
      <c r="C680" s="132"/>
      <c r="D680" s="132"/>
      <c r="E680" s="132"/>
      <c r="F680" s="132"/>
      <c r="G680" s="132"/>
      <c r="H680" s="132"/>
      <c r="I680" s="132"/>
      <c r="J680" s="132"/>
      <c r="K680" s="132"/>
      <c r="L680" s="132"/>
      <c r="M680" s="132"/>
      <c r="N680" s="132"/>
      <c r="O680" s="132"/>
      <c r="P680" s="132"/>
      <c r="Q680" s="132"/>
      <c r="R680" s="132"/>
      <c r="S680" s="132"/>
      <c r="T680" s="132"/>
      <c r="U680" s="132"/>
      <c r="V680" s="132"/>
      <c r="W680" s="132"/>
      <c r="X680" s="132"/>
      <c r="Y680" s="132"/>
      <c r="Z680" s="132"/>
    </row>
    <row r="681" spans="1:26" ht="16.5" customHeight="1" x14ac:dyDescent="0.25">
      <c r="A681" s="132"/>
      <c r="B681" s="132"/>
      <c r="C681" s="132"/>
      <c r="D681" s="132"/>
      <c r="E681" s="132"/>
      <c r="F681" s="132"/>
      <c r="G681" s="132"/>
      <c r="H681" s="132"/>
      <c r="I681" s="132"/>
      <c r="J681" s="132"/>
      <c r="K681" s="132"/>
      <c r="L681" s="132"/>
      <c r="M681" s="132"/>
      <c r="N681" s="132"/>
      <c r="O681" s="132"/>
      <c r="P681" s="132"/>
      <c r="Q681" s="132"/>
      <c r="R681" s="132"/>
      <c r="S681" s="132"/>
      <c r="T681" s="132"/>
      <c r="U681" s="132"/>
      <c r="V681" s="132"/>
      <c r="W681" s="132"/>
      <c r="X681" s="132"/>
      <c r="Y681" s="132"/>
      <c r="Z681" s="132"/>
    </row>
    <row r="682" spans="1:26" ht="16.5" customHeight="1" x14ac:dyDescent="0.25">
      <c r="A682" s="132"/>
      <c r="B682" s="132"/>
      <c r="C682" s="132"/>
      <c r="D682" s="132"/>
      <c r="E682" s="132"/>
      <c r="F682" s="132"/>
      <c r="G682" s="132"/>
      <c r="H682" s="132"/>
      <c r="I682" s="132"/>
      <c r="J682" s="132"/>
      <c r="K682" s="132"/>
      <c r="L682" s="132"/>
      <c r="M682" s="132"/>
      <c r="N682" s="132"/>
      <c r="O682" s="132"/>
      <c r="P682" s="132"/>
      <c r="Q682" s="132"/>
      <c r="R682" s="132"/>
      <c r="S682" s="132"/>
      <c r="T682" s="132"/>
      <c r="U682" s="132"/>
      <c r="V682" s="132"/>
      <c r="W682" s="132"/>
      <c r="X682" s="132"/>
      <c r="Y682" s="132"/>
      <c r="Z682" s="132"/>
    </row>
    <row r="683" spans="1:26" ht="16.5" customHeight="1" x14ac:dyDescent="0.25">
      <c r="A683" s="132"/>
      <c r="B683" s="132"/>
      <c r="C683" s="132"/>
      <c r="D683" s="132"/>
      <c r="E683" s="132"/>
      <c r="F683" s="132"/>
      <c r="G683" s="132"/>
      <c r="H683" s="132"/>
      <c r="I683" s="132"/>
      <c r="J683" s="132"/>
      <c r="K683" s="132"/>
      <c r="L683" s="132"/>
      <c r="M683" s="132"/>
      <c r="N683" s="132"/>
      <c r="O683" s="132"/>
      <c r="P683" s="132"/>
      <c r="Q683" s="132"/>
      <c r="R683" s="132"/>
      <c r="S683" s="132"/>
      <c r="T683" s="132"/>
      <c r="U683" s="132"/>
      <c r="V683" s="132"/>
      <c r="W683" s="132"/>
      <c r="X683" s="132"/>
      <c r="Y683" s="132"/>
      <c r="Z683" s="132"/>
    </row>
    <row r="684" spans="1:26" ht="16.5" customHeight="1" x14ac:dyDescent="0.25">
      <c r="A684" s="132"/>
      <c r="B684" s="132"/>
      <c r="C684" s="132"/>
      <c r="D684" s="132"/>
      <c r="E684" s="132"/>
      <c r="F684" s="132"/>
      <c r="G684" s="132"/>
      <c r="H684" s="132"/>
      <c r="I684" s="132"/>
      <c r="J684" s="132"/>
      <c r="K684" s="132"/>
      <c r="L684" s="132"/>
      <c r="M684" s="132"/>
      <c r="N684" s="132"/>
      <c r="O684" s="132"/>
      <c r="P684" s="132"/>
      <c r="Q684" s="132"/>
      <c r="R684" s="132"/>
      <c r="S684" s="132"/>
      <c r="T684" s="132"/>
      <c r="U684" s="132"/>
      <c r="V684" s="132"/>
      <c r="W684" s="132"/>
      <c r="X684" s="132"/>
      <c r="Y684" s="132"/>
      <c r="Z684" s="132"/>
    </row>
    <row r="685" spans="1:26" ht="16.5" customHeight="1" x14ac:dyDescent="0.25">
      <c r="A685" s="132"/>
      <c r="B685" s="132"/>
      <c r="C685" s="132"/>
      <c r="D685" s="132"/>
      <c r="E685" s="132"/>
      <c r="F685" s="132"/>
      <c r="G685" s="132"/>
      <c r="H685" s="132"/>
      <c r="I685" s="132"/>
      <c r="J685" s="132"/>
      <c r="K685" s="132"/>
      <c r="L685" s="132"/>
      <c r="M685" s="132"/>
      <c r="N685" s="132"/>
      <c r="O685" s="132"/>
      <c r="P685" s="132"/>
      <c r="Q685" s="132"/>
      <c r="R685" s="132"/>
      <c r="S685" s="132"/>
      <c r="T685" s="132"/>
      <c r="U685" s="132"/>
      <c r="V685" s="132"/>
      <c r="W685" s="132"/>
      <c r="X685" s="132"/>
      <c r="Y685" s="132"/>
      <c r="Z685" s="132"/>
    </row>
    <row r="686" spans="1:26" ht="16.5" customHeight="1" x14ac:dyDescent="0.25">
      <c r="A686" s="132"/>
      <c r="B686" s="132"/>
      <c r="C686" s="132"/>
      <c r="D686" s="132"/>
      <c r="E686" s="132"/>
      <c r="F686" s="132"/>
      <c r="G686" s="132"/>
      <c r="H686" s="132"/>
      <c r="I686" s="132"/>
      <c r="J686" s="132"/>
      <c r="K686" s="132"/>
      <c r="L686" s="132"/>
      <c r="M686" s="132"/>
      <c r="N686" s="132"/>
      <c r="O686" s="132"/>
      <c r="P686" s="132"/>
      <c r="Q686" s="132"/>
      <c r="R686" s="132"/>
      <c r="S686" s="132"/>
      <c r="T686" s="132"/>
      <c r="U686" s="132"/>
      <c r="V686" s="132"/>
      <c r="W686" s="132"/>
      <c r="X686" s="132"/>
      <c r="Y686" s="132"/>
      <c r="Z686" s="132"/>
    </row>
    <row r="687" spans="1:26" ht="16.5" customHeight="1" x14ac:dyDescent="0.25">
      <c r="A687" s="132"/>
      <c r="B687" s="132"/>
      <c r="C687" s="132"/>
      <c r="D687" s="132"/>
      <c r="E687" s="132"/>
      <c r="F687" s="132"/>
      <c r="G687" s="132"/>
      <c r="H687" s="132"/>
      <c r="I687" s="132"/>
      <c r="J687" s="132"/>
      <c r="K687" s="132"/>
      <c r="L687" s="132"/>
      <c r="M687" s="132"/>
      <c r="N687" s="132"/>
      <c r="O687" s="132"/>
      <c r="P687" s="132"/>
      <c r="Q687" s="132"/>
      <c r="R687" s="132"/>
      <c r="S687" s="132"/>
      <c r="T687" s="132"/>
      <c r="U687" s="132"/>
      <c r="V687" s="132"/>
      <c r="W687" s="132"/>
      <c r="X687" s="132"/>
      <c r="Y687" s="132"/>
      <c r="Z687" s="132"/>
    </row>
    <row r="688" spans="1:26" ht="16.5" customHeight="1" x14ac:dyDescent="0.25">
      <c r="A688" s="132"/>
      <c r="B688" s="132"/>
      <c r="C688" s="132"/>
      <c r="D688" s="132"/>
      <c r="E688" s="132"/>
      <c r="F688" s="132"/>
      <c r="G688" s="132"/>
      <c r="H688" s="132"/>
      <c r="I688" s="132"/>
      <c r="J688" s="132"/>
      <c r="K688" s="132"/>
      <c r="L688" s="132"/>
      <c r="M688" s="132"/>
      <c r="N688" s="132"/>
      <c r="O688" s="132"/>
      <c r="P688" s="132"/>
      <c r="Q688" s="132"/>
      <c r="R688" s="132"/>
      <c r="S688" s="132"/>
      <c r="T688" s="132"/>
      <c r="U688" s="132"/>
      <c r="V688" s="132"/>
      <c r="W688" s="132"/>
      <c r="X688" s="132"/>
      <c r="Y688" s="132"/>
      <c r="Z688" s="132"/>
    </row>
    <row r="689" spans="1:26" ht="16.5" customHeight="1" x14ac:dyDescent="0.25">
      <c r="A689" s="132"/>
      <c r="B689" s="132"/>
      <c r="C689" s="132"/>
      <c r="D689" s="132"/>
      <c r="E689" s="132"/>
      <c r="F689" s="132"/>
      <c r="G689" s="132"/>
      <c r="H689" s="132"/>
      <c r="I689" s="132"/>
      <c r="J689" s="132"/>
      <c r="K689" s="132"/>
      <c r="L689" s="132"/>
      <c r="M689" s="132"/>
      <c r="N689" s="132"/>
      <c r="O689" s="132"/>
      <c r="P689" s="132"/>
      <c r="Q689" s="132"/>
      <c r="R689" s="132"/>
      <c r="S689" s="132"/>
      <c r="T689" s="132"/>
      <c r="U689" s="132"/>
      <c r="V689" s="132"/>
      <c r="W689" s="132"/>
      <c r="X689" s="132"/>
      <c r="Y689" s="132"/>
      <c r="Z689" s="132"/>
    </row>
    <row r="690" spans="1:26" ht="16.5" customHeight="1" x14ac:dyDescent="0.25">
      <c r="A690" s="132"/>
      <c r="B690" s="132"/>
      <c r="C690" s="132"/>
      <c r="D690" s="132"/>
      <c r="E690" s="132"/>
      <c r="F690" s="132"/>
      <c r="G690" s="132"/>
      <c r="H690" s="132"/>
      <c r="I690" s="132"/>
      <c r="J690" s="132"/>
      <c r="K690" s="132"/>
      <c r="L690" s="132"/>
      <c r="M690" s="132"/>
      <c r="N690" s="132"/>
      <c r="O690" s="132"/>
      <c r="P690" s="132"/>
      <c r="Q690" s="132"/>
      <c r="R690" s="132"/>
      <c r="S690" s="132"/>
      <c r="T690" s="132"/>
      <c r="U690" s="132"/>
      <c r="V690" s="132"/>
      <c r="W690" s="132"/>
      <c r="X690" s="132"/>
      <c r="Y690" s="132"/>
      <c r="Z690" s="132"/>
    </row>
    <row r="691" spans="1:26" ht="16.5" customHeight="1" x14ac:dyDescent="0.25">
      <c r="A691" s="132"/>
      <c r="B691" s="132"/>
      <c r="C691" s="132"/>
      <c r="D691" s="132"/>
      <c r="E691" s="132"/>
      <c r="F691" s="132"/>
      <c r="G691" s="132"/>
      <c r="H691" s="132"/>
      <c r="I691" s="132"/>
      <c r="J691" s="132"/>
      <c r="K691" s="132"/>
      <c r="L691" s="132"/>
      <c r="M691" s="132"/>
      <c r="N691" s="132"/>
      <c r="O691" s="132"/>
      <c r="P691" s="132"/>
      <c r="Q691" s="132"/>
      <c r="R691" s="132"/>
      <c r="S691" s="132"/>
      <c r="T691" s="132"/>
      <c r="U691" s="132"/>
      <c r="V691" s="132"/>
      <c r="W691" s="132"/>
      <c r="X691" s="132"/>
      <c r="Y691" s="132"/>
      <c r="Z691" s="132"/>
    </row>
    <row r="692" spans="1:26" ht="16.5" customHeight="1" x14ac:dyDescent="0.25">
      <c r="A692" s="132"/>
      <c r="B692" s="132"/>
      <c r="C692" s="132"/>
      <c r="D692" s="132"/>
      <c r="E692" s="132"/>
      <c r="F692" s="132"/>
      <c r="G692" s="132"/>
      <c r="H692" s="132"/>
      <c r="I692" s="132"/>
      <c r="J692" s="132"/>
      <c r="K692" s="132"/>
      <c r="L692" s="132"/>
      <c r="M692" s="132"/>
      <c r="N692" s="132"/>
      <c r="O692" s="132"/>
      <c r="P692" s="132"/>
      <c r="Q692" s="132"/>
      <c r="R692" s="132"/>
      <c r="S692" s="132"/>
      <c r="T692" s="132"/>
      <c r="U692" s="132"/>
      <c r="V692" s="132"/>
      <c r="W692" s="132"/>
      <c r="X692" s="132"/>
      <c r="Y692" s="132"/>
      <c r="Z692" s="132"/>
    </row>
    <row r="693" spans="1:26" ht="16.5" customHeight="1" x14ac:dyDescent="0.25">
      <c r="A693" s="132"/>
      <c r="B693" s="132"/>
      <c r="C693" s="132"/>
      <c r="D693" s="132"/>
      <c r="E693" s="132"/>
      <c r="F693" s="132"/>
      <c r="G693" s="132"/>
      <c r="H693" s="132"/>
      <c r="I693" s="132"/>
      <c r="J693" s="132"/>
      <c r="K693" s="132"/>
      <c r="L693" s="132"/>
      <c r="M693" s="132"/>
      <c r="N693" s="132"/>
      <c r="O693" s="132"/>
      <c r="P693" s="132"/>
      <c r="Q693" s="132"/>
      <c r="R693" s="132"/>
      <c r="S693" s="132"/>
      <c r="T693" s="132"/>
      <c r="U693" s="132"/>
      <c r="V693" s="132"/>
      <c r="W693" s="132"/>
      <c r="X693" s="132"/>
      <c r="Y693" s="132"/>
      <c r="Z693" s="132"/>
    </row>
    <row r="694" spans="1:26" ht="16.5" customHeight="1" x14ac:dyDescent="0.25">
      <c r="A694" s="132"/>
      <c r="B694" s="132"/>
      <c r="C694" s="132"/>
      <c r="D694" s="132"/>
      <c r="E694" s="132"/>
      <c r="F694" s="132"/>
      <c r="G694" s="132"/>
      <c r="H694" s="132"/>
      <c r="I694" s="132"/>
      <c r="J694" s="132"/>
      <c r="K694" s="132"/>
      <c r="L694" s="132"/>
      <c r="M694" s="132"/>
      <c r="N694" s="132"/>
      <c r="O694" s="132"/>
      <c r="P694" s="132"/>
      <c r="Q694" s="132"/>
      <c r="R694" s="132"/>
      <c r="S694" s="132"/>
      <c r="T694" s="132"/>
      <c r="U694" s="132"/>
      <c r="V694" s="132"/>
      <c r="W694" s="132"/>
      <c r="X694" s="132"/>
      <c r="Y694" s="132"/>
      <c r="Z694" s="132"/>
    </row>
    <row r="695" spans="1:26" ht="16.5" customHeight="1" x14ac:dyDescent="0.25">
      <c r="A695" s="132"/>
      <c r="B695" s="132"/>
      <c r="C695" s="132"/>
      <c r="D695" s="132"/>
      <c r="E695" s="132"/>
      <c r="F695" s="132"/>
      <c r="G695" s="132"/>
      <c r="H695" s="132"/>
      <c r="I695" s="132"/>
      <c r="J695" s="132"/>
      <c r="K695" s="132"/>
      <c r="L695" s="132"/>
      <c r="M695" s="132"/>
      <c r="N695" s="132"/>
      <c r="O695" s="132"/>
      <c r="P695" s="132"/>
      <c r="Q695" s="132"/>
      <c r="R695" s="132"/>
      <c r="S695" s="132"/>
      <c r="T695" s="132"/>
      <c r="U695" s="132"/>
      <c r="V695" s="132"/>
      <c r="W695" s="132"/>
      <c r="X695" s="132"/>
      <c r="Y695" s="132"/>
      <c r="Z695" s="132"/>
    </row>
    <row r="696" spans="1:26" ht="16.5" customHeight="1" x14ac:dyDescent="0.25">
      <c r="A696" s="132"/>
      <c r="B696" s="132"/>
      <c r="C696" s="132"/>
      <c r="D696" s="132"/>
      <c r="E696" s="132"/>
      <c r="F696" s="132"/>
      <c r="G696" s="132"/>
      <c r="H696" s="132"/>
      <c r="I696" s="132"/>
      <c r="J696" s="132"/>
      <c r="K696" s="132"/>
      <c r="L696" s="132"/>
      <c r="M696" s="132"/>
      <c r="N696" s="132"/>
      <c r="O696" s="132"/>
      <c r="P696" s="132"/>
      <c r="Q696" s="132"/>
      <c r="R696" s="132"/>
      <c r="S696" s="132"/>
      <c r="T696" s="132"/>
      <c r="U696" s="132"/>
      <c r="V696" s="132"/>
      <c r="W696" s="132"/>
      <c r="X696" s="132"/>
      <c r="Y696" s="132"/>
      <c r="Z696" s="132"/>
    </row>
    <row r="697" spans="1:26" ht="16.5" customHeight="1" x14ac:dyDescent="0.25">
      <c r="A697" s="132"/>
      <c r="B697" s="132"/>
      <c r="C697" s="132"/>
      <c r="D697" s="132"/>
      <c r="E697" s="132"/>
      <c r="F697" s="132"/>
      <c r="G697" s="132"/>
      <c r="H697" s="132"/>
      <c r="I697" s="132"/>
      <c r="J697" s="132"/>
      <c r="K697" s="132"/>
      <c r="L697" s="132"/>
      <c r="M697" s="132"/>
      <c r="N697" s="132"/>
      <c r="O697" s="132"/>
      <c r="P697" s="132"/>
      <c r="Q697" s="132"/>
      <c r="R697" s="132"/>
      <c r="S697" s="132"/>
      <c r="T697" s="132"/>
      <c r="U697" s="132"/>
      <c r="V697" s="132"/>
      <c r="W697" s="132"/>
      <c r="X697" s="132"/>
      <c r="Y697" s="132"/>
      <c r="Z697" s="132"/>
    </row>
    <row r="698" spans="1:26" ht="16.5" customHeight="1" x14ac:dyDescent="0.25">
      <c r="A698" s="132"/>
      <c r="B698" s="132"/>
      <c r="C698" s="132"/>
      <c r="D698" s="132"/>
      <c r="E698" s="132"/>
      <c r="F698" s="132"/>
      <c r="G698" s="132"/>
      <c r="H698" s="132"/>
      <c r="I698" s="132"/>
      <c r="J698" s="132"/>
      <c r="K698" s="132"/>
      <c r="L698" s="132"/>
      <c r="M698" s="132"/>
      <c r="N698" s="132"/>
      <c r="O698" s="132"/>
      <c r="P698" s="132"/>
      <c r="Q698" s="132"/>
      <c r="R698" s="132"/>
      <c r="S698" s="132"/>
      <c r="T698" s="132"/>
      <c r="U698" s="132"/>
      <c r="V698" s="132"/>
      <c r="W698" s="132"/>
      <c r="X698" s="132"/>
      <c r="Y698" s="132"/>
      <c r="Z698" s="132"/>
    </row>
    <row r="699" spans="1:26" ht="16.5" customHeight="1" x14ac:dyDescent="0.25">
      <c r="A699" s="132"/>
      <c r="B699" s="132"/>
      <c r="C699" s="132"/>
      <c r="D699" s="132"/>
      <c r="E699" s="132"/>
      <c r="F699" s="132"/>
      <c r="G699" s="132"/>
      <c r="H699" s="132"/>
      <c r="I699" s="132"/>
      <c r="J699" s="132"/>
      <c r="K699" s="132"/>
      <c r="L699" s="132"/>
      <c r="M699" s="132"/>
      <c r="N699" s="132"/>
      <c r="O699" s="132"/>
      <c r="P699" s="132"/>
      <c r="Q699" s="132"/>
      <c r="R699" s="132"/>
      <c r="S699" s="132"/>
      <c r="T699" s="132"/>
      <c r="U699" s="132"/>
      <c r="V699" s="132"/>
      <c r="W699" s="132"/>
      <c r="X699" s="132"/>
      <c r="Y699" s="132"/>
      <c r="Z699" s="132"/>
    </row>
    <row r="700" spans="1:26" ht="16.5" customHeight="1" x14ac:dyDescent="0.25">
      <c r="A700" s="132"/>
      <c r="B700" s="132"/>
      <c r="C700" s="132"/>
      <c r="D700" s="132"/>
      <c r="E700" s="132"/>
      <c r="F700" s="132"/>
      <c r="G700" s="132"/>
      <c r="H700" s="132"/>
      <c r="I700" s="132"/>
      <c r="J700" s="132"/>
      <c r="K700" s="132"/>
      <c r="L700" s="132"/>
      <c r="M700" s="132"/>
      <c r="N700" s="132"/>
      <c r="O700" s="132"/>
      <c r="P700" s="132"/>
      <c r="Q700" s="132"/>
      <c r="R700" s="132"/>
      <c r="S700" s="132"/>
      <c r="T700" s="132"/>
      <c r="U700" s="132"/>
      <c r="V700" s="132"/>
      <c r="W700" s="132"/>
      <c r="X700" s="132"/>
      <c r="Y700" s="132"/>
      <c r="Z700" s="132"/>
    </row>
    <row r="701" spans="1:26" ht="16.5" customHeight="1" x14ac:dyDescent="0.25">
      <c r="A701" s="132"/>
      <c r="B701" s="132"/>
      <c r="C701" s="132"/>
      <c r="D701" s="132"/>
      <c r="E701" s="132"/>
      <c r="F701" s="132"/>
      <c r="G701" s="132"/>
      <c r="H701" s="132"/>
      <c r="I701" s="132"/>
      <c r="J701" s="132"/>
      <c r="K701" s="132"/>
      <c r="L701" s="132"/>
      <c r="M701" s="132"/>
      <c r="N701" s="132"/>
      <c r="O701" s="132"/>
      <c r="P701" s="132"/>
      <c r="Q701" s="132"/>
      <c r="R701" s="132"/>
      <c r="S701" s="132"/>
      <c r="T701" s="132"/>
      <c r="U701" s="132"/>
      <c r="V701" s="132"/>
      <c r="W701" s="132"/>
      <c r="X701" s="132"/>
      <c r="Y701" s="132"/>
      <c r="Z701" s="132"/>
    </row>
    <row r="702" spans="1:26" ht="16.5" customHeight="1" x14ac:dyDescent="0.25">
      <c r="A702" s="132"/>
      <c r="B702" s="132"/>
      <c r="C702" s="132"/>
      <c r="D702" s="132"/>
      <c r="E702" s="132"/>
      <c r="F702" s="132"/>
      <c r="G702" s="132"/>
      <c r="H702" s="132"/>
      <c r="I702" s="132"/>
      <c r="J702" s="132"/>
      <c r="K702" s="132"/>
      <c r="L702" s="132"/>
      <c r="M702" s="132"/>
      <c r="N702" s="132"/>
      <c r="O702" s="132"/>
      <c r="P702" s="132"/>
      <c r="Q702" s="132"/>
      <c r="R702" s="132"/>
      <c r="S702" s="132"/>
      <c r="T702" s="132"/>
      <c r="U702" s="132"/>
      <c r="V702" s="132"/>
      <c r="W702" s="132"/>
      <c r="X702" s="132"/>
      <c r="Y702" s="132"/>
      <c r="Z702" s="132"/>
    </row>
    <row r="703" spans="1:26" ht="16.5" customHeight="1" x14ac:dyDescent="0.25">
      <c r="A703" s="132"/>
      <c r="B703" s="132"/>
      <c r="C703" s="132"/>
      <c r="D703" s="132"/>
      <c r="E703" s="132"/>
      <c r="F703" s="132"/>
      <c r="G703" s="132"/>
      <c r="H703" s="132"/>
      <c r="I703" s="132"/>
      <c r="J703" s="132"/>
      <c r="K703" s="132"/>
      <c r="L703" s="132"/>
      <c r="M703" s="132"/>
      <c r="N703" s="132"/>
      <c r="O703" s="132"/>
      <c r="P703" s="132"/>
      <c r="Q703" s="132"/>
      <c r="R703" s="132"/>
      <c r="S703" s="132"/>
      <c r="T703" s="132"/>
      <c r="U703" s="132"/>
      <c r="V703" s="132"/>
      <c r="W703" s="132"/>
      <c r="X703" s="132"/>
      <c r="Y703" s="132"/>
      <c r="Z703" s="132"/>
    </row>
    <row r="704" spans="1:26" ht="16.5" customHeight="1" x14ac:dyDescent="0.25">
      <c r="A704" s="132"/>
      <c r="B704" s="132"/>
      <c r="C704" s="132"/>
      <c r="D704" s="132"/>
      <c r="E704" s="132"/>
      <c r="F704" s="132"/>
      <c r="G704" s="132"/>
      <c r="H704" s="132"/>
      <c r="I704" s="132"/>
      <c r="J704" s="132"/>
      <c r="K704" s="132"/>
      <c r="L704" s="132"/>
      <c r="M704" s="132"/>
      <c r="N704" s="132"/>
      <c r="O704" s="132"/>
      <c r="P704" s="132"/>
      <c r="Q704" s="132"/>
      <c r="R704" s="132"/>
      <c r="S704" s="132"/>
      <c r="T704" s="132"/>
      <c r="U704" s="132"/>
      <c r="V704" s="132"/>
      <c r="W704" s="132"/>
      <c r="X704" s="132"/>
      <c r="Y704" s="132"/>
      <c r="Z704" s="132"/>
    </row>
    <row r="705" spans="1:26" ht="16.5" customHeight="1" x14ac:dyDescent="0.25">
      <c r="A705" s="132"/>
      <c r="B705" s="132"/>
      <c r="C705" s="132"/>
      <c r="D705" s="132"/>
      <c r="E705" s="132"/>
      <c r="F705" s="132"/>
      <c r="G705" s="132"/>
      <c r="H705" s="132"/>
      <c r="I705" s="132"/>
      <c r="J705" s="132"/>
      <c r="K705" s="132"/>
      <c r="L705" s="132"/>
      <c r="M705" s="132"/>
      <c r="N705" s="132"/>
      <c r="O705" s="132"/>
      <c r="P705" s="132"/>
      <c r="Q705" s="132"/>
      <c r="R705" s="132"/>
      <c r="S705" s="132"/>
      <c r="T705" s="132"/>
      <c r="U705" s="132"/>
      <c r="V705" s="132"/>
      <c r="W705" s="132"/>
      <c r="X705" s="132"/>
      <c r="Y705" s="132"/>
      <c r="Z705" s="132"/>
    </row>
    <row r="706" spans="1:26" ht="16.5" customHeight="1" x14ac:dyDescent="0.25">
      <c r="A706" s="132"/>
      <c r="B706" s="132"/>
      <c r="C706" s="132"/>
      <c r="D706" s="132"/>
      <c r="E706" s="132"/>
      <c r="F706" s="132"/>
      <c r="G706" s="132"/>
      <c r="H706" s="132"/>
      <c r="I706" s="132"/>
      <c r="J706" s="132"/>
      <c r="K706" s="132"/>
      <c r="L706" s="132"/>
      <c r="M706" s="132"/>
      <c r="N706" s="132"/>
      <c r="O706" s="132"/>
      <c r="P706" s="132"/>
      <c r="Q706" s="132"/>
      <c r="R706" s="132"/>
      <c r="S706" s="132"/>
      <c r="T706" s="132"/>
      <c r="U706" s="132"/>
      <c r="V706" s="132"/>
      <c r="W706" s="132"/>
      <c r="X706" s="132"/>
      <c r="Y706" s="132"/>
      <c r="Z706" s="132"/>
    </row>
    <row r="707" spans="1:26" ht="16.5" customHeight="1" x14ac:dyDescent="0.25">
      <c r="A707" s="132"/>
      <c r="B707" s="132"/>
      <c r="C707" s="132"/>
      <c r="D707" s="132"/>
      <c r="E707" s="132"/>
      <c r="F707" s="132"/>
      <c r="G707" s="132"/>
      <c r="H707" s="132"/>
      <c r="I707" s="132"/>
      <c r="J707" s="132"/>
      <c r="K707" s="132"/>
      <c r="L707" s="132"/>
      <c r="M707" s="132"/>
      <c r="N707" s="132"/>
      <c r="O707" s="132"/>
      <c r="P707" s="132"/>
      <c r="Q707" s="132"/>
      <c r="R707" s="132"/>
      <c r="S707" s="132"/>
      <c r="T707" s="132"/>
      <c r="U707" s="132"/>
      <c r="V707" s="132"/>
      <c r="W707" s="132"/>
      <c r="X707" s="132"/>
      <c r="Y707" s="132"/>
      <c r="Z707" s="132"/>
    </row>
    <row r="708" spans="1:26" ht="16.5" customHeight="1" x14ac:dyDescent="0.25">
      <c r="A708" s="132"/>
      <c r="B708" s="132"/>
      <c r="C708" s="132"/>
      <c r="D708" s="132"/>
      <c r="E708" s="132"/>
      <c r="F708" s="132"/>
      <c r="G708" s="132"/>
      <c r="H708" s="132"/>
      <c r="I708" s="132"/>
      <c r="J708" s="132"/>
      <c r="K708" s="132"/>
      <c r="L708" s="132"/>
      <c r="M708" s="132"/>
      <c r="N708" s="132"/>
      <c r="O708" s="132"/>
      <c r="P708" s="132"/>
      <c r="Q708" s="132"/>
      <c r="R708" s="132"/>
      <c r="S708" s="132"/>
      <c r="T708" s="132"/>
      <c r="U708" s="132"/>
      <c r="V708" s="132"/>
      <c r="W708" s="132"/>
      <c r="X708" s="132"/>
      <c r="Y708" s="132"/>
      <c r="Z708" s="132"/>
    </row>
    <row r="709" spans="1:26" ht="16.5" customHeight="1" x14ac:dyDescent="0.25">
      <c r="A709" s="132"/>
      <c r="B709" s="132"/>
      <c r="C709" s="132"/>
      <c r="D709" s="132"/>
      <c r="E709" s="132"/>
      <c r="F709" s="132"/>
      <c r="G709" s="132"/>
      <c r="H709" s="132"/>
      <c r="I709" s="132"/>
      <c r="J709" s="132"/>
      <c r="K709" s="132"/>
      <c r="L709" s="132"/>
      <c r="M709" s="132"/>
      <c r="N709" s="132"/>
      <c r="O709" s="132"/>
      <c r="P709" s="132"/>
      <c r="Q709" s="132"/>
      <c r="R709" s="132"/>
      <c r="S709" s="132"/>
      <c r="T709" s="132"/>
      <c r="U709" s="132"/>
      <c r="V709" s="132"/>
      <c r="W709" s="132"/>
      <c r="X709" s="132"/>
      <c r="Y709" s="132"/>
      <c r="Z709" s="132"/>
    </row>
    <row r="710" spans="1:26" ht="16.5" customHeight="1" x14ac:dyDescent="0.25">
      <c r="A710" s="132"/>
      <c r="B710" s="132"/>
      <c r="C710" s="132"/>
      <c r="D710" s="132"/>
      <c r="E710" s="132"/>
      <c r="F710" s="132"/>
      <c r="G710" s="132"/>
      <c r="H710" s="132"/>
      <c r="I710" s="132"/>
      <c r="J710" s="132"/>
      <c r="K710" s="132"/>
      <c r="L710" s="132"/>
      <c r="M710" s="132"/>
      <c r="N710" s="132"/>
      <c r="O710" s="132"/>
      <c r="P710" s="132"/>
      <c r="Q710" s="132"/>
      <c r="R710" s="132"/>
      <c r="S710" s="132"/>
      <c r="T710" s="132"/>
      <c r="U710" s="132"/>
      <c r="V710" s="132"/>
      <c r="W710" s="132"/>
      <c r="X710" s="132"/>
      <c r="Y710" s="132"/>
      <c r="Z710" s="132"/>
    </row>
    <row r="711" spans="1:26" ht="16.5" customHeight="1" x14ac:dyDescent="0.25">
      <c r="A711" s="132"/>
      <c r="B711" s="132"/>
      <c r="C711" s="132"/>
      <c r="D711" s="132"/>
      <c r="E711" s="132"/>
      <c r="F711" s="132"/>
      <c r="G711" s="132"/>
      <c r="H711" s="132"/>
      <c r="I711" s="132"/>
      <c r="J711" s="132"/>
      <c r="K711" s="132"/>
      <c r="L711" s="132"/>
      <c r="M711" s="132"/>
      <c r="N711" s="132"/>
      <c r="O711" s="132"/>
      <c r="P711" s="132"/>
      <c r="Q711" s="132"/>
      <c r="R711" s="132"/>
      <c r="S711" s="132"/>
      <c r="T711" s="132"/>
      <c r="U711" s="132"/>
      <c r="V711" s="132"/>
      <c r="W711" s="132"/>
      <c r="X711" s="132"/>
      <c r="Y711" s="132"/>
      <c r="Z711" s="132"/>
    </row>
    <row r="712" spans="1:26" ht="16.5" customHeight="1" x14ac:dyDescent="0.25">
      <c r="A712" s="132"/>
      <c r="B712" s="132"/>
      <c r="C712" s="132"/>
      <c r="D712" s="132"/>
      <c r="E712" s="132"/>
      <c r="F712" s="132"/>
      <c r="G712" s="132"/>
      <c r="H712" s="132"/>
      <c r="I712" s="132"/>
      <c r="J712" s="132"/>
      <c r="K712" s="132"/>
      <c r="L712" s="132"/>
      <c r="M712" s="132"/>
      <c r="N712" s="132"/>
      <c r="O712" s="132"/>
      <c r="P712" s="132"/>
      <c r="Q712" s="132"/>
      <c r="R712" s="132"/>
      <c r="S712" s="132"/>
      <c r="T712" s="132"/>
      <c r="U712" s="132"/>
      <c r="V712" s="132"/>
      <c r="W712" s="132"/>
      <c r="X712" s="132"/>
      <c r="Y712" s="132"/>
      <c r="Z712" s="132"/>
    </row>
    <row r="713" spans="1:26" ht="16.5" customHeight="1" x14ac:dyDescent="0.25">
      <c r="A713" s="132"/>
      <c r="B713" s="132"/>
      <c r="C713" s="132"/>
      <c r="D713" s="132"/>
      <c r="E713" s="132"/>
      <c r="F713" s="132"/>
      <c r="G713" s="132"/>
      <c r="H713" s="132"/>
      <c r="I713" s="132"/>
      <c r="J713" s="132"/>
      <c r="K713" s="132"/>
      <c r="L713" s="132"/>
      <c r="M713" s="132"/>
      <c r="N713" s="132"/>
      <c r="O713" s="132"/>
      <c r="P713" s="132"/>
      <c r="Q713" s="132"/>
      <c r="R713" s="132"/>
      <c r="S713" s="132"/>
      <c r="T713" s="132"/>
      <c r="U713" s="132"/>
      <c r="V713" s="132"/>
      <c r="W713" s="132"/>
      <c r="X713" s="132"/>
      <c r="Y713" s="132"/>
      <c r="Z713" s="132"/>
    </row>
    <row r="714" spans="1:26" ht="16.5" customHeight="1" x14ac:dyDescent="0.25">
      <c r="A714" s="132"/>
      <c r="B714" s="132"/>
      <c r="C714" s="132"/>
      <c r="D714" s="132"/>
      <c r="E714" s="132"/>
      <c r="F714" s="132"/>
      <c r="G714" s="132"/>
      <c r="H714" s="132"/>
      <c r="I714" s="132"/>
      <c r="J714" s="132"/>
      <c r="K714" s="132"/>
      <c r="L714" s="132"/>
      <c r="M714" s="132"/>
      <c r="N714" s="132"/>
      <c r="O714" s="132"/>
      <c r="P714" s="132"/>
      <c r="Q714" s="132"/>
      <c r="R714" s="132"/>
      <c r="S714" s="132"/>
      <c r="T714" s="132"/>
      <c r="U714" s="132"/>
      <c r="V714" s="132"/>
      <c r="W714" s="132"/>
      <c r="X714" s="132"/>
      <c r="Y714" s="132"/>
      <c r="Z714" s="132"/>
    </row>
    <row r="715" spans="1:26" ht="16.5" customHeight="1" x14ac:dyDescent="0.25">
      <c r="A715" s="132"/>
      <c r="B715" s="132"/>
      <c r="C715" s="132"/>
      <c r="D715" s="132"/>
      <c r="E715" s="132"/>
      <c r="F715" s="132"/>
      <c r="G715" s="132"/>
      <c r="H715" s="132"/>
      <c r="I715" s="132"/>
      <c r="J715" s="132"/>
      <c r="K715" s="132"/>
      <c r="L715" s="132"/>
      <c r="M715" s="132"/>
      <c r="N715" s="132"/>
      <c r="O715" s="132"/>
      <c r="P715" s="132"/>
      <c r="Q715" s="132"/>
      <c r="R715" s="132"/>
      <c r="S715" s="132"/>
      <c r="T715" s="132"/>
      <c r="U715" s="132"/>
      <c r="V715" s="132"/>
      <c r="W715" s="132"/>
      <c r="X715" s="132"/>
      <c r="Y715" s="132"/>
      <c r="Z715" s="132"/>
    </row>
    <row r="716" spans="1:26" ht="16.5" customHeight="1" x14ac:dyDescent="0.25">
      <c r="A716" s="132"/>
      <c r="B716" s="132"/>
      <c r="C716" s="132"/>
      <c r="D716" s="132"/>
      <c r="E716" s="132"/>
      <c r="F716" s="132"/>
      <c r="G716" s="132"/>
      <c r="H716" s="132"/>
      <c r="I716" s="132"/>
      <c r="J716" s="132"/>
      <c r="K716" s="132"/>
      <c r="L716" s="132"/>
      <c r="M716" s="132"/>
      <c r="N716" s="132"/>
      <c r="O716" s="132"/>
      <c r="P716" s="132"/>
      <c r="Q716" s="132"/>
      <c r="R716" s="132"/>
      <c r="S716" s="132"/>
      <c r="T716" s="132"/>
      <c r="U716" s="132"/>
      <c r="V716" s="132"/>
      <c r="W716" s="132"/>
      <c r="X716" s="132"/>
      <c r="Y716" s="132"/>
      <c r="Z716" s="132"/>
    </row>
    <row r="717" spans="1:26" ht="16.5" customHeight="1" x14ac:dyDescent="0.25">
      <c r="A717" s="132"/>
      <c r="B717" s="132"/>
      <c r="C717" s="132"/>
      <c r="D717" s="132"/>
      <c r="E717" s="132"/>
      <c r="F717" s="132"/>
      <c r="G717" s="132"/>
      <c r="H717" s="132"/>
      <c r="I717" s="132"/>
      <c r="J717" s="132"/>
      <c r="K717" s="132"/>
      <c r="L717" s="132"/>
      <c r="M717" s="132"/>
      <c r="N717" s="132"/>
      <c r="O717" s="132"/>
      <c r="P717" s="132"/>
      <c r="Q717" s="132"/>
      <c r="R717" s="132"/>
      <c r="S717" s="132"/>
      <c r="T717" s="132"/>
      <c r="U717" s="132"/>
      <c r="V717" s="132"/>
      <c r="W717" s="132"/>
      <c r="X717" s="132"/>
      <c r="Y717" s="132"/>
      <c r="Z717" s="132"/>
    </row>
    <row r="718" spans="1:26" ht="16.5" customHeight="1" x14ac:dyDescent="0.25">
      <c r="A718" s="132"/>
      <c r="B718" s="132"/>
      <c r="C718" s="132"/>
      <c r="D718" s="132"/>
      <c r="E718" s="132"/>
      <c r="F718" s="132"/>
      <c r="G718" s="132"/>
      <c r="H718" s="132"/>
      <c r="I718" s="132"/>
      <c r="J718" s="132"/>
      <c r="K718" s="132"/>
      <c r="L718" s="132"/>
      <c r="M718" s="132"/>
      <c r="N718" s="132"/>
      <c r="O718" s="132"/>
      <c r="P718" s="132"/>
      <c r="Q718" s="132"/>
      <c r="R718" s="132"/>
      <c r="S718" s="132"/>
      <c r="T718" s="132"/>
      <c r="U718" s="132"/>
      <c r="V718" s="132"/>
      <c r="W718" s="132"/>
      <c r="X718" s="132"/>
      <c r="Y718" s="132"/>
      <c r="Z718" s="132"/>
    </row>
    <row r="719" spans="1:26" ht="16.5" customHeight="1" x14ac:dyDescent="0.25">
      <c r="A719" s="132"/>
      <c r="B719" s="132"/>
      <c r="C719" s="132"/>
      <c r="D719" s="132"/>
      <c r="E719" s="132"/>
      <c r="F719" s="132"/>
      <c r="G719" s="132"/>
      <c r="H719" s="132"/>
      <c r="I719" s="132"/>
      <c r="J719" s="132"/>
      <c r="K719" s="132"/>
      <c r="L719" s="132"/>
      <c r="M719" s="132"/>
      <c r="N719" s="132"/>
      <c r="O719" s="132"/>
      <c r="P719" s="132"/>
      <c r="Q719" s="132"/>
      <c r="R719" s="132"/>
      <c r="S719" s="132"/>
      <c r="T719" s="132"/>
      <c r="U719" s="132"/>
      <c r="V719" s="132"/>
      <c r="W719" s="132"/>
      <c r="X719" s="132"/>
      <c r="Y719" s="132"/>
      <c r="Z719" s="132"/>
    </row>
    <row r="720" spans="1:26" ht="16.5" customHeight="1" x14ac:dyDescent="0.25">
      <c r="A720" s="132"/>
      <c r="B720" s="132"/>
      <c r="C720" s="132"/>
      <c r="D720" s="132"/>
      <c r="E720" s="132"/>
      <c r="F720" s="132"/>
      <c r="G720" s="132"/>
      <c r="H720" s="132"/>
      <c r="I720" s="132"/>
      <c r="J720" s="132"/>
      <c r="K720" s="132"/>
      <c r="L720" s="132"/>
      <c r="M720" s="132"/>
      <c r="N720" s="132"/>
      <c r="O720" s="132"/>
      <c r="P720" s="132"/>
      <c r="Q720" s="132"/>
      <c r="R720" s="132"/>
      <c r="S720" s="132"/>
      <c r="T720" s="132"/>
      <c r="U720" s="132"/>
      <c r="V720" s="132"/>
      <c r="W720" s="132"/>
      <c r="X720" s="132"/>
      <c r="Y720" s="132"/>
      <c r="Z720" s="132"/>
    </row>
    <row r="721" spans="1:26" ht="16.5" customHeight="1" x14ac:dyDescent="0.25">
      <c r="A721" s="132"/>
      <c r="B721" s="132"/>
      <c r="C721" s="132"/>
      <c r="D721" s="132"/>
      <c r="E721" s="132"/>
      <c r="F721" s="132"/>
      <c r="G721" s="132"/>
      <c r="H721" s="132"/>
      <c r="I721" s="132"/>
      <c r="J721" s="132"/>
      <c r="K721" s="132"/>
      <c r="L721" s="132"/>
      <c r="M721" s="132"/>
      <c r="N721" s="132"/>
      <c r="O721" s="132"/>
      <c r="P721" s="132"/>
      <c r="Q721" s="132"/>
      <c r="R721" s="132"/>
      <c r="S721" s="132"/>
      <c r="T721" s="132"/>
      <c r="U721" s="132"/>
      <c r="V721" s="132"/>
      <c r="W721" s="132"/>
      <c r="X721" s="132"/>
      <c r="Y721" s="132"/>
      <c r="Z721" s="132"/>
    </row>
    <row r="722" spans="1:26" ht="16.5" customHeight="1" x14ac:dyDescent="0.25">
      <c r="A722" s="132"/>
      <c r="B722" s="132"/>
      <c r="C722" s="132"/>
      <c r="D722" s="132"/>
      <c r="E722" s="132"/>
      <c r="F722" s="132"/>
      <c r="G722" s="132"/>
      <c r="H722" s="132"/>
      <c r="I722" s="132"/>
      <c r="J722" s="132"/>
      <c r="K722" s="132"/>
      <c r="L722" s="132"/>
      <c r="M722" s="132"/>
      <c r="N722" s="132"/>
      <c r="O722" s="132"/>
      <c r="P722" s="132"/>
      <c r="Q722" s="132"/>
      <c r="R722" s="132"/>
      <c r="S722" s="132"/>
      <c r="T722" s="132"/>
      <c r="U722" s="132"/>
      <c r="V722" s="132"/>
      <c r="W722" s="132"/>
      <c r="X722" s="132"/>
      <c r="Y722" s="132"/>
      <c r="Z722" s="132"/>
    </row>
    <row r="723" spans="1:26" ht="16.5" customHeight="1" x14ac:dyDescent="0.25">
      <c r="A723" s="132"/>
      <c r="B723" s="132"/>
      <c r="C723" s="132"/>
      <c r="D723" s="132"/>
      <c r="E723" s="132"/>
      <c r="F723" s="132"/>
      <c r="G723" s="132"/>
      <c r="H723" s="132"/>
      <c r="I723" s="132"/>
      <c r="J723" s="132"/>
      <c r="K723" s="132"/>
      <c r="L723" s="132"/>
      <c r="M723" s="132"/>
      <c r="N723" s="132"/>
      <c r="O723" s="132"/>
      <c r="P723" s="132"/>
      <c r="Q723" s="132"/>
      <c r="R723" s="132"/>
      <c r="S723" s="132"/>
      <c r="T723" s="132"/>
      <c r="U723" s="132"/>
      <c r="V723" s="132"/>
      <c r="W723" s="132"/>
      <c r="X723" s="132"/>
      <c r="Y723" s="132"/>
      <c r="Z723" s="132"/>
    </row>
    <row r="724" spans="1:26" ht="16.5" customHeight="1" x14ac:dyDescent="0.25">
      <c r="A724" s="132"/>
      <c r="B724" s="132"/>
      <c r="C724" s="132"/>
      <c r="D724" s="132"/>
      <c r="E724" s="132"/>
      <c r="F724" s="132"/>
      <c r="G724" s="132"/>
      <c r="H724" s="132"/>
      <c r="I724" s="132"/>
      <c r="J724" s="132"/>
      <c r="K724" s="132"/>
      <c r="L724" s="132"/>
      <c r="M724" s="132"/>
      <c r="N724" s="132"/>
      <c r="O724" s="132"/>
      <c r="P724" s="132"/>
      <c r="Q724" s="132"/>
      <c r="R724" s="132"/>
      <c r="S724" s="132"/>
      <c r="T724" s="132"/>
      <c r="U724" s="132"/>
      <c r="V724" s="132"/>
      <c r="W724" s="132"/>
      <c r="X724" s="132"/>
      <c r="Y724" s="132"/>
      <c r="Z724" s="132"/>
    </row>
    <row r="725" spans="1:26" ht="16.5" customHeight="1" x14ac:dyDescent="0.25">
      <c r="A725" s="132"/>
      <c r="B725" s="132"/>
      <c r="C725" s="132"/>
      <c r="D725" s="132"/>
      <c r="E725" s="132"/>
      <c r="F725" s="132"/>
      <c r="G725" s="132"/>
      <c r="H725" s="132"/>
      <c r="I725" s="132"/>
      <c r="J725" s="132"/>
      <c r="K725" s="132"/>
      <c r="L725" s="132"/>
      <c r="M725" s="132"/>
      <c r="N725" s="132"/>
      <c r="O725" s="132"/>
      <c r="P725" s="132"/>
      <c r="Q725" s="132"/>
      <c r="R725" s="132"/>
      <c r="S725" s="132"/>
      <c r="T725" s="132"/>
      <c r="U725" s="132"/>
      <c r="V725" s="132"/>
      <c r="W725" s="132"/>
      <c r="X725" s="132"/>
      <c r="Y725" s="132"/>
      <c r="Z725" s="132"/>
    </row>
    <row r="726" spans="1:26" ht="16.5" customHeight="1" x14ac:dyDescent="0.25">
      <c r="A726" s="132"/>
      <c r="B726" s="132"/>
      <c r="C726" s="132"/>
      <c r="D726" s="132"/>
      <c r="E726" s="132"/>
      <c r="F726" s="132"/>
      <c r="G726" s="132"/>
      <c r="H726" s="132"/>
      <c r="I726" s="132"/>
      <c r="J726" s="132"/>
      <c r="K726" s="132"/>
      <c r="L726" s="132"/>
      <c r="M726" s="132"/>
      <c r="N726" s="132"/>
      <c r="O726" s="132"/>
      <c r="P726" s="132"/>
      <c r="Q726" s="132"/>
      <c r="R726" s="132"/>
      <c r="S726" s="132"/>
      <c r="T726" s="132"/>
      <c r="U726" s="132"/>
      <c r="V726" s="132"/>
      <c r="W726" s="132"/>
      <c r="X726" s="132"/>
      <c r="Y726" s="132"/>
      <c r="Z726" s="132"/>
    </row>
    <row r="727" spans="1:26" ht="16.5" customHeight="1" x14ac:dyDescent="0.25">
      <c r="A727" s="132"/>
      <c r="B727" s="132"/>
      <c r="C727" s="132"/>
      <c r="D727" s="132"/>
      <c r="E727" s="132"/>
      <c r="F727" s="132"/>
      <c r="G727" s="132"/>
      <c r="H727" s="132"/>
      <c r="I727" s="132"/>
      <c r="J727" s="132"/>
      <c r="K727" s="132"/>
      <c r="L727" s="132"/>
      <c r="M727" s="132"/>
      <c r="N727" s="132"/>
      <c r="O727" s="132"/>
      <c r="P727" s="132"/>
      <c r="Q727" s="132"/>
      <c r="R727" s="132"/>
      <c r="S727" s="132"/>
      <c r="T727" s="132"/>
      <c r="U727" s="132"/>
      <c r="V727" s="132"/>
      <c r="W727" s="132"/>
      <c r="X727" s="132"/>
      <c r="Y727" s="132"/>
      <c r="Z727" s="132"/>
    </row>
    <row r="728" spans="1:26" ht="16.5" customHeight="1" x14ac:dyDescent="0.25">
      <c r="A728" s="132"/>
      <c r="B728" s="132"/>
      <c r="C728" s="132"/>
      <c r="D728" s="132"/>
      <c r="E728" s="132"/>
      <c r="F728" s="132"/>
      <c r="G728" s="132"/>
      <c r="H728" s="132"/>
      <c r="I728" s="132"/>
      <c r="J728" s="132"/>
      <c r="K728" s="132"/>
      <c r="L728" s="132"/>
      <c r="M728" s="132"/>
      <c r="N728" s="132"/>
      <c r="O728" s="132"/>
      <c r="P728" s="132"/>
      <c r="Q728" s="132"/>
      <c r="R728" s="132"/>
      <c r="S728" s="132"/>
      <c r="T728" s="132"/>
      <c r="U728" s="132"/>
      <c r="V728" s="132"/>
      <c r="W728" s="132"/>
      <c r="X728" s="132"/>
      <c r="Y728" s="132"/>
      <c r="Z728" s="132"/>
    </row>
    <row r="729" spans="1:26" ht="16.5" customHeight="1" x14ac:dyDescent="0.25">
      <c r="A729" s="132"/>
      <c r="B729" s="132"/>
      <c r="C729" s="132"/>
      <c r="D729" s="132"/>
      <c r="E729" s="132"/>
      <c r="F729" s="132"/>
      <c r="G729" s="132"/>
      <c r="H729" s="132"/>
      <c r="I729" s="132"/>
      <c r="J729" s="132"/>
      <c r="K729" s="132"/>
      <c r="L729" s="132"/>
      <c r="M729" s="132"/>
      <c r="N729" s="132"/>
      <c r="O729" s="132"/>
      <c r="P729" s="132"/>
      <c r="Q729" s="132"/>
      <c r="R729" s="132"/>
      <c r="S729" s="132"/>
      <c r="T729" s="132"/>
      <c r="U729" s="132"/>
      <c r="V729" s="132"/>
      <c r="W729" s="132"/>
      <c r="X729" s="132"/>
      <c r="Y729" s="132"/>
      <c r="Z729" s="132"/>
    </row>
    <row r="730" spans="1:26" ht="16.5" customHeight="1" x14ac:dyDescent="0.25">
      <c r="A730" s="132"/>
      <c r="B730" s="132"/>
      <c r="C730" s="132"/>
      <c r="D730" s="132"/>
      <c r="E730" s="132"/>
      <c r="F730" s="132"/>
      <c r="G730" s="132"/>
      <c r="H730" s="132"/>
      <c r="I730" s="132"/>
      <c r="J730" s="132"/>
      <c r="K730" s="132"/>
      <c r="L730" s="132"/>
      <c r="M730" s="132"/>
      <c r="N730" s="132"/>
      <c r="O730" s="132"/>
      <c r="P730" s="132"/>
      <c r="Q730" s="132"/>
      <c r="R730" s="132"/>
      <c r="S730" s="132"/>
      <c r="T730" s="132"/>
      <c r="U730" s="132"/>
      <c r="V730" s="132"/>
      <c r="W730" s="132"/>
      <c r="X730" s="132"/>
      <c r="Y730" s="132"/>
      <c r="Z730" s="132"/>
    </row>
    <row r="731" spans="1:26" ht="16.5" customHeight="1" x14ac:dyDescent="0.25">
      <c r="A731" s="132"/>
      <c r="B731" s="132"/>
      <c r="C731" s="132"/>
      <c r="D731" s="132"/>
      <c r="E731" s="132"/>
      <c r="F731" s="132"/>
      <c r="G731" s="132"/>
      <c r="H731" s="132"/>
      <c r="I731" s="132"/>
      <c r="J731" s="132"/>
      <c r="K731" s="132"/>
      <c r="L731" s="132"/>
      <c r="M731" s="132"/>
      <c r="N731" s="132"/>
      <c r="O731" s="132"/>
      <c r="P731" s="132"/>
      <c r="Q731" s="132"/>
      <c r="R731" s="132"/>
      <c r="S731" s="132"/>
      <c r="T731" s="132"/>
      <c r="U731" s="132"/>
      <c r="V731" s="132"/>
      <c r="W731" s="132"/>
      <c r="X731" s="132"/>
      <c r="Y731" s="132"/>
      <c r="Z731" s="132"/>
    </row>
    <row r="732" spans="1:26" ht="16.5" customHeight="1" x14ac:dyDescent="0.25">
      <c r="A732" s="132"/>
      <c r="B732" s="132"/>
      <c r="C732" s="132"/>
      <c r="D732" s="132"/>
      <c r="E732" s="132"/>
      <c r="F732" s="132"/>
      <c r="G732" s="132"/>
      <c r="H732" s="132"/>
      <c r="I732" s="132"/>
      <c r="J732" s="132"/>
      <c r="K732" s="132"/>
      <c r="L732" s="132"/>
      <c r="M732" s="132"/>
      <c r="N732" s="132"/>
      <c r="O732" s="132"/>
      <c r="P732" s="132"/>
      <c r="Q732" s="132"/>
      <c r="R732" s="132"/>
      <c r="S732" s="132"/>
      <c r="T732" s="132"/>
      <c r="U732" s="132"/>
      <c r="V732" s="132"/>
      <c r="W732" s="132"/>
      <c r="X732" s="132"/>
      <c r="Y732" s="132"/>
      <c r="Z732" s="132"/>
    </row>
    <row r="733" spans="1:26" ht="16.5" customHeight="1" x14ac:dyDescent="0.25">
      <c r="A733" s="132"/>
      <c r="B733" s="132"/>
      <c r="C733" s="132"/>
      <c r="D733" s="132"/>
      <c r="E733" s="132"/>
      <c r="F733" s="132"/>
      <c r="G733" s="132"/>
      <c r="H733" s="132"/>
      <c r="I733" s="132"/>
      <c r="J733" s="132"/>
      <c r="K733" s="132"/>
      <c r="L733" s="132"/>
      <c r="M733" s="132"/>
      <c r="N733" s="132"/>
      <c r="O733" s="132"/>
      <c r="P733" s="132"/>
      <c r="Q733" s="132"/>
      <c r="R733" s="132"/>
      <c r="S733" s="132"/>
      <c r="T733" s="132"/>
      <c r="U733" s="132"/>
      <c r="V733" s="132"/>
      <c r="W733" s="132"/>
      <c r="X733" s="132"/>
      <c r="Y733" s="132"/>
      <c r="Z733" s="132"/>
    </row>
    <row r="734" spans="1:26" ht="16.5" customHeight="1" x14ac:dyDescent="0.25">
      <c r="A734" s="132"/>
      <c r="B734" s="132"/>
      <c r="C734" s="132"/>
      <c r="D734" s="132"/>
      <c r="E734" s="132"/>
      <c r="F734" s="132"/>
      <c r="G734" s="132"/>
      <c r="H734" s="132"/>
      <c r="I734" s="132"/>
      <c r="J734" s="132"/>
      <c r="K734" s="132"/>
      <c r="L734" s="132"/>
      <c r="M734" s="132"/>
      <c r="N734" s="132"/>
      <c r="O734" s="132"/>
      <c r="P734" s="132"/>
      <c r="Q734" s="132"/>
      <c r="R734" s="132"/>
      <c r="S734" s="132"/>
      <c r="T734" s="132"/>
      <c r="U734" s="132"/>
      <c r="V734" s="132"/>
      <c r="W734" s="132"/>
      <c r="X734" s="132"/>
      <c r="Y734" s="132"/>
      <c r="Z734" s="132"/>
    </row>
    <row r="735" spans="1:26" ht="16.5" customHeight="1" x14ac:dyDescent="0.25">
      <c r="A735" s="132"/>
      <c r="B735" s="132"/>
      <c r="C735" s="132"/>
      <c r="D735" s="132"/>
      <c r="E735" s="132"/>
      <c r="F735" s="132"/>
      <c r="G735" s="132"/>
      <c r="H735" s="132"/>
      <c r="I735" s="132"/>
      <c r="J735" s="132"/>
      <c r="K735" s="132"/>
      <c r="L735" s="132"/>
      <c r="M735" s="132"/>
      <c r="N735" s="132"/>
      <c r="O735" s="132"/>
      <c r="P735" s="132"/>
      <c r="Q735" s="132"/>
      <c r="R735" s="132"/>
      <c r="S735" s="132"/>
      <c r="T735" s="132"/>
      <c r="U735" s="132"/>
      <c r="V735" s="132"/>
      <c r="W735" s="132"/>
      <c r="X735" s="132"/>
      <c r="Y735" s="132"/>
      <c r="Z735" s="132"/>
    </row>
    <row r="736" spans="1:26" ht="16.5" customHeight="1" x14ac:dyDescent="0.25">
      <c r="A736" s="132"/>
      <c r="B736" s="132"/>
      <c r="C736" s="132"/>
      <c r="D736" s="132"/>
      <c r="E736" s="132"/>
      <c r="F736" s="132"/>
      <c r="G736" s="132"/>
      <c r="H736" s="132"/>
      <c r="I736" s="132"/>
      <c r="J736" s="132"/>
      <c r="K736" s="132"/>
      <c r="L736" s="132"/>
      <c r="M736" s="132"/>
      <c r="N736" s="132"/>
      <c r="O736" s="132"/>
      <c r="P736" s="132"/>
      <c r="Q736" s="132"/>
      <c r="R736" s="132"/>
      <c r="S736" s="132"/>
      <c r="T736" s="132"/>
      <c r="U736" s="132"/>
      <c r="V736" s="132"/>
      <c r="W736" s="132"/>
      <c r="X736" s="132"/>
      <c r="Y736" s="132"/>
      <c r="Z736" s="132"/>
    </row>
    <row r="737" spans="1:26" ht="16.5" customHeight="1" x14ac:dyDescent="0.25">
      <c r="A737" s="132"/>
      <c r="B737" s="132"/>
      <c r="C737" s="132"/>
      <c r="D737" s="132"/>
      <c r="E737" s="132"/>
      <c r="F737" s="132"/>
      <c r="G737" s="132"/>
      <c r="H737" s="132"/>
      <c r="I737" s="132"/>
      <c r="J737" s="132"/>
      <c r="K737" s="132"/>
      <c r="L737" s="132"/>
      <c r="M737" s="132"/>
      <c r="N737" s="132"/>
      <c r="O737" s="132"/>
      <c r="P737" s="132"/>
      <c r="Q737" s="132"/>
      <c r="R737" s="132"/>
      <c r="S737" s="132"/>
      <c r="T737" s="132"/>
      <c r="U737" s="132"/>
      <c r="V737" s="132"/>
      <c r="W737" s="132"/>
      <c r="X737" s="132"/>
      <c r="Y737" s="132"/>
      <c r="Z737" s="132"/>
    </row>
    <row r="738" spans="1:26" ht="16.5" customHeight="1" x14ac:dyDescent="0.25">
      <c r="A738" s="132"/>
      <c r="B738" s="132"/>
      <c r="C738" s="132"/>
      <c r="D738" s="132"/>
      <c r="E738" s="132"/>
      <c r="F738" s="132"/>
      <c r="G738" s="132"/>
      <c r="H738" s="132"/>
      <c r="I738" s="132"/>
      <c r="J738" s="132"/>
      <c r="K738" s="132"/>
      <c r="L738" s="132"/>
      <c r="M738" s="132"/>
      <c r="N738" s="132"/>
      <c r="O738" s="132"/>
      <c r="P738" s="132"/>
      <c r="Q738" s="132"/>
      <c r="R738" s="132"/>
      <c r="S738" s="132"/>
      <c r="T738" s="132"/>
      <c r="U738" s="132"/>
      <c r="V738" s="132"/>
      <c r="W738" s="132"/>
      <c r="X738" s="132"/>
      <c r="Y738" s="132"/>
      <c r="Z738" s="132"/>
    </row>
    <row r="739" spans="1:26" ht="16.5" customHeight="1" x14ac:dyDescent="0.25">
      <c r="A739" s="132"/>
      <c r="B739" s="132"/>
      <c r="C739" s="132"/>
      <c r="D739" s="132"/>
      <c r="E739" s="132"/>
      <c r="F739" s="132"/>
      <c r="G739" s="132"/>
      <c r="H739" s="132"/>
      <c r="I739" s="132"/>
      <c r="J739" s="132"/>
      <c r="K739" s="132"/>
      <c r="L739" s="132"/>
      <c r="M739" s="132"/>
      <c r="N739" s="132"/>
      <c r="O739" s="132"/>
      <c r="P739" s="132"/>
      <c r="Q739" s="132"/>
      <c r="R739" s="132"/>
      <c r="S739" s="132"/>
      <c r="T739" s="132"/>
      <c r="U739" s="132"/>
      <c r="V739" s="132"/>
      <c r="W739" s="132"/>
      <c r="X739" s="132"/>
      <c r="Y739" s="132"/>
      <c r="Z739" s="132"/>
    </row>
    <row r="740" spans="1:26" ht="16.5" customHeight="1" x14ac:dyDescent="0.25">
      <c r="A740" s="132"/>
      <c r="B740" s="132"/>
      <c r="C740" s="132"/>
      <c r="D740" s="132"/>
      <c r="E740" s="132"/>
      <c r="F740" s="132"/>
      <c r="G740" s="132"/>
      <c r="H740" s="132"/>
      <c r="I740" s="132"/>
      <c r="J740" s="132"/>
      <c r="K740" s="132"/>
      <c r="L740" s="132"/>
      <c r="M740" s="132"/>
      <c r="N740" s="132"/>
      <c r="O740" s="132"/>
      <c r="P740" s="132"/>
      <c r="Q740" s="132"/>
      <c r="R740" s="132"/>
      <c r="S740" s="132"/>
      <c r="T740" s="132"/>
      <c r="U740" s="132"/>
      <c r="V740" s="132"/>
      <c r="W740" s="132"/>
      <c r="X740" s="132"/>
      <c r="Y740" s="132"/>
      <c r="Z740" s="132"/>
    </row>
    <row r="741" spans="1:26" ht="16.5" customHeight="1" x14ac:dyDescent="0.25">
      <c r="A741" s="132"/>
      <c r="B741" s="132"/>
      <c r="C741" s="132"/>
      <c r="D741" s="132"/>
      <c r="E741" s="132"/>
      <c r="F741" s="132"/>
      <c r="G741" s="132"/>
      <c r="H741" s="132"/>
      <c r="I741" s="132"/>
      <c r="J741" s="132"/>
      <c r="K741" s="132"/>
      <c r="L741" s="132"/>
      <c r="M741" s="132"/>
      <c r="N741" s="132"/>
      <c r="O741" s="132"/>
      <c r="P741" s="132"/>
      <c r="Q741" s="132"/>
      <c r="R741" s="132"/>
      <c r="S741" s="132"/>
      <c r="T741" s="132"/>
      <c r="U741" s="132"/>
      <c r="V741" s="132"/>
      <c r="W741" s="132"/>
      <c r="X741" s="132"/>
      <c r="Y741" s="132"/>
      <c r="Z741" s="132"/>
    </row>
    <row r="742" spans="1:26" ht="16.5" customHeight="1" x14ac:dyDescent="0.25">
      <c r="A742" s="132"/>
      <c r="B742" s="132"/>
      <c r="C742" s="132"/>
      <c r="D742" s="132"/>
      <c r="E742" s="132"/>
      <c r="F742" s="132"/>
      <c r="G742" s="132"/>
      <c r="H742" s="132"/>
      <c r="I742" s="132"/>
      <c r="J742" s="132"/>
      <c r="K742" s="132"/>
      <c r="L742" s="132"/>
      <c r="M742" s="132"/>
      <c r="N742" s="132"/>
      <c r="O742" s="132"/>
      <c r="P742" s="132"/>
      <c r="Q742" s="132"/>
      <c r="R742" s="132"/>
      <c r="S742" s="132"/>
      <c r="T742" s="132"/>
      <c r="U742" s="132"/>
      <c r="V742" s="132"/>
      <c r="W742" s="132"/>
      <c r="X742" s="132"/>
      <c r="Y742" s="132"/>
      <c r="Z742" s="132"/>
    </row>
    <row r="743" spans="1:26" ht="16.5" customHeight="1" x14ac:dyDescent="0.25">
      <c r="A743" s="132"/>
      <c r="B743" s="132"/>
      <c r="C743" s="132"/>
      <c r="D743" s="132"/>
      <c r="E743" s="132"/>
      <c r="F743" s="132"/>
      <c r="G743" s="132"/>
      <c r="H743" s="132"/>
      <c r="I743" s="132"/>
      <c r="J743" s="132"/>
      <c r="K743" s="132"/>
      <c r="L743" s="132"/>
      <c r="M743" s="132"/>
      <c r="N743" s="132"/>
      <c r="O743" s="132"/>
      <c r="P743" s="132"/>
      <c r="Q743" s="132"/>
      <c r="R743" s="132"/>
      <c r="S743" s="132"/>
      <c r="T743" s="132"/>
      <c r="U743" s="132"/>
      <c r="V743" s="132"/>
      <c r="W743" s="132"/>
      <c r="X743" s="132"/>
      <c r="Y743" s="132"/>
      <c r="Z743" s="132"/>
    </row>
    <row r="744" spans="1:26" ht="16.5" customHeight="1" x14ac:dyDescent="0.25">
      <c r="A744" s="132"/>
      <c r="B744" s="132"/>
      <c r="C744" s="132"/>
      <c r="D744" s="132"/>
      <c r="E744" s="132"/>
      <c r="F744" s="132"/>
      <c r="G744" s="132"/>
      <c r="H744" s="132"/>
      <c r="I744" s="132"/>
      <c r="J744" s="132"/>
      <c r="K744" s="132"/>
      <c r="L744" s="132"/>
      <c r="M744" s="132"/>
      <c r="N744" s="132"/>
      <c r="O744" s="132"/>
      <c r="P744" s="132"/>
      <c r="Q744" s="132"/>
      <c r="R744" s="132"/>
      <c r="S744" s="132"/>
      <c r="T744" s="132"/>
      <c r="U744" s="132"/>
      <c r="V744" s="132"/>
      <c r="W744" s="132"/>
      <c r="X744" s="132"/>
      <c r="Y744" s="132"/>
      <c r="Z744" s="132"/>
    </row>
    <row r="745" spans="1:26" ht="16.5" customHeight="1" x14ac:dyDescent="0.25">
      <c r="A745" s="132"/>
      <c r="B745" s="132"/>
      <c r="C745" s="132"/>
      <c r="D745" s="132"/>
      <c r="E745" s="132"/>
      <c r="F745" s="132"/>
      <c r="G745" s="132"/>
      <c r="H745" s="132"/>
      <c r="I745" s="132"/>
      <c r="J745" s="132"/>
      <c r="K745" s="132"/>
      <c r="L745" s="132"/>
      <c r="M745" s="132"/>
      <c r="N745" s="132"/>
      <c r="O745" s="132"/>
      <c r="P745" s="132"/>
      <c r="Q745" s="132"/>
      <c r="R745" s="132"/>
      <c r="S745" s="132"/>
      <c r="T745" s="132"/>
      <c r="U745" s="132"/>
      <c r="V745" s="132"/>
      <c r="W745" s="132"/>
      <c r="X745" s="132"/>
      <c r="Y745" s="132"/>
      <c r="Z745" s="132"/>
    </row>
    <row r="746" spans="1:26" ht="16.5" customHeight="1" x14ac:dyDescent="0.25">
      <c r="A746" s="132"/>
      <c r="B746" s="132"/>
      <c r="C746" s="132"/>
      <c r="D746" s="132"/>
      <c r="E746" s="132"/>
      <c r="F746" s="132"/>
      <c r="G746" s="132"/>
      <c r="H746" s="132"/>
      <c r="I746" s="132"/>
      <c r="J746" s="132"/>
      <c r="K746" s="132"/>
      <c r="L746" s="132"/>
      <c r="M746" s="132"/>
      <c r="N746" s="132"/>
      <c r="O746" s="132"/>
      <c r="P746" s="132"/>
      <c r="Q746" s="132"/>
      <c r="R746" s="132"/>
      <c r="S746" s="132"/>
      <c r="T746" s="132"/>
      <c r="U746" s="132"/>
      <c r="V746" s="132"/>
      <c r="W746" s="132"/>
      <c r="X746" s="132"/>
      <c r="Y746" s="132"/>
      <c r="Z746" s="132"/>
    </row>
    <row r="747" spans="1:26" ht="16.5" customHeight="1" x14ac:dyDescent="0.25">
      <c r="A747" s="132"/>
      <c r="B747" s="132"/>
      <c r="C747" s="132"/>
      <c r="D747" s="132"/>
      <c r="E747" s="132"/>
      <c r="F747" s="132"/>
      <c r="G747" s="132"/>
      <c r="H747" s="132"/>
      <c r="I747" s="132"/>
      <c r="J747" s="132"/>
      <c r="K747" s="132"/>
      <c r="L747" s="132"/>
      <c r="M747" s="132"/>
      <c r="N747" s="132"/>
      <c r="O747" s="132"/>
      <c r="P747" s="132"/>
      <c r="Q747" s="132"/>
      <c r="R747" s="132"/>
      <c r="S747" s="132"/>
      <c r="T747" s="132"/>
      <c r="U747" s="132"/>
      <c r="V747" s="132"/>
      <c r="W747" s="132"/>
      <c r="X747" s="132"/>
      <c r="Y747" s="132"/>
      <c r="Z747" s="132"/>
    </row>
    <row r="748" spans="1:26" ht="16.5" customHeight="1" x14ac:dyDescent="0.25">
      <c r="A748" s="132"/>
      <c r="B748" s="132"/>
      <c r="C748" s="132"/>
      <c r="D748" s="132"/>
      <c r="E748" s="132"/>
      <c r="F748" s="132"/>
      <c r="G748" s="132"/>
      <c r="H748" s="132"/>
      <c r="I748" s="132"/>
      <c r="J748" s="132"/>
      <c r="K748" s="132"/>
      <c r="L748" s="132"/>
      <c r="M748" s="132"/>
      <c r="N748" s="132"/>
      <c r="O748" s="132"/>
      <c r="P748" s="132"/>
      <c r="Q748" s="132"/>
      <c r="R748" s="132"/>
      <c r="S748" s="132"/>
      <c r="T748" s="132"/>
      <c r="U748" s="132"/>
      <c r="V748" s="132"/>
      <c r="W748" s="132"/>
      <c r="X748" s="132"/>
      <c r="Y748" s="132"/>
      <c r="Z748" s="132"/>
    </row>
    <row r="749" spans="1:26" ht="16.5" customHeight="1" x14ac:dyDescent="0.25">
      <c r="A749" s="132"/>
      <c r="B749" s="132"/>
      <c r="C749" s="132"/>
      <c r="D749" s="132"/>
      <c r="E749" s="132"/>
      <c r="F749" s="132"/>
      <c r="G749" s="132"/>
      <c r="H749" s="132"/>
      <c r="I749" s="132"/>
      <c r="J749" s="132"/>
      <c r="K749" s="132"/>
      <c r="L749" s="132"/>
      <c r="M749" s="132"/>
      <c r="N749" s="132"/>
      <c r="O749" s="132"/>
      <c r="P749" s="132"/>
      <c r="Q749" s="132"/>
      <c r="R749" s="132"/>
      <c r="S749" s="132"/>
      <c r="T749" s="132"/>
      <c r="U749" s="132"/>
      <c r="V749" s="132"/>
      <c r="W749" s="132"/>
      <c r="X749" s="132"/>
      <c r="Y749" s="132"/>
      <c r="Z749" s="132"/>
    </row>
    <row r="750" spans="1:26" ht="16.5" customHeight="1" x14ac:dyDescent="0.25">
      <c r="A750" s="132"/>
      <c r="B750" s="132"/>
      <c r="C750" s="132"/>
      <c r="D750" s="132"/>
      <c r="E750" s="132"/>
      <c r="F750" s="132"/>
      <c r="G750" s="132"/>
      <c r="H750" s="132"/>
      <c r="I750" s="132"/>
      <c r="J750" s="132"/>
      <c r="K750" s="132"/>
      <c r="L750" s="132"/>
      <c r="M750" s="132"/>
      <c r="N750" s="132"/>
      <c r="O750" s="132"/>
      <c r="P750" s="132"/>
      <c r="Q750" s="132"/>
      <c r="R750" s="132"/>
      <c r="S750" s="132"/>
      <c r="T750" s="132"/>
      <c r="U750" s="132"/>
      <c r="V750" s="132"/>
      <c r="W750" s="132"/>
      <c r="X750" s="132"/>
      <c r="Y750" s="132"/>
      <c r="Z750" s="132"/>
    </row>
    <row r="751" spans="1:26" ht="16.5" customHeight="1" x14ac:dyDescent="0.25">
      <c r="A751" s="132"/>
      <c r="B751" s="132"/>
      <c r="C751" s="132"/>
      <c r="D751" s="132"/>
      <c r="E751" s="132"/>
      <c r="F751" s="132"/>
      <c r="G751" s="132"/>
      <c r="H751" s="132"/>
      <c r="I751" s="132"/>
      <c r="J751" s="132"/>
      <c r="K751" s="132"/>
      <c r="L751" s="132"/>
      <c r="M751" s="132"/>
      <c r="N751" s="132"/>
      <c r="O751" s="132"/>
      <c r="P751" s="132"/>
      <c r="Q751" s="132"/>
      <c r="R751" s="132"/>
      <c r="S751" s="132"/>
      <c r="T751" s="132"/>
      <c r="U751" s="132"/>
      <c r="V751" s="132"/>
      <c r="W751" s="132"/>
      <c r="X751" s="132"/>
      <c r="Y751" s="132"/>
      <c r="Z751" s="132"/>
    </row>
    <row r="752" spans="1:26" ht="16.5" customHeight="1" x14ac:dyDescent="0.25">
      <c r="A752" s="132"/>
      <c r="B752" s="132"/>
      <c r="C752" s="132"/>
      <c r="D752" s="132"/>
      <c r="E752" s="132"/>
      <c r="F752" s="132"/>
      <c r="G752" s="132"/>
      <c r="H752" s="132"/>
      <c r="I752" s="132"/>
      <c r="J752" s="132"/>
      <c r="K752" s="132"/>
      <c r="L752" s="132"/>
      <c r="M752" s="132"/>
      <c r="N752" s="132"/>
      <c r="O752" s="132"/>
      <c r="P752" s="132"/>
      <c r="Q752" s="132"/>
      <c r="R752" s="132"/>
      <c r="S752" s="132"/>
      <c r="T752" s="132"/>
      <c r="U752" s="132"/>
      <c r="V752" s="132"/>
      <c r="W752" s="132"/>
      <c r="X752" s="132"/>
      <c r="Y752" s="132"/>
      <c r="Z752" s="132"/>
    </row>
    <row r="753" spans="1:26" ht="16.5" customHeight="1" x14ac:dyDescent="0.25">
      <c r="A753" s="132"/>
      <c r="B753" s="132"/>
      <c r="C753" s="132"/>
      <c r="D753" s="132"/>
      <c r="E753" s="132"/>
      <c r="F753" s="132"/>
      <c r="G753" s="132"/>
      <c r="H753" s="132"/>
      <c r="I753" s="132"/>
      <c r="J753" s="132"/>
      <c r="K753" s="132"/>
      <c r="L753" s="132"/>
      <c r="M753" s="132"/>
      <c r="N753" s="132"/>
      <c r="O753" s="132"/>
      <c r="P753" s="132"/>
      <c r="Q753" s="132"/>
      <c r="R753" s="132"/>
      <c r="S753" s="132"/>
      <c r="T753" s="132"/>
      <c r="U753" s="132"/>
      <c r="V753" s="132"/>
      <c r="W753" s="132"/>
      <c r="X753" s="132"/>
      <c r="Y753" s="132"/>
      <c r="Z753" s="132"/>
    </row>
    <row r="754" spans="1:26" ht="16.5" customHeight="1" x14ac:dyDescent="0.25">
      <c r="A754" s="132"/>
      <c r="B754" s="132"/>
      <c r="C754" s="132"/>
      <c r="D754" s="132"/>
      <c r="E754" s="132"/>
      <c r="F754" s="132"/>
      <c r="G754" s="132"/>
      <c r="H754" s="132"/>
      <c r="I754" s="132"/>
      <c r="J754" s="132"/>
      <c r="K754" s="132"/>
      <c r="L754" s="132"/>
      <c r="M754" s="132"/>
      <c r="N754" s="132"/>
      <c r="O754" s="132"/>
      <c r="P754" s="132"/>
      <c r="Q754" s="132"/>
      <c r="R754" s="132"/>
      <c r="S754" s="132"/>
      <c r="T754" s="132"/>
      <c r="U754" s="132"/>
      <c r="V754" s="132"/>
      <c r="W754" s="132"/>
      <c r="X754" s="132"/>
      <c r="Y754" s="132"/>
      <c r="Z754" s="132"/>
    </row>
    <row r="755" spans="1:26" ht="16.5" customHeight="1" x14ac:dyDescent="0.25">
      <c r="A755" s="132"/>
      <c r="B755" s="132"/>
      <c r="C755" s="132"/>
      <c r="D755" s="132"/>
      <c r="E755" s="132"/>
      <c r="F755" s="132"/>
      <c r="G755" s="132"/>
      <c r="H755" s="132"/>
      <c r="I755" s="132"/>
      <c r="J755" s="132"/>
      <c r="K755" s="132"/>
      <c r="L755" s="132"/>
      <c r="M755" s="132"/>
      <c r="N755" s="132"/>
      <c r="O755" s="132"/>
      <c r="P755" s="132"/>
      <c r="Q755" s="132"/>
      <c r="R755" s="132"/>
      <c r="S755" s="132"/>
      <c r="T755" s="132"/>
      <c r="U755" s="132"/>
      <c r="V755" s="132"/>
      <c r="W755" s="132"/>
      <c r="X755" s="132"/>
      <c r="Y755" s="132"/>
      <c r="Z755" s="132"/>
    </row>
    <row r="756" spans="1:26" ht="16.5" customHeight="1" x14ac:dyDescent="0.25">
      <c r="A756" s="132"/>
      <c r="B756" s="132"/>
      <c r="C756" s="132"/>
      <c r="D756" s="132"/>
      <c r="E756" s="132"/>
      <c r="F756" s="132"/>
      <c r="G756" s="132"/>
      <c r="H756" s="132"/>
      <c r="I756" s="132"/>
      <c r="J756" s="132"/>
      <c r="K756" s="132"/>
      <c r="L756" s="132"/>
      <c r="M756" s="132"/>
      <c r="N756" s="132"/>
      <c r="O756" s="132"/>
      <c r="P756" s="132"/>
      <c r="Q756" s="132"/>
      <c r="R756" s="132"/>
      <c r="S756" s="132"/>
      <c r="T756" s="132"/>
      <c r="U756" s="132"/>
      <c r="V756" s="132"/>
      <c r="W756" s="132"/>
      <c r="X756" s="132"/>
      <c r="Y756" s="132"/>
      <c r="Z756" s="132"/>
    </row>
    <row r="757" spans="1:26" ht="16.5" customHeight="1" x14ac:dyDescent="0.25">
      <c r="A757" s="132"/>
      <c r="B757" s="132"/>
      <c r="C757" s="132"/>
      <c r="D757" s="132"/>
      <c r="E757" s="132"/>
      <c r="F757" s="132"/>
      <c r="G757" s="132"/>
      <c r="H757" s="132"/>
      <c r="I757" s="132"/>
      <c r="J757" s="132"/>
      <c r="K757" s="132"/>
      <c r="L757" s="132"/>
      <c r="M757" s="132"/>
      <c r="N757" s="132"/>
      <c r="O757" s="132"/>
      <c r="P757" s="132"/>
      <c r="Q757" s="132"/>
      <c r="R757" s="132"/>
      <c r="S757" s="132"/>
      <c r="T757" s="132"/>
      <c r="U757" s="132"/>
      <c r="V757" s="132"/>
      <c r="W757" s="132"/>
      <c r="X757" s="132"/>
      <c r="Y757" s="132"/>
      <c r="Z757" s="132"/>
    </row>
    <row r="758" spans="1:26" ht="16.5" customHeight="1" x14ac:dyDescent="0.25">
      <c r="A758" s="132"/>
      <c r="B758" s="132"/>
      <c r="C758" s="132"/>
      <c r="D758" s="132"/>
      <c r="E758" s="132"/>
      <c r="F758" s="132"/>
      <c r="G758" s="132"/>
      <c r="H758" s="132"/>
      <c r="I758" s="132"/>
      <c r="J758" s="132"/>
      <c r="K758" s="132"/>
      <c r="L758" s="132"/>
      <c r="M758" s="132"/>
      <c r="N758" s="132"/>
      <c r="O758" s="132"/>
      <c r="P758" s="132"/>
      <c r="Q758" s="132"/>
      <c r="R758" s="132"/>
      <c r="S758" s="132"/>
      <c r="T758" s="132"/>
      <c r="U758" s="132"/>
      <c r="V758" s="132"/>
      <c r="W758" s="132"/>
      <c r="X758" s="132"/>
      <c r="Y758" s="132"/>
      <c r="Z758" s="132"/>
    </row>
    <row r="759" spans="1:26" ht="16.5" customHeight="1" x14ac:dyDescent="0.25">
      <c r="A759" s="132"/>
      <c r="B759" s="132"/>
      <c r="C759" s="132"/>
      <c r="D759" s="132"/>
      <c r="E759" s="132"/>
      <c r="F759" s="132"/>
      <c r="G759" s="132"/>
      <c r="H759" s="132"/>
      <c r="I759" s="132"/>
      <c r="J759" s="132"/>
      <c r="K759" s="132"/>
      <c r="L759" s="132"/>
      <c r="M759" s="132"/>
      <c r="N759" s="132"/>
      <c r="O759" s="132"/>
      <c r="P759" s="132"/>
      <c r="Q759" s="132"/>
      <c r="R759" s="132"/>
      <c r="S759" s="132"/>
      <c r="T759" s="132"/>
      <c r="U759" s="132"/>
      <c r="V759" s="132"/>
      <c r="W759" s="132"/>
      <c r="X759" s="132"/>
      <c r="Y759" s="132"/>
      <c r="Z759" s="132"/>
    </row>
    <row r="760" spans="1:26" ht="16.5" customHeight="1" x14ac:dyDescent="0.25">
      <c r="A760" s="132"/>
      <c r="B760" s="132"/>
      <c r="C760" s="132"/>
      <c r="D760" s="132"/>
      <c r="E760" s="132"/>
      <c r="F760" s="132"/>
      <c r="G760" s="132"/>
      <c r="H760" s="132"/>
      <c r="I760" s="132"/>
      <c r="J760" s="132"/>
      <c r="K760" s="132"/>
      <c r="L760" s="132"/>
      <c r="M760" s="132"/>
      <c r="N760" s="132"/>
      <c r="O760" s="132"/>
      <c r="P760" s="132"/>
      <c r="Q760" s="132"/>
      <c r="R760" s="132"/>
      <c r="S760" s="132"/>
      <c r="T760" s="132"/>
      <c r="U760" s="132"/>
      <c r="V760" s="132"/>
      <c r="W760" s="132"/>
      <c r="X760" s="132"/>
      <c r="Y760" s="132"/>
      <c r="Z760" s="132"/>
    </row>
    <row r="761" spans="1:26" ht="16.5" customHeight="1" x14ac:dyDescent="0.25">
      <c r="A761" s="132"/>
      <c r="B761" s="132"/>
      <c r="C761" s="132"/>
      <c r="D761" s="132"/>
      <c r="E761" s="132"/>
      <c r="F761" s="132"/>
      <c r="G761" s="132"/>
      <c r="H761" s="132"/>
      <c r="I761" s="132"/>
      <c r="J761" s="132"/>
      <c r="K761" s="132"/>
      <c r="L761" s="132"/>
      <c r="M761" s="132"/>
      <c r="N761" s="132"/>
      <c r="O761" s="132"/>
      <c r="P761" s="132"/>
      <c r="Q761" s="132"/>
      <c r="R761" s="132"/>
      <c r="S761" s="132"/>
      <c r="T761" s="132"/>
      <c r="U761" s="132"/>
      <c r="V761" s="132"/>
      <c r="W761" s="132"/>
      <c r="X761" s="132"/>
      <c r="Y761" s="132"/>
      <c r="Z761" s="132"/>
    </row>
    <row r="762" spans="1:26" ht="16.5" customHeight="1" x14ac:dyDescent="0.25">
      <c r="A762" s="132"/>
      <c r="B762" s="132"/>
      <c r="C762" s="132"/>
      <c r="D762" s="132"/>
      <c r="E762" s="132"/>
      <c r="F762" s="132"/>
      <c r="G762" s="132"/>
      <c r="H762" s="132"/>
      <c r="I762" s="132"/>
      <c r="J762" s="132"/>
      <c r="K762" s="132"/>
      <c r="L762" s="132"/>
      <c r="M762" s="132"/>
      <c r="N762" s="132"/>
      <c r="O762" s="132"/>
      <c r="P762" s="132"/>
      <c r="Q762" s="132"/>
      <c r="R762" s="132"/>
      <c r="S762" s="132"/>
      <c r="T762" s="132"/>
      <c r="U762" s="132"/>
      <c r="V762" s="132"/>
      <c r="W762" s="132"/>
      <c r="X762" s="132"/>
      <c r="Y762" s="132"/>
      <c r="Z762" s="132"/>
    </row>
    <row r="763" spans="1:26" ht="16.5" customHeight="1" x14ac:dyDescent="0.25">
      <c r="A763" s="132"/>
      <c r="B763" s="132"/>
      <c r="C763" s="132"/>
      <c r="D763" s="132"/>
      <c r="E763" s="132"/>
      <c r="F763" s="132"/>
      <c r="G763" s="132"/>
      <c r="H763" s="132"/>
      <c r="I763" s="132"/>
      <c r="J763" s="132"/>
      <c r="K763" s="132"/>
      <c r="L763" s="132"/>
      <c r="M763" s="132"/>
      <c r="N763" s="132"/>
      <c r="O763" s="132"/>
      <c r="P763" s="132"/>
      <c r="Q763" s="132"/>
      <c r="R763" s="132"/>
      <c r="S763" s="132"/>
      <c r="T763" s="132"/>
      <c r="U763" s="132"/>
      <c r="V763" s="132"/>
      <c r="W763" s="132"/>
      <c r="X763" s="132"/>
      <c r="Y763" s="132"/>
      <c r="Z763" s="132"/>
    </row>
    <row r="764" spans="1:26" ht="16.5" customHeight="1" x14ac:dyDescent="0.25">
      <c r="A764" s="132"/>
      <c r="B764" s="132"/>
      <c r="C764" s="132"/>
      <c r="D764" s="132"/>
      <c r="E764" s="132"/>
      <c r="F764" s="132"/>
      <c r="G764" s="132"/>
      <c r="H764" s="132"/>
      <c r="I764" s="132"/>
      <c r="J764" s="132"/>
      <c r="K764" s="132"/>
      <c r="L764" s="132"/>
      <c r="M764" s="132"/>
      <c r="N764" s="132"/>
      <c r="O764" s="132"/>
      <c r="P764" s="132"/>
      <c r="Q764" s="132"/>
      <c r="R764" s="132"/>
      <c r="S764" s="132"/>
      <c r="T764" s="132"/>
      <c r="U764" s="132"/>
      <c r="V764" s="132"/>
      <c r="W764" s="132"/>
      <c r="X764" s="132"/>
      <c r="Y764" s="132"/>
      <c r="Z764" s="132"/>
    </row>
    <row r="765" spans="1:26" ht="16.5" customHeight="1" x14ac:dyDescent="0.25">
      <c r="A765" s="132"/>
      <c r="B765" s="132"/>
      <c r="C765" s="132"/>
      <c r="D765" s="132"/>
      <c r="E765" s="132"/>
      <c r="F765" s="132"/>
      <c r="G765" s="132"/>
      <c r="H765" s="132"/>
      <c r="I765" s="132"/>
      <c r="J765" s="132"/>
      <c r="K765" s="132"/>
      <c r="L765" s="132"/>
      <c r="M765" s="132"/>
      <c r="N765" s="132"/>
      <c r="O765" s="132"/>
      <c r="P765" s="132"/>
      <c r="Q765" s="132"/>
      <c r="R765" s="132"/>
      <c r="S765" s="132"/>
      <c r="T765" s="132"/>
      <c r="U765" s="132"/>
      <c r="V765" s="132"/>
      <c r="W765" s="132"/>
      <c r="X765" s="132"/>
      <c r="Y765" s="132"/>
      <c r="Z765" s="132"/>
    </row>
    <row r="766" spans="1:26" ht="16.5" customHeight="1" x14ac:dyDescent="0.25">
      <c r="A766" s="132"/>
      <c r="B766" s="132"/>
      <c r="C766" s="132"/>
      <c r="D766" s="132"/>
      <c r="E766" s="132"/>
      <c r="F766" s="132"/>
      <c r="G766" s="132"/>
      <c r="H766" s="132"/>
      <c r="I766" s="132"/>
      <c r="J766" s="132"/>
      <c r="K766" s="132"/>
      <c r="L766" s="132"/>
      <c r="M766" s="132"/>
      <c r="N766" s="132"/>
      <c r="O766" s="132"/>
      <c r="P766" s="132"/>
      <c r="Q766" s="132"/>
      <c r="R766" s="132"/>
      <c r="S766" s="132"/>
      <c r="T766" s="132"/>
      <c r="U766" s="132"/>
      <c r="V766" s="132"/>
      <c r="W766" s="132"/>
      <c r="X766" s="132"/>
      <c r="Y766" s="132"/>
      <c r="Z766" s="132"/>
    </row>
    <row r="767" spans="1:26" ht="16.5" customHeight="1" x14ac:dyDescent="0.25">
      <c r="A767" s="132"/>
      <c r="B767" s="132"/>
      <c r="C767" s="132"/>
      <c r="D767" s="132"/>
      <c r="E767" s="132"/>
      <c r="F767" s="132"/>
      <c r="G767" s="132"/>
      <c r="H767" s="132"/>
      <c r="I767" s="132"/>
      <c r="J767" s="132"/>
      <c r="K767" s="132"/>
      <c r="L767" s="132"/>
      <c r="M767" s="132"/>
      <c r="N767" s="132"/>
      <c r="O767" s="132"/>
      <c r="P767" s="132"/>
      <c r="Q767" s="132"/>
      <c r="R767" s="132"/>
      <c r="S767" s="132"/>
      <c r="T767" s="132"/>
      <c r="U767" s="132"/>
      <c r="V767" s="132"/>
      <c r="W767" s="132"/>
      <c r="X767" s="132"/>
      <c r="Y767" s="132"/>
      <c r="Z767" s="132"/>
    </row>
    <row r="768" spans="1:26" ht="16.5" customHeight="1" x14ac:dyDescent="0.25">
      <c r="A768" s="132"/>
      <c r="B768" s="132"/>
      <c r="C768" s="132"/>
      <c r="D768" s="132"/>
      <c r="E768" s="132"/>
      <c r="F768" s="132"/>
      <c r="G768" s="132"/>
      <c r="H768" s="132"/>
      <c r="I768" s="132"/>
      <c r="J768" s="132"/>
      <c r="K768" s="132"/>
      <c r="L768" s="132"/>
      <c r="M768" s="132"/>
      <c r="N768" s="132"/>
      <c r="O768" s="132"/>
      <c r="P768" s="132"/>
      <c r="Q768" s="132"/>
      <c r="R768" s="132"/>
      <c r="S768" s="132"/>
      <c r="T768" s="132"/>
      <c r="U768" s="132"/>
      <c r="V768" s="132"/>
      <c r="W768" s="132"/>
      <c r="X768" s="132"/>
      <c r="Y768" s="132"/>
      <c r="Z768" s="132"/>
    </row>
    <row r="769" spans="1:26" ht="16.5" customHeight="1" x14ac:dyDescent="0.25">
      <c r="A769" s="132"/>
      <c r="B769" s="132"/>
      <c r="C769" s="132"/>
      <c r="D769" s="132"/>
      <c r="E769" s="132"/>
      <c r="F769" s="132"/>
      <c r="G769" s="132"/>
      <c r="H769" s="132"/>
      <c r="I769" s="132"/>
      <c r="J769" s="132"/>
      <c r="K769" s="132"/>
      <c r="L769" s="132"/>
      <c r="M769" s="132"/>
      <c r="N769" s="132"/>
      <c r="O769" s="132"/>
      <c r="P769" s="132"/>
      <c r="Q769" s="132"/>
      <c r="R769" s="132"/>
      <c r="S769" s="132"/>
      <c r="T769" s="132"/>
      <c r="U769" s="132"/>
      <c r="V769" s="132"/>
      <c r="W769" s="132"/>
      <c r="X769" s="132"/>
      <c r="Y769" s="132"/>
      <c r="Z769" s="132"/>
    </row>
    <row r="770" spans="1:26" ht="16.5" customHeight="1" x14ac:dyDescent="0.25">
      <c r="A770" s="132"/>
      <c r="B770" s="132"/>
      <c r="C770" s="132"/>
      <c r="D770" s="132"/>
      <c r="E770" s="132"/>
      <c r="F770" s="132"/>
      <c r="G770" s="132"/>
      <c r="H770" s="132"/>
      <c r="I770" s="132"/>
      <c r="J770" s="132"/>
      <c r="K770" s="132"/>
      <c r="L770" s="132"/>
      <c r="M770" s="132"/>
      <c r="N770" s="132"/>
      <c r="O770" s="132"/>
      <c r="P770" s="132"/>
      <c r="Q770" s="132"/>
      <c r="R770" s="132"/>
      <c r="S770" s="132"/>
      <c r="T770" s="132"/>
      <c r="U770" s="132"/>
      <c r="V770" s="132"/>
      <c r="W770" s="132"/>
      <c r="X770" s="132"/>
      <c r="Y770" s="132"/>
      <c r="Z770" s="132"/>
    </row>
    <row r="771" spans="1:26" ht="16.5" customHeight="1" x14ac:dyDescent="0.25">
      <c r="A771" s="132"/>
      <c r="B771" s="132"/>
      <c r="C771" s="132"/>
      <c r="D771" s="132"/>
      <c r="E771" s="132"/>
      <c r="F771" s="132"/>
      <c r="G771" s="132"/>
      <c r="H771" s="132"/>
      <c r="I771" s="132"/>
      <c r="J771" s="132"/>
      <c r="K771" s="132"/>
      <c r="L771" s="132"/>
      <c r="M771" s="132"/>
      <c r="N771" s="132"/>
      <c r="O771" s="132"/>
      <c r="P771" s="132"/>
      <c r="Q771" s="132"/>
      <c r="R771" s="132"/>
      <c r="S771" s="132"/>
      <c r="T771" s="132"/>
      <c r="U771" s="132"/>
      <c r="V771" s="132"/>
      <c r="W771" s="132"/>
      <c r="X771" s="132"/>
      <c r="Y771" s="132"/>
      <c r="Z771" s="132"/>
    </row>
    <row r="772" spans="1:26" ht="16.5" customHeight="1" x14ac:dyDescent="0.25">
      <c r="A772" s="132"/>
      <c r="B772" s="132"/>
      <c r="C772" s="132"/>
      <c r="D772" s="132"/>
      <c r="E772" s="132"/>
      <c r="F772" s="132"/>
      <c r="G772" s="132"/>
      <c r="H772" s="132"/>
      <c r="I772" s="132"/>
      <c r="J772" s="132"/>
      <c r="K772" s="132"/>
      <c r="L772" s="132"/>
      <c r="M772" s="132"/>
      <c r="N772" s="132"/>
      <c r="O772" s="132"/>
      <c r="P772" s="132"/>
      <c r="Q772" s="132"/>
      <c r="R772" s="132"/>
      <c r="S772" s="132"/>
      <c r="T772" s="132"/>
      <c r="U772" s="132"/>
      <c r="V772" s="132"/>
      <c r="W772" s="132"/>
      <c r="X772" s="132"/>
      <c r="Y772" s="132"/>
      <c r="Z772" s="132"/>
    </row>
    <row r="773" spans="1:26" ht="16.5" customHeight="1" x14ac:dyDescent="0.25">
      <c r="A773" s="132"/>
      <c r="B773" s="132"/>
      <c r="C773" s="132"/>
      <c r="D773" s="132"/>
      <c r="E773" s="132"/>
      <c r="F773" s="132"/>
      <c r="G773" s="132"/>
      <c r="H773" s="132"/>
      <c r="I773" s="132"/>
      <c r="J773" s="132"/>
      <c r="K773" s="132"/>
      <c r="L773" s="132"/>
      <c r="M773" s="132"/>
      <c r="N773" s="132"/>
      <c r="O773" s="132"/>
      <c r="P773" s="132"/>
      <c r="Q773" s="132"/>
      <c r="R773" s="132"/>
      <c r="S773" s="132"/>
      <c r="T773" s="132"/>
      <c r="U773" s="132"/>
      <c r="V773" s="132"/>
      <c r="W773" s="132"/>
      <c r="X773" s="132"/>
      <c r="Y773" s="132"/>
      <c r="Z773" s="132"/>
    </row>
    <row r="774" spans="1:26" ht="16.5" customHeight="1" x14ac:dyDescent="0.25">
      <c r="A774" s="132"/>
      <c r="B774" s="132"/>
      <c r="C774" s="132"/>
      <c r="D774" s="132"/>
      <c r="E774" s="132"/>
      <c r="F774" s="132"/>
      <c r="G774" s="132"/>
      <c r="H774" s="132"/>
      <c r="I774" s="132"/>
      <c r="J774" s="132"/>
      <c r="K774" s="132"/>
      <c r="L774" s="132"/>
      <c r="M774" s="132"/>
      <c r="N774" s="132"/>
      <c r="O774" s="132"/>
      <c r="P774" s="132"/>
      <c r="Q774" s="132"/>
      <c r="R774" s="132"/>
      <c r="S774" s="132"/>
      <c r="T774" s="132"/>
      <c r="U774" s="132"/>
      <c r="V774" s="132"/>
      <c r="W774" s="132"/>
      <c r="X774" s="132"/>
      <c r="Y774" s="132"/>
      <c r="Z774" s="132"/>
    </row>
    <row r="775" spans="1:26" ht="16.5" customHeight="1" x14ac:dyDescent="0.25">
      <c r="A775" s="132"/>
      <c r="B775" s="132"/>
      <c r="C775" s="132"/>
      <c r="D775" s="132"/>
      <c r="E775" s="132"/>
      <c r="F775" s="132"/>
      <c r="G775" s="132"/>
      <c r="H775" s="132"/>
      <c r="I775" s="132"/>
      <c r="J775" s="132"/>
      <c r="K775" s="132"/>
      <c r="L775" s="132"/>
      <c r="M775" s="132"/>
      <c r="N775" s="132"/>
      <c r="O775" s="132"/>
      <c r="P775" s="132"/>
      <c r="Q775" s="132"/>
      <c r="R775" s="132"/>
      <c r="S775" s="132"/>
      <c r="T775" s="132"/>
      <c r="U775" s="132"/>
      <c r="V775" s="132"/>
      <c r="W775" s="132"/>
      <c r="X775" s="132"/>
      <c r="Y775" s="132"/>
      <c r="Z775" s="132"/>
    </row>
    <row r="776" spans="1:26" ht="16.5" customHeight="1" x14ac:dyDescent="0.25">
      <c r="A776" s="132"/>
      <c r="B776" s="132"/>
      <c r="C776" s="132"/>
      <c r="D776" s="132"/>
      <c r="E776" s="132"/>
      <c r="F776" s="132"/>
      <c r="G776" s="132"/>
      <c r="H776" s="132"/>
      <c r="I776" s="132"/>
      <c r="J776" s="132"/>
      <c r="K776" s="132"/>
      <c r="L776" s="132"/>
      <c r="M776" s="132"/>
      <c r="N776" s="132"/>
      <c r="O776" s="132"/>
      <c r="P776" s="132"/>
      <c r="Q776" s="132"/>
      <c r="R776" s="132"/>
      <c r="S776" s="132"/>
      <c r="T776" s="132"/>
      <c r="U776" s="132"/>
      <c r="V776" s="132"/>
      <c r="W776" s="132"/>
      <c r="X776" s="132"/>
      <c r="Y776" s="132"/>
      <c r="Z776" s="132"/>
    </row>
    <row r="777" spans="1:26" ht="16.5" customHeight="1" x14ac:dyDescent="0.25">
      <c r="A777" s="132"/>
      <c r="B777" s="132"/>
      <c r="C777" s="132"/>
      <c r="D777" s="132"/>
      <c r="E777" s="132"/>
      <c r="F777" s="132"/>
      <c r="G777" s="132"/>
      <c r="H777" s="132"/>
      <c r="I777" s="132"/>
      <c r="J777" s="132"/>
      <c r="K777" s="132"/>
      <c r="L777" s="132"/>
      <c r="M777" s="132"/>
      <c r="N777" s="132"/>
      <c r="O777" s="132"/>
      <c r="P777" s="132"/>
      <c r="Q777" s="132"/>
      <c r="R777" s="132"/>
      <c r="S777" s="132"/>
      <c r="T777" s="132"/>
      <c r="U777" s="132"/>
      <c r="V777" s="132"/>
      <c r="W777" s="132"/>
      <c r="X777" s="132"/>
      <c r="Y777" s="132"/>
      <c r="Z777" s="132"/>
    </row>
    <row r="778" spans="1:26" ht="16.5" customHeight="1" x14ac:dyDescent="0.25">
      <c r="A778" s="132"/>
      <c r="B778" s="132"/>
      <c r="C778" s="132"/>
      <c r="D778" s="132"/>
      <c r="E778" s="132"/>
      <c r="F778" s="132"/>
      <c r="G778" s="132"/>
      <c r="H778" s="132"/>
      <c r="I778" s="132"/>
      <c r="J778" s="132"/>
      <c r="K778" s="132"/>
      <c r="L778" s="132"/>
      <c r="M778" s="132"/>
      <c r="N778" s="132"/>
      <c r="O778" s="132"/>
      <c r="P778" s="132"/>
      <c r="Q778" s="132"/>
      <c r="R778" s="132"/>
      <c r="S778" s="132"/>
      <c r="T778" s="132"/>
      <c r="U778" s="132"/>
      <c r="V778" s="132"/>
      <c r="W778" s="132"/>
      <c r="X778" s="132"/>
      <c r="Y778" s="132"/>
      <c r="Z778" s="132"/>
    </row>
    <row r="779" spans="1:26" ht="16.5" customHeight="1" x14ac:dyDescent="0.25">
      <c r="A779" s="132"/>
      <c r="B779" s="132"/>
      <c r="C779" s="132"/>
      <c r="D779" s="132"/>
      <c r="E779" s="132"/>
      <c r="F779" s="132"/>
      <c r="G779" s="132"/>
      <c r="H779" s="132"/>
      <c r="I779" s="132"/>
      <c r="J779" s="132"/>
      <c r="K779" s="132"/>
      <c r="L779" s="132"/>
      <c r="M779" s="132"/>
      <c r="N779" s="132"/>
      <c r="O779" s="132"/>
      <c r="P779" s="132"/>
      <c r="Q779" s="132"/>
      <c r="R779" s="132"/>
      <c r="S779" s="132"/>
      <c r="T779" s="132"/>
      <c r="U779" s="132"/>
      <c r="V779" s="132"/>
      <c r="W779" s="132"/>
      <c r="X779" s="132"/>
      <c r="Y779" s="132"/>
      <c r="Z779" s="132"/>
    </row>
    <row r="780" spans="1:26" ht="16.5" customHeight="1" x14ac:dyDescent="0.25">
      <c r="A780" s="132"/>
      <c r="B780" s="132"/>
      <c r="C780" s="132"/>
      <c r="D780" s="132"/>
      <c r="E780" s="132"/>
      <c r="F780" s="132"/>
      <c r="G780" s="132"/>
      <c r="H780" s="132"/>
      <c r="I780" s="132"/>
      <c r="J780" s="132"/>
      <c r="K780" s="132"/>
      <c r="L780" s="132"/>
      <c r="M780" s="132"/>
      <c r="N780" s="132"/>
      <c r="O780" s="132"/>
      <c r="P780" s="132"/>
      <c r="Q780" s="132"/>
      <c r="R780" s="132"/>
      <c r="S780" s="132"/>
      <c r="T780" s="132"/>
      <c r="U780" s="132"/>
      <c r="V780" s="132"/>
      <c r="W780" s="132"/>
      <c r="X780" s="132"/>
      <c r="Y780" s="132"/>
      <c r="Z780" s="132"/>
    </row>
    <row r="781" spans="1:26" ht="16.5" customHeight="1" x14ac:dyDescent="0.25">
      <c r="A781" s="132"/>
      <c r="B781" s="132"/>
      <c r="C781" s="132"/>
      <c r="D781" s="132"/>
      <c r="E781" s="132"/>
      <c r="F781" s="132"/>
      <c r="G781" s="132"/>
      <c r="H781" s="132"/>
      <c r="I781" s="132"/>
      <c r="J781" s="132"/>
      <c r="K781" s="132"/>
      <c r="L781" s="132"/>
      <c r="M781" s="132"/>
      <c r="N781" s="132"/>
      <c r="O781" s="132"/>
      <c r="P781" s="132"/>
      <c r="Q781" s="132"/>
      <c r="R781" s="132"/>
      <c r="S781" s="132"/>
      <c r="T781" s="132"/>
      <c r="U781" s="132"/>
      <c r="V781" s="132"/>
      <c r="W781" s="132"/>
      <c r="X781" s="132"/>
      <c r="Y781" s="132"/>
      <c r="Z781" s="132"/>
    </row>
    <row r="782" spans="1:26" ht="16.5" customHeight="1" x14ac:dyDescent="0.25">
      <c r="A782" s="132"/>
      <c r="B782" s="132"/>
      <c r="C782" s="132"/>
      <c r="D782" s="132"/>
      <c r="E782" s="132"/>
      <c r="F782" s="132"/>
      <c r="G782" s="132"/>
      <c r="H782" s="132"/>
      <c r="I782" s="132"/>
      <c r="J782" s="132"/>
      <c r="K782" s="132"/>
      <c r="L782" s="132"/>
      <c r="M782" s="132"/>
      <c r="N782" s="132"/>
      <c r="O782" s="132"/>
      <c r="P782" s="132"/>
      <c r="Q782" s="132"/>
      <c r="R782" s="132"/>
      <c r="S782" s="132"/>
      <c r="T782" s="132"/>
      <c r="U782" s="132"/>
      <c r="V782" s="132"/>
      <c r="W782" s="132"/>
      <c r="X782" s="132"/>
      <c r="Y782" s="132"/>
      <c r="Z782" s="132"/>
    </row>
    <row r="783" spans="1:26" ht="16.5" customHeight="1" x14ac:dyDescent="0.25">
      <c r="A783" s="132"/>
      <c r="B783" s="132"/>
      <c r="C783" s="132"/>
      <c r="D783" s="132"/>
      <c r="E783" s="132"/>
      <c r="F783" s="132"/>
      <c r="G783" s="132"/>
      <c r="H783" s="132"/>
      <c r="I783" s="132"/>
      <c r="J783" s="132"/>
      <c r="K783" s="132"/>
      <c r="L783" s="132"/>
      <c r="M783" s="132"/>
      <c r="N783" s="132"/>
      <c r="O783" s="132"/>
      <c r="P783" s="132"/>
      <c r="Q783" s="132"/>
      <c r="R783" s="132"/>
      <c r="S783" s="132"/>
      <c r="T783" s="132"/>
      <c r="U783" s="132"/>
      <c r="V783" s="132"/>
      <c r="W783" s="132"/>
      <c r="X783" s="132"/>
      <c r="Y783" s="132"/>
      <c r="Z783" s="132"/>
    </row>
    <row r="784" spans="1:26" ht="16.5" customHeight="1" x14ac:dyDescent="0.25">
      <c r="A784" s="132"/>
      <c r="B784" s="132"/>
      <c r="C784" s="132"/>
      <c r="D784" s="132"/>
      <c r="E784" s="132"/>
      <c r="F784" s="132"/>
      <c r="G784" s="132"/>
      <c r="H784" s="132"/>
      <c r="I784" s="132"/>
      <c r="J784" s="132"/>
      <c r="K784" s="132"/>
      <c r="L784" s="132"/>
      <c r="M784" s="132"/>
      <c r="N784" s="132"/>
      <c r="O784" s="132"/>
      <c r="P784" s="132"/>
      <c r="Q784" s="132"/>
      <c r="R784" s="132"/>
      <c r="S784" s="132"/>
      <c r="T784" s="132"/>
      <c r="U784" s="132"/>
      <c r="V784" s="132"/>
      <c r="W784" s="132"/>
      <c r="X784" s="132"/>
      <c r="Y784" s="132"/>
      <c r="Z784" s="132"/>
    </row>
    <row r="785" spans="1:26" ht="16.5" customHeight="1" x14ac:dyDescent="0.25">
      <c r="A785" s="132"/>
      <c r="B785" s="132"/>
      <c r="C785" s="132"/>
      <c r="D785" s="132"/>
      <c r="E785" s="132"/>
      <c r="F785" s="132"/>
      <c r="G785" s="132"/>
      <c r="H785" s="132"/>
      <c r="I785" s="132"/>
      <c r="J785" s="132"/>
      <c r="K785" s="132"/>
      <c r="L785" s="132"/>
      <c r="M785" s="132"/>
      <c r="N785" s="132"/>
      <c r="O785" s="132"/>
      <c r="P785" s="132"/>
      <c r="Q785" s="132"/>
      <c r="R785" s="132"/>
      <c r="S785" s="132"/>
      <c r="T785" s="132"/>
      <c r="U785" s="132"/>
      <c r="V785" s="132"/>
      <c r="W785" s="132"/>
      <c r="X785" s="132"/>
      <c r="Y785" s="132"/>
      <c r="Z785" s="132"/>
    </row>
    <row r="786" spans="1:26" ht="16.5" customHeight="1" x14ac:dyDescent="0.25">
      <c r="A786" s="132"/>
      <c r="B786" s="132"/>
      <c r="C786" s="132"/>
      <c r="D786" s="132"/>
      <c r="E786" s="132"/>
      <c r="F786" s="132"/>
      <c r="G786" s="132"/>
      <c r="H786" s="132"/>
      <c r="I786" s="132"/>
      <c r="J786" s="132"/>
      <c r="K786" s="132"/>
      <c r="L786" s="132"/>
      <c r="M786" s="132"/>
      <c r="N786" s="132"/>
      <c r="O786" s="132"/>
      <c r="P786" s="132"/>
      <c r="Q786" s="132"/>
      <c r="R786" s="132"/>
      <c r="S786" s="132"/>
      <c r="T786" s="132"/>
      <c r="U786" s="132"/>
      <c r="V786" s="132"/>
      <c r="W786" s="132"/>
      <c r="X786" s="132"/>
      <c r="Y786" s="132"/>
      <c r="Z786" s="132"/>
    </row>
    <row r="787" spans="1:26" ht="16.5" customHeight="1" x14ac:dyDescent="0.25">
      <c r="A787" s="132"/>
      <c r="B787" s="132"/>
      <c r="C787" s="132"/>
      <c r="D787" s="132"/>
      <c r="E787" s="132"/>
      <c r="F787" s="132"/>
      <c r="G787" s="132"/>
      <c r="H787" s="132"/>
      <c r="I787" s="132"/>
      <c r="J787" s="132"/>
      <c r="K787" s="132"/>
      <c r="L787" s="132"/>
      <c r="M787" s="132"/>
      <c r="N787" s="132"/>
      <c r="O787" s="132"/>
      <c r="P787" s="132"/>
      <c r="Q787" s="132"/>
      <c r="R787" s="132"/>
      <c r="S787" s="132"/>
      <c r="T787" s="132"/>
      <c r="U787" s="132"/>
      <c r="V787" s="132"/>
      <c r="W787" s="132"/>
      <c r="X787" s="132"/>
      <c r="Y787" s="132"/>
      <c r="Z787" s="132"/>
    </row>
    <row r="788" spans="1:26" ht="16.5" customHeight="1" x14ac:dyDescent="0.25">
      <c r="A788" s="132"/>
      <c r="B788" s="132"/>
      <c r="C788" s="132"/>
      <c r="D788" s="132"/>
      <c r="E788" s="132"/>
      <c r="F788" s="132"/>
      <c r="G788" s="132"/>
      <c r="H788" s="132"/>
      <c r="I788" s="132"/>
      <c r="J788" s="132"/>
      <c r="K788" s="132"/>
      <c r="L788" s="132"/>
      <c r="M788" s="132"/>
      <c r="N788" s="132"/>
      <c r="O788" s="132"/>
      <c r="P788" s="132"/>
      <c r="Q788" s="132"/>
      <c r="R788" s="132"/>
      <c r="S788" s="132"/>
      <c r="T788" s="132"/>
      <c r="U788" s="132"/>
      <c r="V788" s="132"/>
      <c r="W788" s="132"/>
      <c r="X788" s="132"/>
      <c r="Y788" s="132"/>
      <c r="Z788" s="132"/>
    </row>
    <row r="789" spans="1:26" ht="16.5" customHeight="1" x14ac:dyDescent="0.25">
      <c r="A789" s="132"/>
      <c r="B789" s="132"/>
      <c r="C789" s="132"/>
      <c r="D789" s="132"/>
      <c r="E789" s="132"/>
      <c r="F789" s="132"/>
      <c r="G789" s="132"/>
      <c r="H789" s="132"/>
      <c r="I789" s="132"/>
      <c r="J789" s="132"/>
      <c r="K789" s="132"/>
      <c r="L789" s="132"/>
      <c r="M789" s="132"/>
      <c r="N789" s="132"/>
      <c r="O789" s="132"/>
      <c r="P789" s="132"/>
      <c r="Q789" s="132"/>
      <c r="R789" s="132"/>
      <c r="S789" s="132"/>
      <c r="T789" s="132"/>
      <c r="U789" s="132"/>
      <c r="V789" s="132"/>
      <c r="W789" s="132"/>
      <c r="X789" s="132"/>
      <c r="Y789" s="132"/>
      <c r="Z789" s="132"/>
    </row>
    <row r="790" spans="1:26" ht="16.5" customHeight="1" x14ac:dyDescent="0.25">
      <c r="A790" s="132"/>
      <c r="B790" s="132"/>
      <c r="C790" s="132"/>
      <c r="D790" s="132"/>
      <c r="E790" s="132"/>
      <c r="F790" s="132"/>
      <c r="G790" s="132"/>
      <c r="H790" s="132"/>
      <c r="I790" s="132"/>
      <c r="J790" s="132"/>
      <c r="K790" s="132"/>
      <c r="L790" s="132"/>
      <c r="M790" s="132"/>
      <c r="N790" s="132"/>
      <c r="O790" s="132"/>
      <c r="P790" s="132"/>
      <c r="Q790" s="132"/>
      <c r="R790" s="132"/>
      <c r="S790" s="132"/>
      <c r="T790" s="132"/>
      <c r="U790" s="132"/>
      <c r="V790" s="132"/>
      <c r="W790" s="132"/>
      <c r="X790" s="132"/>
      <c r="Y790" s="132"/>
      <c r="Z790" s="132"/>
    </row>
    <row r="791" spans="1:26" ht="16.5" customHeight="1" x14ac:dyDescent="0.25">
      <c r="A791" s="132"/>
      <c r="B791" s="132"/>
      <c r="C791" s="132"/>
      <c r="D791" s="132"/>
      <c r="E791" s="132"/>
      <c r="F791" s="132"/>
      <c r="G791" s="132"/>
      <c r="H791" s="132"/>
      <c r="I791" s="132"/>
      <c r="J791" s="132"/>
      <c r="K791" s="132"/>
      <c r="L791" s="132"/>
      <c r="M791" s="132"/>
      <c r="N791" s="132"/>
      <c r="O791" s="132"/>
      <c r="P791" s="132"/>
      <c r="Q791" s="132"/>
      <c r="R791" s="132"/>
      <c r="S791" s="132"/>
      <c r="T791" s="132"/>
      <c r="U791" s="132"/>
      <c r="V791" s="132"/>
      <c r="W791" s="132"/>
      <c r="X791" s="132"/>
      <c r="Y791" s="132"/>
      <c r="Z791" s="132"/>
    </row>
    <row r="792" spans="1:26" ht="16.5" customHeight="1" x14ac:dyDescent="0.25">
      <c r="A792" s="132"/>
      <c r="B792" s="132"/>
      <c r="C792" s="132"/>
      <c r="D792" s="132"/>
      <c r="E792" s="132"/>
      <c r="F792" s="132"/>
      <c r="G792" s="132"/>
      <c r="H792" s="132"/>
      <c r="I792" s="132"/>
      <c r="J792" s="132"/>
      <c r="K792" s="132"/>
      <c r="L792" s="132"/>
      <c r="M792" s="132"/>
      <c r="N792" s="132"/>
      <c r="O792" s="132"/>
      <c r="P792" s="132"/>
      <c r="Q792" s="132"/>
      <c r="R792" s="132"/>
      <c r="S792" s="132"/>
      <c r="T792" s="132"/>
      <c r="U792" s="132"/>
      <c r="V792" s="132"/>
      <c r="W792" s="132"/>
      <c r="X792" s="132"/>
      <c r="Y792" s="132"/>
      <c r="Z792" s="132"/>
    </row>
    <row r="793" spans="1:26" ht="16.5" customHeight="1" x14ac:dyDescent="0.25">
      <c r="A793" s="132"/>
      <c r="B793" s="132"/>
      <c r="C793" s="132"/>
      <c r="D793" s="132"/>
      <c r="E793" s="132"/>
      <c r="F793" s="132"/>
      <c r="G793" s="132"/>
      <c r="H793" s="132"/>
      <c r="I793" s="132"/>
      <c r="J793" s="132"/>
      <c r="K793" s="132"/>
      <c r="L793" s="132"/>
      <c r="M793" s="132"/>
      <c r="N793" s="132"/>
      <c r="O793" s="132"/>
      <c r="P793" s="132"/>
      <c r="Q793" s="132"/>
      <c r="R793" s="132"/>
      <c r="S793" s="132"/>
      <c r="T793" s="132"/>
      <c r="U793" s="132"/>
      <c r="V793" s="132"/>
      <c r="W793" s="132"/>
      <c r="X793" s="132"/>
      <c r="Y793" s="132"/>
      <c r="Z793" s="132"/>
    </row>
    <row r="794" spans="1:26" ht="16.5" customHeight="1" x14ac:dyDescent="0.25">
      <c r="A794" s="132"/>
      <c r="B794" s="132"/>
      <c r="C794" s="132"/>
      <c r="D794" s="132"/>
      <c r="E794" s="132"/>
      <c r="F794" s="132"/>
      <c r="G794" s="132"/>
      <c r="H794" s="132"/>
      <c r="I794" s="132"/>
      <c r="J794" s="132"/>
      <c r="K794" s="132"/>
      <c r="L794" s="132"/>
      <c r="M794" s="132"/>
      <c r="N794" s="132"/>
      <c r="O794" s="132"/>
      <c r="P794" s="132"/>
      <c r="Q794" s="132"/>
      <c r="R794" s="132"/>
      <c r="S794" s="132"/>
      <c r="T794" s="132"/>
      <c r="U794" s="132"/>
      <c r="V794" s="132"/>
      <c r="W794" s="132"/>
      <c r="X794" s="132"/>
      <c r="Y794" s="132"/>
      <c r="Z794" s="132"/>
    </row>
    <row r="795" spans="1:26" ht="16.5" customHeight="1" x14ac:dyDescent="0.25">
      <c r="A795" s="132"/>
      <c r="B795" s="132"/>
      <c r="C795" s="132"/>
      <c r="D795" s="132"/>
      <c r="E795" s="132"/>
      <c r="F795" s="132"/>
      <c r="G795" s="132"/>
      <c r="H795" s="132"/>
      <c r="I795" s="132"/>
      <c r="J795" s="132"/>
      <c r="K795" s="132"/>
      <c r="L795" s="132"/>
      <c r="M795" s="132"/>
      <c r="N795" s="132"/>
      <c r="O795" s="132"/>
      <c r="P795" s="132"/>
      <c r="Q795" s="132"/>
      <c r="R795" s="132"/>
      <c r="S795" s="132"/>
      <c r="T795" s="132"/>
      <c r="U795" s="132"/>
      <c r="V795" s="132"/>
      <c r="W795" s="132"/>
      <c r="X795" s="132"/>
      <c r="Y795" s="132"/>
      <c r="Z795" s="132"/>
    </row>
    <row r="796" spans="1:26" ht="16.5" customHeight="1" x14ac:dyDescent="0.25">
      <c r="A796" s="132"/>
      <c r="B796" s="132"/>
      <c r="C796" s="132"/>
      <c r="D796" s="132"/>
      <c r="E796" s="132"/>
      <c r="F796" s="132"/>
      <c r="G796" s="132"/>
      <c r="H796" s="132"/>
      <c r="I796" s="132"/>
      <c r="J796" s="132"/>
      <c r="K796" s="132"/>
      <c r="L796" s="132"/>
      <c r="M796" s="132"/>
      <c r="N796" s="132"/>
      <c r="O796" s="132"/>
      <c r="P796" s="132"/>
      <c r="Q796" s="132"/>
      <c r="R796" s="132"/>
      <c r="S796" s="132"/>
      <c r="T796" s="132"/>
      <c r="U796" s="132"/>
      <c r="V796" s="132"/>
      <c r="W796" s="132"/>
      <c r="X796" s="132"/>
      <c r="Y796" s="132"/>
      <c r="Z796" s="132"/>
    </row>
    <row r="797" spans="1:26" ht="16.5" customHeight="1" x14ac:dyDescent="0.25">
      <c r="A797" s="132"/>
      <c r="B797" s="132"/>
      <c r="C797" s="132"/>
      <c r="D797" s="132"/>
      <c r="E797" s="132"/>
      <c r="F797" s="132"/>
      <c r="G797" s="132"/>
      <c r="H797" s="132"/>
      <c r="I797" s="132"/>
      <c r="J797" s="132"/>
      <c r="K797" s="132"/>
      <c r="L797" s="132"/>
      <c r="M797" s="132"/>
      <c r="N797" s="132"/>
      <c r="O797" s="132"/>
      <c r="P797" s="132"/>
      <c r="Q797" s="132"/>
      <c r="R797" s="132"/>
      <c r="S797" s="132"/>
      <c r="T797" s="132"/>
      <c r="U797" s="132"/>
      <c r="V797" s="132"/>
      <c r="W797" s="132"/>
      <c r="X797" s="132"/>
      <c r="Y797" s="132"/>
      <c r="Z797" s="132"/>
    </row>
    <row r="798" spans="1:26" ht="16.5" customHeight="1" x14ac:dyDescent="0.25">
      <c r="A798" s="132"/>
      <c r="B798" s="132"/>
      <c r="C798" s="132"/>
      <c r="D798" s="132"/>
      <c r="E798" s="132"/>
      <c r="F798" s="132"/>
      <c r="G798" s="132"/>
      <c r="H798" s="132"/>
      <c r="I798" s="132"/>
      <c r="J798" s="132"/>
      <c r="K798" s="132"/>
      <c r="L798" s="132"/>
      <c r="M798" s="132"/>
      <c r="N798" s="132"/>
      <c r="O798" s="132"/>
      <c r="P798" s="132"/>
      <c r="Q798" s="132"/>
      <c r="R798" s="132"/>
      <c r="S798" s="132"/>
      <c r="T798" s="132"/>
      <c r="U798" s="132"/>
      <c r="V798" s="132"/>
      <c r="W798" s="132"/>
      <c r="X798" s="132"/>
      <c r="Y798" s="132"/>
      <c r="Z798" s="132"/>
    </row>
    <row r="799" spans="1:26" ht="16.5" customHeight="1" x14ac:dyDescent="0.25">
      <c r="A799" s="132"/>
      <c r="B799" s="132"/>
      <c r="C799" s="132"/>
      <c r="D799" s="132"/>
      <c r="E799" s="132"/>
      <c r="F799" s="132"/>
      <c r="G799" s="132"/>
      <c r="H799" s="132"/>
      <c r="I799" s="132"/>
      <c r="J799" s="132"/>
      <c r="K799" s="132"/>
      <c r="L799" s="132"/>
      <c r="M799" s="132"/>
      <c r="N799" s="132"/>
      <c r="O799" s="132"/>
      <c r="P799" s="132"/>
      <c r="Q799" s="132"/>
      <c r="R799" s="132"/>
      <c r="S799" s="132"/>
      <c r="T799" s="132"/>
      <c r="U799" s="132"/>
      <c r="V799" s="132"/>
      <c r="W799" s="132"/>
      <c r="X799" s="132"/>
      <c r="Y799" s="132"/>
      <c r="Z799" s="132"/>
    </row>
    <row r="800" spans="1:26" ht="16.5" customHeight="1" x14ac:dyDescent="0.25">
      <c r="A800" s="132"/>
      <c r="B800" s="132"/>
      <c r="C800" s="132"/>
      <c r="D800" s="132"/>
      <c r="E800" s="132"/>
      <c r="F800" s="132"/>
      <c r="G800" s="132"/>
      <c r="H800" s="132"/>
      <c r="I800" s="132"/>
      <c r="J800" s="132"/>
      <c r="K800" s="132"/>
      <c r="L800" s="132"/>
      <c r="M800" s="132"/>
      <c r="N800" s="132"/>
      <c r="O800" s="132"/>
      <c r="P800" s="132"/>
      <c r="Q800" s="132"/>
      <c r="R800" s="132"/>
      <c r="S800" s="132"/>
      <c r="T800" s="132"/>
      <c r="U800" s="132"/>
      <c r="V800" s="132"/>
      <c r="W800" s="132"/>
      <c r="X800" s="132"/>
      <c r="Y800" s="132"/>
      <c r="Z800" s="132"/>
    </row>
    <row r="801" spans="1:26" ht="16.5" customHeight="1" x14ac:dyDescent="0.25">
      <c r="A801" s="132"/>
      <c r="B801" s="132"/>
      <c r="C801" s="132"/>
      <c r="D801" s="132"/>
      <c r="E801" s="132"/>
      <c r="F801" s="132"/>
      <c r="G801" s="132"/>
      <c r="H801" s="132"/>
      <c r="I801" s="132"/>
      <c r="J801" s="132"/>
      <c r="K801" s="132"/>
      <c r="L801" s="132"/>
      <c r="M801" s="132"/>
      <c r="N801" s="132"/>
      <c r="O801" s="132"/>
      <c r="P801" s="132"/>
      <c r="Q801" s="132"/>
      <c r="R801" s="132"/>
      <c r="S801" s="132"/>
      <c r="T801" s="132"/>
      <c r="U801" s="132"/>
      <c r="V801" s="132"/>
      <c r="W801" s="132"/>
      <c r="X801" s="132"/>
      <c r="Y801" s="132"/>
      <c r="Z801" s="132"/>
    </row>
    <row r="802" spans="1:26" ht="16.5" customHeight="1" x14ac:dyDescent="0.25">
      <c r="A802" s="132"/>
      <c r="B802" s="132"/>
      <c r="C802" s="132"/>
      <c r="D802" s="132"/>
      <c r="E802" s="132"/>
      <c r="F802" s="132"/>
      <c r="G802" s="132"/>
      <c r="H802" s="132"/>
      <c r="I802" s="132"/>
      <c r="J802" s="132"/>
      <c r="K802" s="132"/>
      <c r="L802" s="132"/>
      <c r="M802" s="132"/>
      <c r="N802" s="132"/>
      <c r="O802" s="132"/>
      <c r="P802" s="132"/>
      <c r="Q802" s="132"/>
      <c r="R802" s="132"/>
      <c r="S802" s="132"/>
      <c r="T802" s="132"/>
      <c r="U802" s="132"/>
      <c r="V802" s="132"/>
      <c r="W802" s="132"/>
      <c r="X802" s="132"/>
      <c r="Y802" s="132"/>
      <c r="Z802" s="132"/>
    </row>
    <row r="803" spans="1:26" ht="16.5" customHeight="1" x14ac:dyDescent="0.25">
      <c r="A803" s="132"/>
      <c r="B803" s="132"/>
      <c r="C803" s="132"/>
      <c r="D803" s="132"/>
      <c r="E803" s="132"/>
      <c r="F803" s="132"/>
      <c r="G803" s="132"/>
      <c r="H803" s="132"/>
      <c r="I803" s="132"/>
      <c r="J803" s="132"/>
      <c r="K803" s="132"/>
      <c r="L803" s="132"/>
      <c r="M803" s="132"/>
      <c r="N803" s="132"/>
      <c r="O803" s="132"/>
      <c r="P803" s="132"/>
      <c r="Q803" s="132"/>
      <c r="R803" s="132"/>
      <c r="S803" s="132"/>
      <c r="T803" s="132"/>
      <c r="U803" s="132"/>
      <c r="V803" s="132"/>
      <c r="W803" s="132"/>
      <c r="X803" s="132"/>
      <c r="Y803" s="132"/>
      <c r="Z803" s="132"/>
    </row>
    <row r="804" spans="1:26" ht="16.5" customHeight="1" x14ac:dyDescent="0.25">
      <c r="A804" s="132"/>
      <c r="B804" s="132"/>
      <c r="C804" s="132"/>
      <c r="D804" s="132"/>
      <c r="E804" s="132"/>
      <c r="F804" s="132"/>
      <c r="G804" s="132"/>
      <c r="H804" s="132"/>
      <c r="I804" s="132"/>
      <c r="J804" s="132"/>
      <c r="K804" s="132"/>
      <c r="L804" s="132"/>
      <c r="M804" s="132"/>
      <c r="N804" s="132"/>
      <c r="O804" s="132"/>
      <c r="P804" s="132"/>
      <c r="Q804" s="132"/>
      <c r="R804" s="132"/>
      <c r="S804" s="132"/>
      <c r="T804" s="132"/>
      <c r="U804" s="132"/>
      <c r="V804" s="132"/>
      <c r="W804" s="132"/>
      <c r="X804" s="132"/>
      <c r="Y804" s="132"/>
      <c r="Z804" s="132"/>
    </row>
    <row r="805" spans="1:26" ht="16.5" customHeight="1" x14ac:dyDescent="0.25">
      <c r="A805" s="132"/>
      <c r="B805" s="132"/>
      <c r="C805" s="132"/>
      <c r="D805" s="132"/>
      <c r="E805" s="132"/>
      <c r="F805" s="132"/>
      <c r="G805" s="132"/>
      <c r="H805" s="132"/>
      <c r="I805" s="132"/>
      <c r="J805" s="132"/>
      <c r="K805" s="132"/>
      <c r="L805" s="132"/>
      <c r="M805" s="132"/>
      <c r="N805" s="132"/>
      <c r="O805" s="132"/>
      <c r="P805" s="132"/>
      <c r="Q805" s="132"/>
      <c r="R805" s="132"/>
      <c r="S805" s="132"/>
      <c r="T805" s="132"/>
      <c r="U805" s="132"/>
      <c r="V805" s="132"/>
      <c r="W805" s="132"/>
      <c r="X805" s="132"/>
      <c r="Y805" s="132"/>
      <c r="Z805" s="132"/>
    </row>
    <row r="806" spans="1:26" ht="16.5" customHeight="1" x14ac:dyDescent="0.25">
      <c r="A806" s="132"/>
      <c r="B806" s="132"/>
      <c r="C806" s="132"/>
      <c r="D806" s="132"/>
      <c r="E806" s="132"/>
      <c r="F806" s="132"/>
      <c r="G806" s="132"/>
      <c r="H806" s="132"/>
      <c r="I806" s="132"/>
      <c r="J806" s="132"/>
      <c r="K806" s="132"/>
      <c r="L806" s="132"/>
      <c r="M806" s="132"/>
      <c r="N806" s="132"/>
      <c r="O806" s="132"/>
      <c r="P806" s="132"/>
      <c r="Q806" s="132"/>
      <c r="R806" s="132"/>
      <c r="S806" s="132"/>
      <c r="T806" s="132"/>
      <c r="U806" s="132"/>
      <c r="V806" s="132"/>
      <c r="W806" s="132"/>
      <c r="X806" s="132"/>
      <c r="Y806" s="132"/>
      <c r="Z806" s="132"/>
    </row>
    <row r="807" spans="1:26" ht="16.5" customHeight="1" x14ac:dyDescent="0.25">
      <c r="A807" s="132"/>
      <c r="B807" s="132"/>
      <c r="C807" s="132"/>
      <c r="D807" s="132"/>
      <c r="E807" s="132"/>
      <c r="F807" s="132"/>
      <c r="G807" s="132"/>
      <c r="H807" s="132"/>
      <c r="I807" s="132"/>
      <c r="J807" s="132"/>
      <c r="K807" s="132"/>
      <c r="L807" s="132"/>
      <c r="M807" s="132"/>
      <c r="N807" s="132"/>
      <c r="O807" s="132"/>
      <c r="P807" s="132"/>
      <c r="Q807" s="132"/>
      <c r="R807" s="132"/>
      <c r="S807" s="132"/>
      <c r="T807" s="132"/>
      <c r="U807" s="132"/>
      <c r="V807" s="132"/>
      <c r="W807" s="132"/>
      <c r="X807" s="132"/>
      <c r="Y807" s="132"/>
      <c r="Z807" s="132"/>
    </row>
    <row r="808" spans="1:26" ht="16.5" customHeight="1" x14ac:dyDescent="0.25">
      <c r="A808" s="132"/>
      <c r="B808" s="132"/>
      <c r="C808" s="132"/>
      <c r="D808" s="132"/>
      <c r="E808" s="132"/>
      <c r="F808" s="132"/>
      <c r="G808" s="132"/>
      <c r="H808" s="132"/>
      <c r="I808" s="132"/>
      <c r="J808" s="132"/>
      <c r="K808" s="132"/>
      <c r="L808" s="132"/>
      <c r="M808" s="132"/>
      <c r="N808" s="132"/>
      <c r="O808" s="132"/>
      <c r="P808" s="132"/>
      <c r="Q808" s="132"/>
      <c r="R808" s="132"/>
      <c r="S808" s="132"/>
      <c r="T808" s="132"/>
      <c r="U808" s="132"/>
      <c r="V808" s="132"/>
      <c r="W808" s="132"/>
      <c r="X808" s="132"/>
      <c r="Y808" s="132"/>
      <c r="Z808" s="132"/>
    </row>
    <row r="809" spans="1:26" ht="16.5" customHeight="1" x14ac:dyDescent="0.25">
      <c r="A809" s="132"/>
      <c r="B809" s="132"/>
      <c r="C809" s="132"/>
      <c r="D809" s="132"/>
      <c r="E809" s="132"/>
      <c r="F809" s="132"/>
      <c r="G809" s="132"/>
      <c r="H809" s="132"/>
      <c r="I809" s="132"/>
      <c r="J809" s="132"/>
      <c r="K809" s="132"/>
      <c r="L809" s="132"/>
      <c r="M809" s="132"/>
      <c r="N809" s="132"/>
      <c r="O809" s="132"/>
      <c r="P809" s="132"/>
      <c r="Q809" s="132"/>
      <c r="R809" s="132"/>
      <c r="S809" s="132"/>
      <c r="T809" s="132"/>
      <c r="U809" s="132"/>
      <c r="V809" s="132"/>
      <c r="W809" s="132"/>
      <c r="X809" s="132"/>
      <c r="Y809" s="132"/>
      <c r="Z809" s="132"/>
    </row>
    <row r="810" spans="1:26" ht="16.5" customHeight="1" x14ac:dyDescent="0.25">
      <c r="A810" s="132"/>
      <c r="B810" s="132"/>
      <c r="C810" s="132"/>
      <c r="D810" s="132"/>
      <c r="E810" s="132"/>
      <c r="F810" s="132"/>
      <c r="G810" s="132"/>
      <c r="H810" s="132"/>
      <c r="I810" s="132"/>
      <c r="J810" s="132"/>
      <c r="K810" s="132"/>
      <c r="L810" s="132"/>
      <c r="M810" s="132"/>
      <c r="N810" s="132"/>
      <c r="O810" s="132"/>
      <c r="P810" s="132"/>
      <c r="Q810" s="132"/>
      <c r="R810" s="132"/>
      <c r="S810" s="132"/>
      <c r="T810" s="132"/>
      <c r="U810" s="132"/>
      <c r="V810" s="132"/>
      <c r="W810" s="132"/>
      <c r="X810" s="132"/>
      <c r="Y810" s="132"/>
      <c r="Z810" s="132"/>
    </row>
    <row r="811" spans="1:26" ht="16.5" customHeight="1" x14ac:dyDescent="0.25">
      <c r="A811" s="132"/>
      <c r="B811" s="132"/>
      <c r="C811" s="132"/>
      <c r="D811" s="132"/>
      <c r="E811" s="132"/>
      <c r="F811" s="132"/>
      <c r="G811" s="132"/>
      <c r="H811" s="132"/>
      <c r="I811" s="132"/>
      <c r="J811" s="132"/>
      <c r="K811" s="132"/>
      <c r="L811" s="132"/>
      <c r="M811" s="132"/>
      <c r="N811" s="132"/>
      <c r="O811" s="132"/>
      <c r="P811" s="132"/>
      <c r="Q811" s="132"/>
      <c r="R811" s="132"/>
      <c r="S811" s="132"/>
      <c r="T811" s="132"/>
      <c r="U811" s="132"/>
      <c r="V811" s="132"/>
      <c r="W811" s="132"/>
      <c r="X811" s="132"/>
      <c r="Y811" s="132"/>
      <c r="Z811" s="132"/>
    </row>
    <row r="812" spans="1:26" ht="16.5" customHeight="1" x14ac:dyDescent="0.25">
      <c r="A812" s="132"/>
      <c r="B812" s="132"/>
      <c r="C812" s="132"/>
      <c r="D812" s="132"/>
      <c r="E812" s="132"/>
      <c r="F812" s="132"/>
      <c r="G812" s="132"/>
      <c r="H812" s="132"/>
      <c r="I812" s="132"/>
      <c r="J812" s="132"/>
      <c r="K812" s="132"/>
      <c r="L812" s="132"/>
      <c r="M812" s="132"/>
      <c r="N812" s="132"/>
      <c r="O812" s="132"/>
      <c r="P812" s="132"/>
      <c r="Q812" s="132"/>
      <c r="R812" s="132"/>
      <c r="S812" s="132"/>
      <c r="T812" s="132"/>
      <c r="U812" s="132"/>
      <c r="V812" s="132"/>
      <c r="W812" s="132"/>
      <c r="X812" s="132"/>
      <c r="Y812" s="132"/>
      <c r="Z812" s="132"/>
    </row>
    <row r="813" spans="1:26" ht="16.5" customHeight="1" x14ac:dyDescent="0.25">
      <c r="A813" s="132"/>
      <c r="B813" s="132"/>
      <c r="C813" s="132"/>
      <c r="D813" s="132"/>
      <c r="E813" s="132"/>
      <c r="F813" s="132"/>
      <c r="G813" s="132"/>
      <c r="H813" s="132"/>
      <c r="I813" s="132"/>
      <c r="J813" s="132"/>
      <c r="K813" s="132"/>
      <c r="L813" s="132"/>
      <c r="M813" s="132"/>
      <c r="N813" s="132"/>
      <c r="O813" s="132"/>
      <c r="P813" s="132"/>
      <c r="Q813" s="132"/>
      <c r="R813" s="132"/>
      <c r="S813" s="132"/>
      <c r="T813" s="132"/>
      <c r="U813" s="132"/>
      <c r="V813" s="132"/>
      <c r="W813" s="132"/>
      <c r="X813" s="132"/>
      <c r="Y813" s="132"/>
      <c r="Z813" s="132"/>
    </row>
    <row r="814" spans="1:26" ht="16.5" customHeight="1" x14ac:dyDescent="0.25">
      <c r="A814" s="132"/>
      <c r="B814" s="132"/>
      <c r="C814" s="132"/>
      <c r="D814" s="132"/>
      <c r="E814" s="132"/>
      <c r="F814" s="132"/>
      <c r="G814" s="132"/>
      <c r="H814" s="132"/>
      <c r="I814" s="132"/>
      <c r="J814" s="132"/>
      <c r="K814" s="132"/>
      <c r="L814" s="132"/>
      <c r="M814" s="132"/>
      <c r="N814" s="132"/>
      <c r="O814" s="132"/>
      <c r="P814" s="132"/>
      <c r="Q814" s="132"/>
      <c r="R814" s="132"/>
      <c r="S814" s="132"/>
      <c r="T814" s="132"/>
      <c r="U814" s="132"/>
      <c r="V814" s="132"/>
      <c r="W814" s="132"/>
      <c r="X814" s="132"/>
      <c r="Y814" s="132"/>
      <c r="Z814" s="132"/>
    </row>
    <row r="815" spans="1:26" ht="16.5" customHeight="1" x14ac:dyDescent="0.25">
      <c r="A815" s="132"/>
      <c r="B815" s="132"/>
      <c r="C815" s="132"/>
      <c r="D815" s="132"/>
      <c r="E815" s="132"/>
      <c r="F815" s="132"/>
      <c r="G815" s="132"/>
      <c r="H815" s="132"/>
      <c r="I815" s="132"/>
      <c r="J815" s="132"/>
      <c r="K815" s="132"/>
      <c r="L815" s="132"/>
      <c r="M815" s="132"/>
      <c r="N815" s="132"/>
      <c r="O815" s="132"/>
      <c r="P815" s="132"/>
      <c r="Q815" s="132"/>
      <c r="R815" s="132"/>
      <c r="S815" s="132"/>
      <c r="T815" s="132"/>
      <c r="U815" s="132"/>
      <c r="V815" s="132"/>
      <c r="W815" s="132"/>
      <c r="X815" s="132"/>
      <c r="Y815" s="132"/>
      <c r="Z815" s="132"/>
    </row>
    <row r="816" spans="1:26" ht="16.5" customHeight="1" x14ac:dyDescent="0.25">
      <c r="A816" s="132"/>
      <c r="B816" s="132"/>
      <c r="C816" s="132"/>
      <c r="D816" s="132"/>
      <c r="E816" s="132"/>
      <c r="F816" s="132"/>
      <c r="G816" s="132"/>
      <c r="H816" s="132"/>
      <c r="I816" s="132"/>
      <c r="J816" s="132"/>
      <c r="K816" s="132"/>
      <c r="L816" s="132"/>
      <c r="M816" s="132"/>
      <c r="N816" s="132"/>
      <c r="O816" s="132"/>
      <c r="P816" s="132"/>
      <c r="Q816" s="132"/>
      <c r="R816" s="132"/>
      <c r="S816" s="132"/>
      <c r="T816" s="132"/>
      <c r="U816" s="132"/>
      <c r="V816" s="132"/>
      <c r="W816" s="132"/>
      <c r="X816" s="132"/>
      <c r="Y816" s="132"/>
      <c r="Z816" s="132"/>
    </row>
    <row r="817" spans="1:26" ht="16.5" customHeight="1" x14ac:dyDescent="0.25">
      <c r="A817" s="132"/>
      <c r="B817" s="132"/>
      <c r="C817" s="132"/>
      <c r="D817" s="132"/>
      <c r="E817" s="132"/>
      <c r="F817" s="132"/>
      <c r="G817" s="132"/>
      <c r="H817" s="132"/>
      <c r="I817" s="132"/>
      <c r="J817" s="132"/>
      <c r="K817" s="132"/>
      <c r="L817" s="132"/>
      <c r="M817" s="132"/>
      <c r="N817" s="132"/>
      <c r="O817" s="132"/>
      <c r="P817" s="132"/>
      <c r="Q817" s="132"/>
      <c r="R817" s="132"/>
      <c r="S817" s="132"/>
      <c r="T817" s="132"/>
      <c r="U817" s="132"/>
      <c r="V817" s="132"/>
      <c r="W817" s="132"/>
      <c r="X817" s="132"/>
      <c r="Y817" s="132"/>
      <c r="Z817" s="132"/>
    </row>
    <row r="818" spans="1:26" ht="16.5" customHeight="1" x14ac:dyDescent="0.25">
      <c r="A818" s="132"/>
      <c r="B818" s="132"/>
      <c r="C818" s="132"/>
      <c r="D818" s="132"/>
      <c r="E818" s="132"/>
      <c r="F818" s="132"/>
      <c r="G818" s="132"/>
      <c r="H818" s="132"/>
      <c r="I818" s="132"/>
      <c r="J818" s="132"/>
      <c r="K818" s="132"/>
      <c r="L818" s="132"/>
      <c r="M818" s="132"/>
      <c r="N818" s="132"/>
      <c r="O818" s="132"/>
      <c r="P818" s="132"/>
      <c r="Q818" s="132"/>
      <c r="R818" s="132"/>
      <c r="S818" s="132"/>
      <c r="T818" s="132"/>
      <c r="U818" s="132"/>
      <c r="V818" s="132"/>
      <c r="W818" s="132"/>
      <c r="X818" s="132"/>
      <c r="Y818" s="132"/>
      <c r="Z818" s="132"/>
    </row>
    <row r="819" spans="1:26" ht="16.5" customHeight="1" x14ac:dyDescent="0.25">
      <c r="A819" s="132"/>
      <c r="B819" s="132"/>
      <c r="C819" s="132"/>
      <c r="D819" s="132"/>
      <c r="E819" s="132"/>
      <c r="F819" s="132"/>
      <c r="G819" s="132"/>
      <c r="H819" s="132"/>
      <c r="I819" s="132"/>
      <c r="J819" s="132"/>
      <c r="K819" s="132"/>
      <c r="L819" s="132"/>
      <c r="M819" s="132"/>
      <c r="N819" s="132"/>
      <c r="O819" s="132"/>
      <c r="P819" s="132"/>
      <c r="Q819" s="132"/>
      <c r="R819" s="132"/>
      <c r="S819" s="132"/>
      <c r="T819" s="132"/>
      <c r="U819" s="132"/>
      <c r="V819" s="132"/>
      <c r="W819" s="132"/>
      <c r="X819" s="132"/>
      <c r="Y819" s="132"/>
      <c r="Z819" s="132"/>
    </row>
    <row r="820" spans="1:26" ht="16.5" customHeight="1" x14ac:dyDescent="0.25">
      <c r="A820" s="132"/>
      <c r="B820" s="132"/>
      <c r="C820" s="132"/>
      <c r="D820" s="132"/>
      <c r="E820" s="132"/>
      <c r="F820" s="132"/>
      <c r="G820" s="132"/>
      <c r="H820" s="132"/>
      <c r="I820" s="132"/>
      <c r="J820" s="132"/>
      <c r="K820" s="132"/>
      <c r="L820" s="132"/>
      <c r="M820" s="132"/>
      <c r="N820" s="132"/>
      <c r="O820" s="132"/>
      <c r="P820" s="132"/>
      <c r="Q820" s="132"/>
      <c r="R820" s="132"/>
      <c r="S820" s="132"/>
      <c r="T820" s="132"/>
      <c r="U820" s="132"/>
      <c r="V820" s="132"/>
      <c r="W820" s="132"/>
      <c r="X820" s="132"/>
      <c r="Y820" s="132"/>
      <c r="Z820" s="132"/>
    </row>
    <row r="821" spans="1:26" ht="16.5" customHeight="1" x14ac:dyDescent="0.25">
      <c r="A821" s="132"/>
      <c r="B821" s="132"/>
      <c r="C821" s="132"/>
      <c r="D821" s="132"/>
      <c r="E821" s="132"/>
      <c r="F821" s="132"/>
      <c r="G821" s="132"/>
      <c r="H821" s="132"/>
      <c r="I821" s="132"/>
      <c r="J821" s="132"/>
      <c r="K821" s="132"/>
      <c r="L821" s="132"/>
      <c r="M821" s="132"/>
      <c r="N821" s="132"/>
      <c r="O821" s="132"/>
      <c r="P821" s="132"/>
      <c r="Q821" s="132"/>
      <c r="R821" s="132"/>
      <c r="S821" s="132"/>
      <c r="T821" s="132"/>
      <c r="U821" s="132"/>
      <c r="V821" s="132"/>
      <c r="W821" s="132"/>
      <c r="X821" s="132"/>
      <c r="Y821" s="132"/>
      <c r="Z821" s="132"/>
    </row>
    <row r="822" spans="1:26" ht="16.5" customHeight="1" x14ac:dyDescent="0.25">
      <c r="A822" s="132"/>
      <c r="B822" s="132"/>
      <c r="C822" s="132"/>
      <c r="D822" s="132"/>
      <c r="E822" s="132"/>
      <c r="F822" s="132"/>
      <c r="G822" s="132"/>
      <c r="H822" s="132"/>
      <c r="I822" s="132"/>
      <c r="J822" s="132"/>
      <c r="K822" s="132"/>
      <c r="L822" s="132"/>
      <c r="M822" s="132"/>
      <c r="N822" s="132"/>
      <c r="O822" s="132"/>
      <c r="P822" s="132"/>
      <c r="Q822" s="132"/>
      <c r="R822" s="132"/>
      <c r="S822" s="132"/>
      <c r="T822" s="132"/>
      <c r="U822" s="132"/>
      <c r="V822" s="132"/>
      <c r="W822" s="132"/>
      <c r="X822" s="132"/>
      <c r="Y822" s="132"/>
      <c r="Z822" s="132"/>
    </row>
    <row r="823" spans="1:26" ht="16.5" customHeight="1" x14ac:dyDescent="0.25">
      <c r="A823" s="132"/>
      <c r="B823" s="132"/>
      <c r="C823" s="132"/>
      <c r="D823" s="132"/>
      <c r="E823" s="132"/>
      <c r="F823" s="132"/>
      <c r="G823" s="132"/>
      <c r="H823" s="132"/>
      <c r="I823" s="132"/>
      <c r="J823" s="132"/>
      <c r="K823" s="132"/>
      <c r="L823" s="132"/>
      <c r="M823" s="132"/>
      <c r="N823" s="132"/>
      <c r="O823" s="132"/>
      <c r="P823" s="132"/>
      <c r="Q823" s="132"/>
      <c r="R823" s="132"/>
      <c r="S823" s="132"/>
      <c r="T823" s="132"/>
      <c r="U823" s="132"/>
      <c r="V823" s="132"/>
      <c r="W823" s="132"/>
      <c r="X823" s="132"/>
      <c r="Y823" s="132"/>
      <c r="Z823" s="132"/>
    </row>
    <row r="824" spans="1:26" ht="16.5" customHeight="1" x14ac:dyDescent="0.25">
      <c r="A824" s="132"/>
      <c r="B824" s="132"/>
      <c r="C824" s="132"/>
      <c r="D824" s="132"/>
      <c r="E824" s="132"/>
      <c r="F824" s="132"/>
      <c r="G824" s="132"/>
      <c r="H824" s="132"/>
      <c r="I824" s="132"/>
      <c r="J824" s="132"/>
      <c r="K824" s="132"/>
      <c r="L824" s="132"/>
      <c r="M824" s="132"/>
      <c r="N824" s="132"/>
      <c r="O824" s="132"/>
      <c r="P824" s="132"/>
      <c r="Q824" s="132"/>
      <c r="R824" s="132"/>
      <c r="S824" s="132"/>
      <c r="T824" s="132"/>
      <c r="U824" s="132"/>
      <c r="V824" s="132"/>
      <c r="W824" s="132"/>
      <c r="X824" s="132"/>
      <c r="Y824" s="132"/>
      <c r="Z824" s="132"/>
    </row>
    <row r="825" spans="1:26" ht="16.5" customHeight="1" x14ac:dyDescent="0.25">
      <c r="A825" s="132"/>
      <c r="B825" s="132"/>
      <c r="C825" s="132"/>
      <c r="D825" s="132"/>
      <c r="E825" s="132"/>
      <c r="F825" s="132"/>
      <c r="G825" s="132"/>
      <c r="H825" s="132"/>
      <c r="I825" s="132"/>
      <c r="J825" s="132"/>
      <c r="K825" s="132"/>
      <c r="L825" s="132"/>
      <c r="M825" s="132"/>
      <c r="N825" s="132"/>
      <c r="O825" s="132"/>
      <c r="P825" s="132"/>
      <c r="Q825" s="132"/>
      <c r="R825" s="132"/>
      <c r="S825" s="132"/>
      <c r="T825" s="132"/>
      <c r="U825" s="132"/>
      <c r="V825" s="132"/>
      <c r="W825" s="132"/>
      <c r="X825" s="132"/>
      <c r="Y825" s="132"/>
      <c r="Z825" s="132"/>
    </row>
    <row r="826" spans="1:26" ht="16.5" customHeight="1" x14ac:dyDescent="0.25">
      <c r="A826" s="132"/>
      <c r="B826" s="132"/>
      <c r="C826" s="132"/>
      <c r="D826" s="132"/>
      <c r="E826" s="132"/>
      <c r="F826" s="132"/>
      <c r="G826" s="132"/>
      <c r="H826" s="132"/>
      <c r="I826" s="132"/>
      <c r="J826" s="132"/>
      <c r="K826" s="132"/>
      <c r="L826" s="132"/>
      <c r="M826" s="132"/>
      <c r="N826" s="132"/>
      <c r="O826" s="132"/>
      <c r="P826" s="132"/>
      <c r="Q826" s="132"/>
      <c r="R826" s="132"/>
      <c r="S826" s="132"/>
      <c r="T826" s="132"/>
      <c r="U826" s="132"/>
      <c r="V826" s="132"/>
      <c r="W826" s="132"/>
      <c r="X826" s="132"/>
      <c r="Y826" s="132"/>
      <c r="Z826" s="132"/>
    </row>
    <row r="827" spans="1:26" ht="16.5" customHeight="1" x14ac:dyDescent="0.25">
      <c r="A827" s="132"/>
      <c r="B827" s="132"/>
      <c r="C827" s="132"/>
      <c r="D827" s="132"/>
      <c r="E827" s="132"/>
      <c r="F827" s="132"/>
      <c r="G827" s="132"/>
      <c r="H827" s="132"/>
      <c r="I827" s="132"/>
      <c r="J827" s="132"/>
      <c r="K827" s="132"/>
      <c r="L827" s="132"/>
      <c r="M827" s="132"/>
      <c r="N827" s="132"/>
      <c r="O827" s="132"/>
      <c r="P827" s="132"/>
      <c r="Q827" s="132"/>
      <c r="R827" s="132"/>
      <c r="S827" s="132"/>
      <c r="T827" s="132"/>
      <c r="U827" s="132"/>
      <c r="V827" s="132"/>
      <c r="W827" s="132"/>
      <c r="X827" s="132"/>
      <c r="Y827" s="132"/>
      <c r="Z827" s="132"/>
    </row>
    <row r="828" spans="1:26" ht="16.5" customHeight="1" x14ac:dyDescent="0.25">
      <c r="A828" s="132"/>
      <c r="B828" s="132"/>
      <c r="C828" s="132"/>
      <c r="D828" s="132"/>
      <c r="E828" s="132"/>
      <c r="F828" s="132"/>
      <c r="G828" s="132"/>
      <c r="H828" s="132"/>
      <c r="I828" s="132"/>
      <c r="J828" s="132"/>
      <c r="K828" s="132"/>
      <c r="L828" s="132"/>
      <c r="M828" s="132"/>
      <c r="N828" s="132"/>
      <c r="O828" s="132"/>
      <c r="P828" s="132"/>
      <c r="Q828" s="132"/>
      <c r="R828" s="132"/>
      <c r="S828" s="132"/>
      <c r="T828" s="132"/>
      <c r="U828" s="132"/>
      <c r="V828" s="132"/>
      <c r="W828" s="132"/>
      <c r="X828" s="132"/>
      <c r="Y828" s="132"/>
      <c r="Z828" s="132"/>
    </row>
    <row r="829" spans="1:26" ht="16.5" customHeight="1" x14ac:dyDescent="0.25">
      <c r="A829" s="132"/>
      <c r="B829" s="132"/>
      <c r="C829" s="132"/>
      <c r="D829" s="132"/>
      <c r="E829" s="132"/>
      <c r="F829" s="132"/>
      <c r="G829" s="132"/>
      <c r="H829" s="132"/>
      <c r="I829" s="132"/>
      <c r="J829" s="132"/>
      <c r="K829" s="132"/>
      <c r="L829" s="132"/>
      <c r="M829" s="132"/>
      <c r="N829" s="132"/>
      <c r="O829" s="132"/>
      <c r="P829" s="132"/>
      <c r="Q829" s="132"/>
      <c r="R829" s="132"/>
      <c r="S829" s="132"/>
      <c r="T829" s="132"/>
      <c r="U829" s="132"/>
      <c r="V829" s="132"/>
      <c r="W829" s="132"/>
      <c r="X829" s="132"/>
      <c r="Y829" s="132"/>
      <c r="Z829" s="132"/>
    </row>
    <row r="830" spans="1:26" ht="16.5" customHeight="1" x14ac:dyDescent="0.25">
      <c r="A830" s="132"/>
      <c r="B830" s="132"/>
      <c r="C830" s="132"/>
      <c r="D830" s="132"/>
      <c r="E830" s="132"/>
      <c r="F830" s="132"/>
      <c r="G830" s="132"/>
      <c r="H830" s="132"/>
      <c r="I830" s="132"/>
      <c r="J830" s="132"/>
      <c r="K830" s="132"/>
      <c r="L830" s="132"/>
      <c r="M830" s="132"/>
      <c r="N830" s="132"/>
      <c r="O830" s="132"/>
      <c r="P830" s="132"/>
      <c r="Q830" s="132"/>
      <c r="R830" s="132"/>
      <c r="S830" s="132"/>
      <c r="T830" s="132"/>
      <c r="U830" s="132"/>
      <c r="V830" s="132"/>
      <c r="W830" s="132"/>
      <c r="X830" s="132"/>
      <c r="Y830" s="132"/>
      <c r="Z830" s="132"/>
    </row>
    <row r="831" spans="1:26" ht="16.5" customHeight="1" x14ac:dyDescent="0.25">
      <c r="A831" s="132"/>
      <c r="B831" s="132"/>
      <c r="C831" s="132"/>
      <c r="D831" s="132"/>
      <c r="E831" s="132"/>
      <c r="F831" s="132"/>
      <c r="G831" s="132"/>
      <c r="H831" s="132"/>
      <c r="I831" s="132"/>
      <c r="J831" s="132"/>
      <c r="K831" s="132"/>
      <c r="L831" s="132"/>
      <c r="M831" s="132"/>
      <c r="N831" s="132"/>
      <c r="O831" s="132"/>
      <c r="P831" s="132"/>
      <c r="Q831" s="132"/>
      <c r="R831" s="132"/>
      <c r="S831" s="132"/>
      <c r="T831" s="132"/>
      <c r="U831" s="132"/>
      <c r="V831" s="132"/>
      <c r="W831" s="132"/>
      <c r="X831" s="132"/>
      <c r="Y831" s="132"/>
      <c r="Z831" s="132"/>
    </row>
    <row r="832" spans="1:26" ht="16.5" customHeight="1" x14ac:dyDescent="0.25">
      <c r="A832" s="132"/>
      <c r="B832" s="132"/>
      <c r="C832" s="132"/>
      <c r="D832" s="132"/>
      <c r="E832" s="132"/>
      <c r="F832" s="132"/>
      <c r="G832" s="132"/>
      <c r="H832" s="132"/>
      <c r="I832" s="132"/>
      <c r="J832" s="132"/>
      <c r="K832" s="132"/>
      <c r="L832" s="132"/>
      <c r="M832" s="132"/>
      <c r="N832" s="132"/>
      <c r="O832" s="132"/>
      <c r="P832" s="132"/>
      <c r="Q832" s="132"/>
      <c r="R832" s="132"/>
      <c r="S832" s="132"/>
      <c r="T832" s="132"/>
      <c r="U832" s="132"/>
      <c r="V832" s="132"/>
      <c r="W832" s="132"/>
      <c r="X832" s="132"/>
      <c r="Y832" s="132"/>
      <c r="Z832" s="132"/>
    </row>
    <row r="833" spans="1:26" ht="16.5" customHeight="1" x14ac:dyDescent="0.25">
      <c r="A833" s="132"/>
      <c r="B833" s="132"/>
      <c r="C833" s="132"/>
      <c r="D833" s="132"/>
      <c r="E833" s="132"/>
      <c r="F833" s="132"/>
      <c r="G833" s="132"/>
      <c r="H833" s="132"/>
      <c r="I833" s="132"/>
      <c r="J833" s="132"/>
      <c r="K833" s="132"/>
      <c r="L833" s="132"/>
      <c r="M833" s="132"/>
      <c r="N833" s="132"/>
      <c r="O833" s="132"/>
      <c r="P833" s="132"/>
      <c r="Q833" s="132"/>
      <c r="R833" s="132"/>
      <c r="S833" s="132"/>
      <c r="T833" s="132"/>
      <c r="U833" s="132"/>
      <c r="V833" s="132"/>
      <c r="W833" s="132"/>
      <c r="X833" s="132"/>
      <c r="Y833" s="132"/>
      <c r="Z833" s="132"/>
    </row>
    <row r="834" spans="1:26" ht="16.5" customHeight="1" x14ac:dyDescent="0.25">
      <c r="A834" s="132"/>
      <c r="B834" s="132"/>
      <c r="C834" s="132"/>
      <c r="D834" s="132"/>
      <c r="E834" s="132"/>
      <c r="F834" s="132"/>
      <c r="G834" s="132"/>
      <c r="H834" s="132"/>
      <c r="I834" s="132"/>
      <c r="J834" s="132"/>
      <c r="K834" s="132"/>
      <c r="L834" s="132"/>
      <c r="M834" s="132"/>
      <c r="N834" s="132"/>
      <c r="O834" s="132"/>
      <c r="P834" s="132"/>
      <c r="Q834" s="132"/>
      <c r="R834" s="132"/>
      <c r="S834" s="132"/>
      <c r="T834" s="132"/>
      <c r="U834" s="132"/>
      <c r="V834" s="132"/>
      <c r="W834" s="132"/>
      <c r="X834" s="132"/>
      <c r="Y834" s="132"/>
      <c r="Z834" s="132"/>
    </row>
    <row r="835" spans="1:26" ht="16.5" customHeight="1" x14ac:dyDescent="0.25">
      <c r="A835" s="132"/>
      <c r="B835" s="132"/>
      <c r="C835" s="132"/>
      <c r="D835" s="132"/>
      <c r="E835" s="132"/>
      <c r="F835" s="132"/>
      <c r="G835" s="132"/>
      <c r="H835" s="132"/>
      <c r="I835" s="132"/>
      <c r="J835" s="132"/>
      <c r="K835" s="132"/>
      <c r="L835" s="132"/>
      <c r="M835" s="132"/>
      <c r="N835" s="132"/>
      <c r="O835" s="132"/>
      <c r="P835" s="132"/>
      <c r="Q835" s="132"/>
      <c r="R835" s="132"/>
      <c r="S835" s="132"/>
      <c r="T835" s="132"/>
      <c r="U835" s="132"/>
      <c r="V835" s="132"/>
      <c r="W835" s="132"/>
      <c r="X835" s="132"/>
      <c r="Y835" s="132"/>
      <c r="Z835" s="132"/>
    </row>
    <row r="836" spans="1:26" ht="16.5" customHeight="1" x14ac:dyDescent="0.25">
      <c r="A836" s="132"/>
      <c r="B836" s="132"/>
      <c r="C836" s="132"/>
      <c r="D836" s="132"/>
      <c r="E836" s="132"/>
      <c r="F836" s="132"/>
      <c r="G836" s="132"/>
      <c r="H836" s="132"/>
      <c r="I836" s="132"/>
      <c r="J836" s="132"/>
      <c r="K836" s="132"/>
      <c r="L836" s="132"/>
      <c r="M836" s="132"/>
      <c r="N836" s="132"/>
      <c r="O836" s="132"/>
      <c r="P836" s="132"/>
      <c r="Q836" s="132"/>
      <c r="R836" s="132"/>
      <c r="S836" s="132"/>
      <c r="T836" s="132"/>
      <c r="U836" s="132"/>
      <c r="V836" s="132"/>
      <c r="W836" s="132"/>
      <c r="X836" s="132"/>
      <c r="Y836" s="132"/>
      <c r="Z836" s="132"/>
    </row>
    <row r="837" spans="1:26" ht="16.5" customHeight="1" x14ac:dyDescent="0.25">
      <c r="A837" s="132"/>
      <c r="B837" s="132"/>
      <c r="C837" s="132"/>
      <c r="D837" s="132"/>
      <c r="E837" s="132"/>
      <c r="F837" s="132"/>
      <c r="G837" s="132"/>
      <c r="H837" s="132"/>
      <c r="I837" s="132"/>
      <c r="J837" s="132"/>
      <c r="K837" s="132"/>
      <c r="L837" s="132"/>
      <c r="M837" s="132"/>
      <c r="N837" s="132"/>
      <c r="O837" s="132"/>
      <c r="P837" s="132"/>
      <c r="Q837" s="132"/>
      <c r="R837" s="132"/>
      <c r="S837" s="132"/>
      <c r="T837" s="132"/>
      <c r="U837" s="132"/>
      <c r="V837" s="132"/>
      <c r="W837" s="132"/>
      <c r="X837" s="132"/>
      <c r="Y837" s="132"/>
      <c r="Z837" s="132"/>
    </row>
    <row r="838" spans="1:26" ht="16.5" customHeight="1" x14ac:dyDescent="0.25">
      <c r="A838" s="132"/>
      <c r="B838" s="132"/>
      <c r="C838" s="132"/>
      <c r="D838" s="132"/>
      <c r="E838" s="132"/>
      <c r="F838" s="132"/>
      <c r="G838" s="132"/>
      <c r="H838" s="132"/>
      <c r="I838" s="132"/>
      <c r="J838" s="132"/>
      <c r="K838" s="132"/>
      <c r="L838" s="132"/>
      <c r="M838" s="132"/>
      <c r="N838" s="132"/>
      <c r="O838" s="132"/>
      <c r="P838" s="132"/>
      <c r="Q838" s="132"/>
      <c r="R838" s="132"/>
      <c r="S838" s="132"/>
      <c r="T838" s="132"/>
      <c r="U838" s="132"/>
      <c r="V838" s="132"/>
      <c r="W838" s="132"/>
      <c r="X838" s="132"/>
      <c r="Y838" s="132"/>
      <c r="Z838" s="132"/>
    </row>
    <row r="839" spans="1:26" ht="16.5" customHeight="1" x14ac:dyDescent="0.25">
      <c r="A839" s="132"/>
      <c r="B839" s="132"/>
      <c r="C839" s="132"/>
      <c r="D839" s="132"/>
      <c r="E839" s="132"/>
      <c r="F839" s="132"/>
      <c r="G839" s="132"/>
      <c r="H839" s="132"/>
      <c r="I839" s="132"/>
      <c r="J839" s="132"/>
      <c r="K839" s="132"/>
      <c r="L839" s="132"/>
      <c r="M839" s="132"/>
      <c r="N839" s="132"/>
      <c r="O839" s="132"/>
      <c r="P839" s="132"/>
      <c r="Q839" s="132"/>
      <c r="R839" s="132"/>
      <c r="S839" s="132"/>
      <c r="T839" s="132"/>
      <c r="U839" s="132"/>
      <c r="V839" s="132"/>
      <c r="W839" s="132"/>
      <c r="X839" s="132"/>
      <c r="Y839" s="132"/>
      <c r="Z839" s="132"/>
    </row>
    <row r="840" spans="1:26" ht="16.5" customHeight="1" x14ac:dyDescent="0.25">
      <c r="A840" s="132"/>
      <c r="B840" s="132"/>
      <c r="C840" s="132"/>
      <c r="D840" s="132"/>
      <c r="E840" s="132"/>
      <c r="F840" s="132"/>
      <c r="G840" s="132"/>
      <c r="H840" s="132"/>
      <c r="I840" s="132"/>
      <c r="J840" s="132"/>
      <c r="K840" s="132"/>
      <c r="L840" s="132"/>
      <c r="M840" s="132"/>
      <c r="N840" s="132"/>
      <c r="O840" s="132"/>
      <c r="P840" s="132"/>
      <c r="Q840" s="132"/>
      <c r="R840" s="132"/>
      <c r="S840" s="132"/>
      <c r="T840" s="132"/>
      <c r="U840" s="132"/>
      <c r="V840" s="132"/>
      <c r="W840" s="132"/>
      <c r="X840" s="132"/>
      <c r="Y840" s="132"/>
      <c r="Z840" s="132"/>
    </row>
    <row r="841" spans="1:26" ht="16.5" customHeight="1" x14ac:dyDescent="0.25">
      <c r="A841" s="132"/>
      <c r="B841" s="132"/>
      <c r="C841" s="132"/>
      <c r="D841" s="132"/>
      <c r="E841" s="132"/>
      <c r="F841" s="132"/>
      <c r="G841" s="132"/>
      <c r="H841" s="132"/>
      <c r="I841" s="132"/>
      <c r="J841" s="132"/>
      <c r="K841" s="132"/>
      <c r="L841" s="132"/>
      <c r="M841" s="132"/>
      <c r="N841" s="132"/>
      <c r="O841" s="132"/>
      <c r="P841" s="132"/>
      <c r="Q841" s="132"/>
      <c r="R841" s="132"/>
      <c r="S841" s="132"/>
      <c r="T841" s="132"/>
      <c r="U841" s="132"/>
      <c r="V841" s="132"/>
      <c r="W841" s="132"/>
      <c r="X841" s="132"/>
      <c r="Y841" s="132"/>
      <c r="Z841" s="132"/>
    </row>
    <row r="842" spans="1:26" ht="16.5" customHeight="1" x14ac:dyDescent="0.25">
      <c r="A842" s="132"/>
      <c r="B842" s="132"/>
      <c r="C842" s="132"/>
      <c r="D842" s="132"/>
      <c r="E842" s="132"/>
      <c r="F842" s="132"/>
      <c r="G842" s="132"/>
      <c r="H842" s="132"/>
      <c r="I842" s="132"/>
      <c r="J842" s="132"/>
      <c r="K842" s="132"/>
      <c r="L842" s="132"/>
      <c r="M842" s="132"/>
      <c r="N842" s="132"/>
      <c r="O842" s="132"/>
      <c r="P842" s="132"/>
      <c r="Q842" s="132"/>
      <c r="R842" s="132"/>
      <c r="S842" s="132"/>
      <c r="T842" s="132"/>
      <c r="U842" s="132"/>
      <c r="V842" s="132"/>
      <c r="W842" s="132"/>
      <c r="X842" s="132"/>
      <c r="Y842" s="132"/>
      <c r="Z842" s="132"/>
    </row>
    <row r="843" spans="1:26" ht="16.5" customHeight="1" x14ac:dyDescent="0.25">
      <c r="A843" s="132"/>
      <c r="B843" s="132"/>
      <c r="C843" s="132"/>
      <c r="D843" s="132"/>
      <c r="E843" s="132"/>
      <c r="F843" s="132"/>
      <c r="G843" s="132"/>
      <c r="H843" s="132"/>
      <c r="I843" s="132"/>
      <c r="J843" s="132"/>
      <c r="K843" s="132"/>
      <c r="L843" s="132"/>
      <c r="M843" s="132"/>
      <c r="N843" s="132"/>
      <c r="O843" s="132"/>
      <c r="P843" s="132"/>
      <c r="Q843" s="132"/>
      <c r="R843" s="132"/>
      <c r="S843" s="132"/>
      <c r="T843" s="132"/>
      <c r="U843" s="132"/>
      <c r="V843" s="132"/>
      <c r="W843" s="132"/>
      <c r="X843" s="132"/>
      <c r="Y843" s="132"/>
      <c r="Z843" s="132"/>
    </row>
    <row r="844" spans="1:26" ht="16.5" customHeight="1" x14ac:dyDescent="0.25">
      <c r="A844" s="132"/>
      <c r="B844" s="132"/>
      <c r="C844" s="132"/>
      <c r="D844" s="132"/>
      <c r="E844" s="132"/>
      <c r="F844" s="132"/>
      <c r="G844" s="132"/>
      <c r="H844" s="132"/>
      <c r="I844" s="132"/>
      <c r="J844" s="132"/>
      <c r="K844" s="132"/>
      <c r="L844" s="132"/>
      <c r="M844" s="132"/>
      <c r="N844" s="132"/>
      <c r="O844" s="132"/>
      <c r="P844" s="132"/>
      <c r="Q844" s="132"/>
      <c r="R844" s="132"/>
      <c r="S844" s="132"/>
      <c r="T844" s="132"/>
      <c r="U844" s="132"/>
      <c r="V844" s="132"/>
      <c r="W844" s="132"/>
      <c r="X844" s="132"/>
      <c r="Y844" s="132"/>
      <c r="Z844" s="132"/>
    </row>
    <row r="845" spans="1:26" ht="16.5" customHeight="1" x14ac:dyDescent="0.25">
      <c r="A845" s="132"/>
      <c r="B845" s="132"/>
      <c r="C845" s="132"/>
      <c r="D845" s="132"/>
      <c r="E845" s="132"/>
      <c r="F845" s="132"/>
      <c r="G845" s="132"/>
      <c r="H845" s="132"/>
      <c r="I845" s="132"/>
      <c r="J845" s="132"/>
      <c r="K845" s="132"/>
      <c r="L845" s="132"/>
      <c r="M845" s="132"/>
      <c r="N845" s="132"/>
      <c r="O845" s="132"/>
      <c r="P845" s="132"/>
      <c r="Q845" s="132"/>
      <c r="R845" s="132"/>
      <c r="S845" s="132"/>
      <c r="T845" s="132"/>
      <c r="U845" s="132"/>
      <c r="V845" s="132"/>
      <c r="W845" s="132"/>
      <c r="X845" s="132"/>
      <c r="Y845" s="132"/>
      <c r="Z845" s="132"/>
    </row>
    <row r="846" spans="1:26" ht="16.5" customHeight="1" x14ac:dyDescent="0.25">
      <c r="A846" s="132"/>
      <c r="B846" s="132"/>
      <c r="C846" s="132"/>
      <c r="D846" s="132"/>
      <c r="E846" s="132"/>
      <c r="F846" s="132"/>
      <c r="G846" s="132"/>
      <c r="H846" s="132"/>
      <c r="I846" s="132"/>
      <c r="J846" s="132"/>
      <c r="K846" s="132"/>
      <c r="L846" s="132"/>
      <c r="M846" s="132"/>
      <c r="N846" s="132"/>
      <c r="O846" s="132"/>
      <c r="P846" s="132"/>
      <c r="Q846" s="132"/>
      <c r="R846" s="132"/>
      <c r="S846" s="132"/>
      <c r="T846" s="132"/>
      <c r="U846" s="132"/>
      <c r="V846" s="132"/>
      <c r="W846" s="132"/>
      <c r="X846" s="132"/>
      <c r="Y846" s="132"/>
      <c r="Z846" s="132"/>
    </row>
    <row r="847" spans="1:26" ht="16.5" customHeight="1" x14ac:dyDescent="0.25">
      <c r="A847" s="132"/>
      <c r="B847" s="132"/>
      <c r="C847" s="132"/>
      <c r="D847" s="132"/>
      <c r="E847" s="132"/>
      <c r="F847" s="132"/>
      <c r="G847" s="132"/>
      <c r="H847" s="132"/>
      <c r="I847" s="132"/>
      <c r="J847" s="132"/>
      <c r="K847" s="132"/>
      <c r="L847" s="132"/>
      <c r="M847" s="132"/>
      <c r="N847" s="132"/>
      <c r="O847" s="132"/>
      <c r="P847" s="132"/>
      <c r="Q847" s="132"/>
      <c r="R847" s="132"/>
      <c r="S847" s="132"/>
      <c r="T847" s="132"/>
      <c r="U847" s="132"/>
      <c r="V847" s="132"/>
      <c r="W847" s="132"/>
      <c r="X847" s="132"/>
      <c r="Y847" s="132"/>
      <c r="Z847" s="132"/>
    </row>
    <row r="848" spans="1:26" ht="16.5" customHeight="1" x14ac:dyDescent="0.25">
      <c r="A848" s="132"/>
      <c r="B848" s="132"/>
      <c r="C848" s="132"/>
      <c r="D848" s="132"/>
      <c r="E848" s="132"/>
      <c r="F848" s="132"/>
      <c r="G848" s="132"/>
      <c r="H848" s="132"/>
      <c r="I848" s="132"/>
      <c r="J848" s="132"/>
      <c r="K848" s="132"/>
      <c r="L848" s="132"/>
      <c r="M848" s="132"/>
      <c r="N848" s="132"/>
      <c r="O848" s="132"/>
      <c r="P848" s="132"/>
      <c r="Q848" s="132"/>
      <c r="R848" s="132"/>
      <c r="S848" s="132"/>
      <c r="T848" s="132"/>
      <c r="U848" s="132"/>
      <c r="V848" s="132"/>
      <c r="W848" s="132"/>
      <c r="X848" s="132"/>
      <c r="Y848" s="132"/>
      <c r="Z848" s="132"/>
    </row>
    <row r="849" spans="1:26" ht="16.5" customHeight="1" x14ac:dyDescent="0.25">
      <c r="A849" s="132"/>
      <c r="B849" s="132"/>
      <c r="C849" s="132"/>
      <c r="D849" s="132"/>
      <c r="E849" s="132"/>
      <c r="F849" s="132"/>
      <c r="G849" s="132"/>
      <c r="H849" s="132"/>
      <c r="I849" s="132"/>
      <c r="J849" s="132"/>
      <c r="K849" s="132"/>
      <c r="L849" s="132"/>
      <c r="M849" s="132"/>
      <c r="N849" s="132"/>
      <c r="O849" s="132"/>
      <c r="P849" s="132"/>
      <c r="Q849" s="132"/>
      <c r="R849" s="132"/>
      <c r="S849" s="132"/>
      <c r="T849" s="132"/>
      <c r="U849" s="132"/>
      <c r="V849" s="132"/>
      <c r="W849" s="132"/>
      <c r="X849" s="132"/>
      <c r="Y849" s="132"/>
      <c r="Z849" s="132"/>
    </row>
    <row r="850" spans="1:26" ht="16.5" customHeight="1" x14ac:dyDescent="0.25">
      <c r="A850" s="132"/>
      <c r="B850" s="132"/>
      <c r="C850" s="132"/>
      <c r="D850" s="132"/>
      <c r="E850" s="132"/>
      <c r="F850" s="132"/>
      <c r="G850" s="132"/>
      <c r="H850" s="132"/>
      <c r="I850" s="132"/>
      <c r="J850" s="132"/>
      <c r="K850" s="132"/>
      <c r="L850" s="132"/>
      <c r="M850" s="132"/>
      <c r="N850" s="132"/>
      <c r="O850" s="132"/>
      <c r="P850" s="132"/>
      <c r="Q850" s="132"/>
      <c r="R850" s="132"/>
      <c r="S850" s="132"/>
      <c r="T850" s="132"/>
      <c r="U850" s="132"/>
      <c r="V850" s="132"/>
      <c r="W850" s="132"/>
      <c r="X850" s="132"/>
      <c r="Y850" s="132"/>
      <c r="Z850" s="132"/>
    </row>
    <row r="851" spans="1:26" ht="16.5" customHeight="1" x14ac:dyDescent="0.25">
      <c r="A851" s="132"/>
      <c r="B851" s="132"/>
      <c r="C851" s="132"/>
      <c r="D851" s="132"/>
      <c r="E851" s="132"/>
      <c r="F851" s="132"/>
      <c r="G851" s="132"/>
      <c r="H851" s="132"/>
      <c r="I851" s="132"/>
      <c r="J851" s="132"/>
      <c r="K851" s="132"/>
      <c r="L851" s="132"/>
      <c r="M851" s="132"/>
      <c r="N851" s="132"/>
      <c r="O851" s="132"/>
      <c r="P851" s="132"/>
      <c r="Q851" s="132"/>
      <c r="R851" s="132"/>
      <c r="S851" s="132"/>
      <c r="T851" s="132"/>
      <c r="U851" s="132"/>
      <c r="V851" s="132"/>
      <c r="W851" s="132"/>
      <c r="X851" s="132"/>
      <c r="Y851" s="132"/>
      <c r="Z851" s="132"/>
    </row>
    <row r="852" spans="1:26" ht="16.5" customHeight="1" x14ac:dyDescent="0.25">
      <c r="A852" s="132"/>
      <c r="B852" s="132"/>
      <c r="C852" s="132"/>
      <c r="D852" s="132"/>
      <c r="E852" s="132"/>
      <c r="F852" s="132"/>
      <c r="G852" s="132"/>
      <c r="H852" s="132"/>
      <c r="I852" s="132"/>
      <c r="J852" s="132"/>
      <c r="K852" s="132"/>
      <c r="L852" s="132"/>
      <c r="M852" s="132"/>
      <c r="N852" s="132"/>
      <c r="O852" s="132"/>
      <c r="P852" s="132"/>
      <c r="Q852" s="132"/>
      <c r="R852" s="132"/>
      <c r="S852" s="132"/>
      <c r="T852" s="132"/>
      <c r="U852" s="132"/>
      <c r="V852" s="132"/>
      <c r="W852" s="132"/>
      <c r="X852" s="132"/>
      <c r="Y852" s="132"/>
      <c r="Z852" s="132"/>
    </row>
    <row r="853" spans="1:26" ht="16.5" customHeight="1" x14ac:dyDescent="0.25">
      <c r="A853" s="132"/>
      <c r="B853" s="132"/>
      <c r="C853" s="132"/>
      <c r="D853" s="132"/>
      <c r="E853" s="132"/>
      <c r="F853" s="132"/>
      <c r="G853" s="132"/>
      <c r="H853" s="132"/>
      <c r="I853" s="132"/>
      <c r="J853" s="132"/>
      <c r="K853" s="132"/>
      <c r="L853" s="132"/>
      <c r="M853" s="132"/>
      <c r="N853" s="132"/>
      <c r="O853" s="132"/>
      <c r="P853" s="132"/>
      <c r="Q853" s="132"/>
      <c r="R853" s="132"/>
      <c r="S853" s="132"/>
      <c r="T853" s="132"/>
      <c r="U853" s="132"/>
      <c r="V853" s="132"/>
      <c r="W853" s="132"/>
      <c r="X853" s="132"/>
      <c r="Y853" s="132"/>
      <c r="Z853" s="132"/>
    </row>
    <row r="854" spans="1:26" ht="16.5" customHeight="1" x14ac:dyDescent="0.25">
      <c r="A854" s="132"/>
      <c r="B854" s="132"/>
      <c r="C854" s="132"/>
      <c r="D854" s="132"/>
      <c r="E854" s="132"/>
      <c r="F854" s="132"/>
      <c r="G854" s="132"/>
      <c r="H854" s="132"/>
      <c r="I854" s="132"/>
      <c r="J854" s="132"/>
      <c r="K854" s="132"/>
      <c r="L854" s="132"/>
      <c r="M854" s="132"/>
      <c r="N854" s="132"/>
      <c r="O854" s="132"/>
      <c r="P854" s="132"/>
      <c r="Q854" s="132"/>
      <c r="R854" s="132"/>
      <c r="S854" s="132"/>
      <c r="T854" s="132"/>
      <c r="U854" s="132"/>
      <c r="V854" s="132"/>
      <c r="W854" s="132"/>
      <c r="X854" s="132"/>
      <c r="Y854" s="132"/>
      <c r="Z854" s="132"/>
    </row>
    <row r="855" spans="1:26" ht="16.5" customHeight="1" x14ac:dyDescent="0.25">
      <c r="A855" s="132"/>
      <c r="B855" s="132"/>
      <c r="C855" s="132"/>
      <c r="D855" s="132"/>
      <c r="E855" s="132"/>
      <c r="F855" s="132"/>
      <c r="G855" s="132"/>
      <c r="H855" s="132"/>
      <c r="I855" s="132"/>
      <c r="J855" s="132"/>
      <c r="K855" s="132"/>
      <c r="L855" s="132"/>
      <c r="M855" s="132"/>
      <c r="N855" s="132"/>
      <c r="O855" s="132"/>
      <c r="P855" s="132"/>
      <c r="Q855" s="132"/>
      <c r="R855" s="132"/>
      <c r="S855" s="132"/>
      <c r="T855" s="132"/>
      <c r="U855" s="132"/>
      <c r="V855" s="132"/>
      <c r="W855" s="132"/>
      <c r="X855" s="132"/>
      <c r="Y855" s="132"/>
      <c r="Z855" s="132"/>
    </row>
    <row r="856" spans="1:26" ht="16.5" customHeight="1" x14ac:dyDescent="0.25">
      <c r="A856" s="132"/>
      <c r="B856" s="132"/>
      <c r="C856" s="132"/>
      <c r="D856" s="132"/>
      <c r="E856" s="132"/>
      <c r="F856" s="132"/>
      <c r="G856" s="132"/>
      <c r="H856" s="132"/>
      <c r="I856" s="132"/>
      <c r="J856" s="132"/>
      <c r="K856" s="132"/>
      <c r="L856" s="132"/>
      <c r="M856" s="132"/>
      <c r="N856" s="132"/>
      <c r="O856" s="132"/>
      <c r="P856" s="132"/>
      <c r="Q856" s="132"/>
      <c r="R856" s="132"/>
      <c r="S856" s="132"/>
      <c r="T856" s="132"/>
      <c r="U856" s="132"/>
      <c r="V856" s="132"/>
      <c r="W856" s="132"/>
      <c r="X856" s="132"/>
      <c r="Y856" s="132"/>
      <c r="Z856" s="132"/>
    </row>
    <row r="857" spans="1:26" ht="16.5" customHeight="1" x14ac:dyDescent="0.25">
      <c r="A857" s="132"/>
      <c r="B857" s="132"/>
      <c r="C857" s="132"/>
      <c r="D857" s="132"/>
      <c r="E857" s="132"/>
      <c r="F857" s="132"/>
      <c r="G857" s="132"/>
      <c r="H857" s="132"/>
      <c r="I857" s="132"/>
      <c r="J857" s="132"/>
      <c r="K857" s="132"/>
      <c r="L857" s="132"/>
      <c r="M857" s="132"/>
      <c r="N857" s="132"/>
      <c r="O857" s="132"/>
      <c r="P857" s="132"/>
      <c r="Q857" s="132"/>
      <c r="R857" s="132"/>
      <c r="S857" s="132"/>
      <c r="T857" s="132"/>
      <c r="U857" s="132"/>
      <c r="V857" s="132"/>
      <c r="W857" s="132"/>
      <c r="X857" s="132"/>
      <c r="Y857" s="132"/>
      <c r="Z857" s="132"/>
    </row>
    <row r="858" spans="1:26" ht="16.5" customHeight="1" x14ac:dyDescent="0.25">
      <c r="A858" s="132"/>
      <c r="B858" s="132"/>
      <c r="C858" s="132"/>
      <c r="D858" s="132"/>
      <c r="E858" s="132"/>
      <c r="F858" s="132"/>
      <c r="G858" s="132"/>
      <c r="H858" s="132"/>
      <c r="I858" s="132"/>
      <c r="J858" s="132"/>
      <c r="K858" s="132"/>
      <c r="L858" s="132"/>
      <c r="M858" s="132"/>
      <c r="N858" s="132"/>
      <c r="O858" s="132"/>
      <c r="P858" s="132"/>
      <c r="Q858" s="132"/>
      <c r="R858" s="132"/>
      <c r="S858" s="132"/>
      <c r="T858" s="132"/>
      <c r="U858" s="132"/>
      <c r="V858" s="132"/>
      <c r="W858" s="132"/>
      <c r="X858" s="132"/>
      <c r="Y858" s="132"/>
      <c r="Z858" s="132"/>
    </row>
    <row r="859" spans="1:26" ht="16.5" customHeight="1" x14ac:dyDescent="0.25">
      <c r="A859" s="132"/>
      <c r="B859" s="132"/>
      <c r="C859" s="132"/>
      <c r="D859" s="132"/>
      <c r="E859" s="132"/>
      <c r="F859" s="132"/>
      <c r="G859" s="132"/>
      <c r="H859" s="132"/>
      <c r="I859" s="132"/>
      <c r="J859" s="132"/>
      <c r="K859" s="132"/>
      <c r="L859" s="132"/>
      <c r="M859" s="132"/>
      <c r="N859" s="132"/>
      <c r="O859" s="132"/>
      <c r="P859" s="132"/>
      <c r="Q859" s="132"/>
      <c r="R859" s="132"/>
      <c r="S859" s="132"/>
      <c r="T859" s="132"/>
      <c r="U859" s="132"/>
      <c r="V859" s="132"/>
      <c r="W859" s="132"/>
      <c r="X859" s="132"/>
      <c r="Y859" s="132"/>
      <c r="Z859" s="132"/>
    </row>
    <row r="860" spans="1:26" ht="16.5" customHeight="1" x14ac:dyDescent="0.25">
      <c r="A860" s="132"/>
      <c r="B860" s="132"/>
      <c r="C860" s="132"/>
      <c r="D860" s="132"/>
      <c r="E860" s="132"/>
      <c r="F860" s="132"/>
      <c r="G860" s="132"/>
      <c r="H860" s="132"/>
      <c r="I860" s="132"/>
      <c r="J860" s="132"/>
      <c r="K860" s="132"/>
      <c r="L860" s="132"/>
      <c r="M860" s="132"/>
      <c r="N860" s="132"/>
      <c r="O860" s="132"/>
      <c r="P860" s="132"/>
      <c r="Q860" s="132"/>
      <c r="R860" s="132"/>
      <c r="S860" s="132"/>
      <c r="T860" s="132"/>
      <c r="U860" s="132"/>
      <c r="V860" s="132"/>
      <c r="W860" s="132"/>
      <c r="X860" s="132"/>
      <c r="Y860" s="132"/>
      <c r="Z860" s="132"/>
    </row>
    <row r="861" spans="1:26" ht="16.5" customHeight="1" x14ac:dyDescent="0.25">
      <c r="A861" s="132"/>
      <c r="B861" s="132"/>
      <c r="C861" s="132"/>
      <c r="D861" s="132"/>
      <c r="E861" s="132"/>
      <c r="F861" s="132"/>
      <c r="G861" s="132"/>
      <c r="H861" s="132"/>
      <c r="I861" s="132"/>
      <c r="J861" s="132"/>
      <c r="K861" s="132"/>
      <c r="L861" s="132"/>
      <c r="M861" s="132"/>
      <c r="N861" s="132"/>
      <c r="O861" s="132"/>
      <c r="P861" s="132"/>
      <c r="Q861" s="132"/>
      <c r="R861" s="132"/>
      <c r="S861" s="132"/>
      <c r="T861" s="132"/>
      <c r="U861" s="132"/>
      <c r="V861" s="132"/>
      <c r="W861" s="132"/>
      <c r="X861" s="132"/>
      <c r="Y861" s="132"/>
      <c r="Z861" s="132"/>
    </row>
    <row r="862" spans="1:26" ht="16.5" customHeight="1" x14ac:dyDescent="0.25">
      <c r="A862" s="132"/>
      <c r="B862" s="132"/>
      <c r="C862" s="132"/>
      <c r="D862" s="132"/>
      <c r="E862" s="132"/>
      <c r="F862" s="132"/>
      <c r="G862" s="132"/>
      <c r="H862" s="132"/>
      <c r="I862" s="132"/>
      <c r="J862" s="132"/>
      <c r="K862" s="132"/>
      <c r="L862" s="132"/>
      <c r="M862" s="132"/>
      <c r="N862" s="132"/>
      <c r="O862" s="132"/>
      <c r="P862" s="132"/>
      <c r="Q862" s="132"/>
      <c r="R862" s="132"/>
      <c r="S862" s="132"/>
      <c r="T862" s="132"/>
      <c r="U862" s="132"/>
      <c r="V862" s="132"/>
      <c r="W862" s="132"/>
      <c r="X862" s="132"/>
      <c r="Y862" s="132"/>
      <c r="Z862" s="132"/>
    </row>
    <row r="863" spans="1:26" ht="16.5" customHeight="1" x14ac:dyDescent="0.25">
      <c r="A863" s="132"/>
      <c r="B863" s="132"/>
      <c r="C863" s="132"/>
      <c r="D863" s="132"/>
      <c r="E863" s="132"/>
      <c r="F863" s="132"/>
      <c r="G863" s="132"/>
      <c r="H863" s="132"/>
      <c r="I863" s="132"/>
      <c r="J863" s="132"/>
      <c r="K863" s="132"/>
      <c r="L863" s="132"/>
      <c r="M863" s="132"/>
      <c r="N863" s="132"/>
      <c r="O863" s="132"/>
      <c r="P863" s="132"/>
      <c r="Q863" s="132"/>
      <c r="R863" s="132"/>
      <c r="S863" s="132"/>
      <c r="T863" s="132"/>
      <c r="U863" s="132"/>
      <c r="V863" s="132"/>
      <c r="W863" s="132"/>
      <c r="X863" s="132"/>
      <c r="Y863" s="132"/>
      <c r="Z863" s="132"/>
    </row>
    <row r="864" spans="1:26" ht="16.5" customHeight="1" x14ac:dyDescent="0.25">
      <c r="A864" s="132"/>
      <c r="B864" s="132"/>
      <c r="C864" s="132"/>
      <c r="D864" s="132"/>
      <c r="E864" s="132"/>
      <c r="F864" s="132"/>
      <c r="G864" s="132"/>
      <c r="H864" s="132"/>
      <c r="I864" s="132"/>
      <c r="J864" s="132"/>
      <c r="K864" s="132"/>
      <c r="L864" s="132"/>
      <c r="M864" s="132"/>
      <c r="N864" s="132"/>
      <c r="O864" s="132"/>
      <c r="P864" s="132"/>
      <c r="Q864" s="132"/>
      <c r="R864" s="132"/>
      <c r="S864" s="132"/>
      <c r="T864" s="132"/>
      <c r="U864" s="132"/>
      <c r="V864" s="132"/>
      <c r="W864" s="132"/>
      <c r="X864" s="132"/>
      <c r="Y864" s="132"/>
      <c r="Z864" s="132"/>
    </row>
    <row r="865" spans="1:26" ht="16.5" customHeight="1" x14ac:dyDescent="0.25">
      <c r="A865" s="132"/>
      <c r="B865" s="132"/>
      <c r="C865" s="132"/>
      <c r="D865" s="132"/>
      <c r="E865" s="132"/>
      <c r="F865" s="132"/>
      <c r="G865" s="132"/>
      <c r="H865" s="132"/>
      <c r="I865" s="132"/>
      <c r="J865" s="132"/>
      <c r="K865" s="132"/>
      <c r="L865" s="132"/>
      <c r="M865" s="132"/>
      <c r="N865" s="132"/>
      <c r="O865" s="132"/>
      <c r="P865" s="132"/>
      <c r="Q865" s="132"/>
      <c r="R865" s="132"/>
      <c r="S865" s="132"/>
      <c r="T865" s="132"/>
      <c r="U865" s="132"/>
      <c r="V865" s="132"/>
      <c r="W865" s="132"/>
      <c r="X865" s="132"/>
      <c r="Y865" s="132"/>
      <c r="Z865" s="132"/>
    </row>
    <row r="866" spans="1:26" ht="16.5" customHeight="1" x14ac:dyDescent="0.25">
      <c r="A866" s="132"/>
      <c r="B866" s="132"/>
      <c r="C866" s="132"/>
      <c r="D866" s="132"/>
      <c r="E866" s="132"/>
      <c r="F866" s="132"/>
      <c r="G866" s="132"/>
      <c r="H866" s="132"/>
      <c r="I866" s="132"/>
      <c r="J866" s="132"/>
      <c r="K866" s="132"/>
      <c r="L866" s="132"/>
      <c r="M866" s="132"/>
      <c r="N866" s="132"/>
      <c r="O866" s="132"/>
      <c r="P866" s="132"/>
      <c r="Q866" s="132"/>
      <c r="R866" s="132"/>
      <c r="S866" s="132"/>
      <c r="T866" s="132"/>
      <c r="U866" s="132"/>
      <c r="V866" s="132"/>
      <c r="W866" s="132"/>
      <c r="X866" s="132"/>
      <c r="Y866" s="132"/>
      <c r="Z866" s="132"/>
    </row>
    <row r="867" spans="1:26" ht="16.5" customHeight="1" x14ac:dyDescent="0.25">
      <c r="A867" s="132"/>
      <c r="B867" s="132"/>
      <c r="C867" s="132"/>
      <c r="D867" s="132"/>
      <c r="E867" s="132"/>
      <c r="F867" s="132"/>
      <c r="G867" s="132"/>
      <c r="H867" s="132"/>
      <c r="I867" s="132"/>
      <c r="J867" s="132"/>
      <c r="K867" s="132"/>
      <c r="L867" s="132"/>
      <c r="M867" s="132"/>
      <c r="N867" s="132"/>
      <c r="O867" s="132"/>
      <c r="P867" s="132"/>
      <c r="Q867" s="132"/>
      <c r="R867" s="132"/>
      <c r="S867" s="132"/>
      <c r="T867" s="132"/>
      <c r="U867" s="132"/>
      <c r="V867" s="132"/>
      <c r="W867" s="132"/>
      <c r="X867" s="132"/>
      <c r="Y867" s="132"/>
      <c r="Z867" s="132"/>
    </row>
    <row r="868" spans="1:26" ht="16.5" customHeight="1" x14ac:dyDescent="0.25">
      <c r="A868" s="132"/>
      <c r="B868" s="132"/>
      <c r="C868" s="132"/>
      <c r="D868" s="132"/>
      <c r="E868" s="132"/>
      <c r="F868" s="132"/>
      <c r="G868" s="132"/>
      <c r="H868" s="132"/>
      <c r="I868" s="132"/>
      <c r="J868" s="132"/>
      <c r="K868" s="132"/>
      <c r="L868" s="132"/>
      <c r="M868" s="132"/>
      <c r="N868" s="132"/>
      <c r="O868" s="132"/>
      <c r="P868" s="132"/>
      <c r="Q868" s="132"/>
      <c r="R868" s="132"/>
      <c r="S868" s="132"/>
      <c r="T868" s="132"/>
      <c r="U868" s="132"/>
      <c r="V868" s="132"/>
      <c r="W868" s="132"/>
      <c r="X868" s="132"/>
      <c r="Y868" s="132"/>
      <c r="Z868" s="132"/>
    </row>
    <row r="869" spans="1:26" ht="16.5" customHeight="1" x14ac:dyDescent="0.25">
      <c r="A869" s="132"/>
      <c r="B869" s="132"/>
      <c r="C869" s="132"/>
      <c r="D869" s="132"/>
      <c r="E869" s="132"/>
      <c r="F869" s="132"/>
      <c r="G869" s="132"/>
      <c r="H869" s="132"/>
      <c r="I869" s="132"/>
      <c r="J869" s="132"/>
      <c r="K869" s="132"/>
      <c r="L869" s="132"/>
      <c r="M869" s="132"/>
      <c r="N869" s="132"/>
      <c r="O869" s="132"/>
      <c r="P869" s="132"/>
      <c r="Q869" s="132"/>
      <c r="R869" s="132"/>
      <c r="S869" s="132"/>
      <c r="T869" s="132"/>
      <c r="U869" s="132"/>
      <c r="V869" s="132"/>
      <c r="W869" s="132"/>
      <c r="X869" s="132"/>
      <c r="Y869" s="132"/>
      <c r="Z869" s="132"/>
    </row>
    <row r="870" spans="1:26" ht="16.5" customHeight="1" x14ac:dyDescent="0.25">
      <c r="A870" s="132"/>
      <c r="B870" s="132"/>
      <c r="C870" s="132"/>
      <c r="D870" s="132"/>
      <c r="E870" s="132"/>
      <c r="F870" s="132"/>
      <c r="G870" s="132"/>
      <c r="H870" s="132"/>
      <c r="I870" s="132"/>
      <c r="J870" s="132"/>
      <c r="K870" s="132"/>
      <c r="L870" s="132"/>
      <c r="M870" s="132"/>
      <c r="N870" s="132"/>
      <c r="O870" s="132"/>
      <c r="P870" s="132"/>
      <c r="Q870" s="132"/>
      <c r="R870" s="132"/>
      <c r="S870" s="132"/>
      <c r="T870" s="132"/>
      <c r="U870" s="132"/>
      <c r="V870" s="132"/>
      <c r="W870" s="132"/>
      <c r="X870" s="132"/>
      <c r="Y870" s="132"/>
      <c r="Z870" s="132"/>
    </row>
    <row r="871" spans="1:26" ht="16.5" customHeight="1" x14ac:dyDescent="0.25">
      <c r="A871" s="132"/>
      <c r="B871" s="132"/>
      <c r="C871" s="132"/>
      <c r="D871" s="132"/>
      <c r="E871" s="132"/>
      <c r="F871" s="132"/>
      <c r="G871" s="132"/>
      <c r="H871" s="132"/>
      <c r="I871" s="132"/>
      <c r="J871" s="132"/>
      <c r="K871" s="132"/>
      <c r="L871" s="132"/>
      <c r="M871" s="132"/>
      <c r="N871" s="132"/>
      <c r="O871" s="132"/>
      <c r="P871" s="132"/>
      <c r="Q871" s="132"/>
      <c r="R871" s="132"/>
      <c r="S871" s="132"/>
      <c r="T871" s="132"/>
      <c r="U871" s="132"/>
      <c r="V871" s="132"/>
      <c r="W871" s="132"/>
      <c r="X871" s="132"/>
      <c r="Y871" s="132"/>
      <c r="Z871" s="132"/>
    </row>
    <row r="872" spans="1:26" ht="16.5" customHeight="1" x14ac:dyDescent="0.25">
      <c r="A872" s="132"/>
      <c r="B872" s="132"/>
      <c r="C872" s="132"/>
      <c r="D872" s="132"/>
      <c r="E872" s="132"/>
      <c r="F872" s="132"/>
      <c r="G872" s="132"/>
      <c r="H872" s="132"/>
      <c r="I872" s="132"/>
      <c r="J872" s="132"/>
      <c r="K872" s="132"/>
      <c r="L872" s="132"/>
      <c r="M872" s="132"/>
      <c r="N872" s="132"/>
      <c r="O872" s="132"/>
      <c r="P872" s="132"/>
      <c r="Q872" s="132"/>
      <c r="R872" s="132"/>
      <c r="S872" s="132"/>
      <c r="T872" s="132"/>
      <c r="U872" s="132"/>
      <c r="V872" s="132"/>
      <c r="W872" s="132"/>
      <c r="X872" s="132"/>
      <c r="Y872" s="132"/>
      <c r="Z872" s="132"/>
    </row>
    <row r="873" spans="1:26" ht="16.5" customHeight="1" x14ac:dyDescent="0.25">
      <c r="A873" s="132"/>
      <c r="B873" s="132"/>
      <c r="C873" s="132"/>
      <c r="D873" s="132"/>
      <c r="E873" s="132"/>
      <c r="F873" s="132"/>
      <c r="G873" s="132"/>
      <c r="H873" s="132"/>
      <c r="I873" s="132"/>
      <c r="J873" s="132"/>
      <c r="K873" s="132"/>
      <c r="L873" s="132"/>
      <c r="M873" s="132"/>
      <c r="N873" s="132"/>
      <c r="O873" s="132"/>
      <c r="P873" s="132"/>
      <c r="Q873" s="132"/>
      <c r="R873" s="132"/>
      <c r="S873" s="132"/>
      <c r="T873" s="132"/>
      <c r="U873" s="132"/>
      <c r="V873" s="132"/>
      <c r="W873" s="132"/>
      <c r="X873" s="132"/>
      <c r="Y873" s="132"/>
      <c r="Z873" s="132"/>
    </row>
    <row r="874" spans="1:26" ht="16.5" customHeight="1" x14ac:dyDescent="0.25">
      <c r="A874" s="132"/>
      <c r="B874" s="132"/>
      <c r="C874" s="132"/>
      <c r="D874" s="132"/>
      <c r="E874" s="132"/>
      <c r="F874" s="132"/>
      <c r="G874" s="132"/>
      <c r="H874" s="132"/>
      <c r="I874" s="132"/>
      <c r="J874" s="132"/>
      <c r="K874" s="132"/>
      <c r="L874" s="132"/>
      <c r="M874" s="132"/>
      <c r="N874" s="132"/>
      <c r="O874" s="132"/>
      <c r="P874" s="132"/>
      <c r="Q874" s="132"/>
      <c r="R874" s="132"/>
      <c r="S874" s="132"/>
      <c r="T874" s="132"/>
      <c r="U874" s="132"/>
      <c r="V874" s="132"/>
      <c r="W874" s="132"/>
      <c r="X874" s="132"/>
      <c r="Y874" s="132"/>
      <c r="Z874" s="132"/>
    </row>
    <row r="875" spans="1:26" ht="16.5" customHeight="1" x14ac:dyDescent="0.25">
      <c r="A875" s="132"/>
      <c r="B875" s="132"/>
      <c r="C875" s="132"/>
      <c r="D875" s="132"/>
      <c r="E875" s="132"/>
      <c r="F875" s="132"/>
      <c r="G875" s="132"/>
      <c r="H875" s="132"/>
      <c r="I875" s="132"/>
      <c r="J875" s="132"/>
      <c r="K875" s="132"/>
      <c r="L875" s="132"/>
      <c r="M875" s="132"/>
      <c r="N875" s="132"/>
      <c r="O875" s="132"/>
      <c r="P875" s="132"/>
      <c r="Q875" s="132"/>
      <c r="R875" s="132"/>
      <c r="S875" s="132"/>
      <c r="T875" s="132"/>
      <c r="U875" s="132"/>
      <c r="V875" s="132"/>
      <c r="W875" s="132"/>
      <c r="X875" s="132"/>
      <c r="Y875" s="132"/>
      <c r="Z875" s="132"/>
    </row>
    <row r="876" spans="1:26" ht="16.5" customHeight="1" x14ac:dyDescent="0.25">
      <c r="A876" s="132"/>
      <c r="B876" s="132"/>
      <c r="C876" s="132"/>
      <c r="D876" s="132"/>
      <c r="E876" s="132"/>
      <c r="F876" s="132"/>
      <c r="G876" s="132"/>
      <c r="H876" s="132"/>
      <c r="I876" s="132"/>
      <c r="J876" s="132"/>
      <c r="K876" s="132"/>
      <c r="L876" s="132"/>
      <c r="M876" s="132"/>
      <c r="N876" s="132"/>
      <c r="O876" s="132"/>
      <c r="P876" s="132"/>
      <c r="Q876" s="132"/>
      <c r="R876" s="132"/>
      <c r="S876" s="132"/>
      <c r="T876" s="132"/>
      <c r="U876" s="132"/>
      <c r="V876" s="132"/>
      <c r="W876" s="132"/>
      <c r="X876" s="132"/>
      <c r="Y876" s="132"/>
      <c r="Z876" s="132"/>
    </row>
    <row r="877" spans="1:26" ht="16.5" customHeight="1" x14ac:dyDescent="0.25">
      <c r="A877" s="132"/>
      <c r="B877" s="132"/>
      <c r="C877" s="132"/>
      <c r="D877" s="132"/>
      <c r="E877" s="132"/>
      <c r="F877" s="132"/>
      <c r="G877" s="132"/>
      <c r="H877" s="132"/>
      <c r="I877" s="132"/>
      <c r="J877" s="132"/>
      <c r="K877" s="132"/>
      <c r="L877" s="132"/>
      <c r="M877" s="132"/>
      <c r="N877" s="132"/>
      <c r="O877" s="132"/>
      <c r="P877" s="132"/>
      <c r="Q877" s="132"/>
      <c r="R877" s="132"/>
      <c r="S877" s="132"/>
      <c r="T877" s="132"/>
      <c r="U877" s="132"/>
      <c r="V877" s="132"/>
      <c r="W877" s="132"/>
      <c r="X877" s="132"/>
      <c r="Y877" s="132"/>
      <c r="Z877" s="132"/>
    </row>
    <row r="878" spans="1:26" ht="16.5" customHeight="1" x14ac:dyDescent="0.25">
      <c r="A878" s="132"/>
      <c r="B878" s="132"/>
      <c r="C878" s="132"/>
      <c r="D878" s="132"/>
      <c r="E878" s="132"/>
      <c r="F878" s="132"/>
      <c r="G878" s="132"/>
      <c r="H878" s="132"/>
      <c r="I878" s="132"/>
      <c r="J878" s="132"/>
      <c r="K878" s="132"/>
      <c r="L878" s="132"/>
      <c r="M878" s="132"/>
      <c r="N878" s="132"/>
      <c r="O878" s="132"/>
      <c r="P878" s="132"/>
      <c r="Q878" s="132"/>
      <c r="R878" s="132"/>
      <c r="S878" s="132"/>
      <c r="T878" s="132"/>
      <c r="U878" s="132"/>
      <c r="V878" s="132"/>
      <c r="W878" s="132"/>
      <c r="X878" s="132"/>
      <c r="Y878" s="132"/>
      <c r="Z878" s="132"/>
    </row>
    <row r="879" spans="1:26" ht="16.5" customHeight="1" x14ac:dyDescent="0.25">
      <c r="A879" s="132"/>
      <c r="B879" s="132"/>
      <c r="C879" s="132"/>
      <c r="D879" s="132"/>
      <c r="E879" s="132"/>
      <c r="F879" s="132"/>
      <c r="G879" s="132"/>
      <c r="H879" s="132"/>
      <c r="I879" s="132"/>
      <c r="J879" s="132"/>
      <c r="K879" s="132"/>
      <c r="L879" s="132"/>
      <c r="M879" s="132"/>
      <c r="N879" s="132"/>
      <c r="O879" s="132"/>
      <c r="P879" s="132"/>
      <c r="Q879" s="132"/>
      <c r="R879" s="132"/>
      <c r="S879" s="132"/>
      <c r="T879" s="132"/>
      <c r="U879" s="132"/>
      <c r="V879" s="132"/>
      <c r="W879" s="132"/>
      <c r="X879" s="132"/>
      <c r="Y879" s="132"/>
      <c r="Z879" s="132"/>
    </row>
    <row r="880" spans="1:26" ht="16.5" customHeight="1" x14ac:dyDescent="0.25">
      <c r="A880" s="132"/>
      <c r="B880" s="132"/>
      <c r="C880" s="132"/>
      <c r="D880" s="132"/>
      <c r="E880" s="132"/>
      <c r="F880" s="132"/>
      <c r="G880" s="132"/>
      <c r="H880" s="132"/>
      <c r="I880" s="132"/>
      <c r="J880" s="132"/>
      <c r="K880" s="132"/>
      <c r="L880" s="132"/>
      <c r="M880" s="132"/>
      <c r="N880" s="132"/>
      <c r="O880" s="132"/>
      <c r="P880" s="132"/>
      <c r="Q880" s="132"/>
      <c r="R880" s="132"/>
      <c r="S880" s="132"/>
      <c r="T880" s="132"/>
      <c r="U880" s="132"/>
      <c r="V880" s="132"/>
      <c r="W880" s="132"/>
      <c r="X880" s="132"/>
      <c r="Y880" s="132"/>
      <c r="Z880" s="132"/>
    </row>
    <row r="881" spans="1:26" ht="16.5" customHeight="1" x14ac:dyDescent="0.25">
      <c r="A881" s="132"/>
      <c r="B881" s="132"/>
      <c r="C881" s="132"/>
      <c r="D881" s="132"/>
      <c r="E881" s="132"/>
      <c r="F881" s="132"/>
      <c r="G881" s="132"/>
      <c r="H881" s="132"/>
      <c r="I881" s="132"/>
      <c r="J881" s="132"/>
      <c r="K881" s="132"/>
      <c r="L881" s="132"/>
      <c r="M881" s="132"/>
      <c r="N881" s="132"/>
      <c r="O881" s="132"/>
      <c r="P881" s="132"/>
      <c r="Q881" s="132"/>
      <c r="R881" s="132"/>
      <c r="S881" s="132"/>
      <c r="T881" s="132"/>
      <c r="U881" s="132"/>
      <c r="V881" s="132"/>
      <c r="W881" s="132"/>
      <c r="X881" s="132"/>
      <c r="Y881" s="132"/>
      <c r="Z881" s="132"/>
    </row>
    <row r="882" spans="1:26" ht="16.5" customHeight="1" x14ac:dyDescent="0.25">
      <c r="A882" s="132"/>
      <c r="B882" s="132"/>
      <c r="C882" s="132"/>
      <c r="D882" s="132"/>
      <c r="E882" s="132"/>
      <c r="F882" s="132"/>
      <c r="G882" s="132"/>
      <c r="H882" s="132"/>
      <c r="I882" s="132"/>
      <c r="J882" s="132"/>
      <c r="K882" s="132"/>
      <c r="L882" s="132"/>
      <c r="M882" s="132"/>
      <c r="N882" s="132"/>
      <c r="O882" s="132"/>
      <c r="P882" s="132"/>
      <c r="Q882" s="132"/>
      <c r="R882" s="132"/>
      <c r="S882" s="132"/>
      <c r="T882" s="132"/>
      <c r="U882" s="132"/>
      <c r="V882" s="132"/>
      <c r="W882" s="132"/>
      <c r="X882" s="132"/>
      <c r="Y882" s="132"/>
      <c r="Z882" s="132"/>
    </row>
    <row r="883" spans="1:26" ht="16.5" customHeight="1" x14ac:dyDescent="0.25">
      <c r="A883" s="132"/>
      <c r="B883" s="132"/>
      <c r="C883" s="132"/>
      <c r="D883" s="132"/>
      <c r="E883" s="132"/>
      <c r="F883" s="132"/>
      <c r="G883" s="132"/>
      <c r="H883" s="132"/>
      <c r="I883" s="132"/>
      <c r="J883" s="132"/>
      <c r="K883" s="132"/>
      <c r="L883" s="132"/>
      <c r="M883" s="132"/>
      <c r="N883" s="132"/>
      <c r="O883" s="132"/>
      <c r="P883" s="132"/>
      <c r="Q883" s="132"/>
      <c r="R883" s="132"/>
      <c r="S883" s="132"/>
      <c r="T883" s="132"/>
      <c r="U883" s="132"/>
      <c r="V883" s="132"/>
      <c r="W883" s="132"/>
      <c r="X883" s="132"/>
      <c r="Y883" s="132"/>
      <c r="Z883" s="132"/>
    </row>
    <row r="884" spans="1:26" ht="16.5" customHeight="1" x14ac:dyDescent="0.25">
      <c r="A884" s="132"/>
      <c r="B884" s="132"/>
      <c r="C884" s="132"/>
      <c r="D884" s="132"/>
      <c r="E884" s="132"/>
      <c r="F884" s="132"/>
      <c r="G884" s="132"/>
      <c r="H884" s="132"/>
      <c r="I884" s="132"/>
      <c r="J884" s="132"/>
      <c r="K884" s="132"/>
      <c r="L884" s="132"/>
      <c r="M884" s="132"/>
      <c r="N884" s="132"/>
      <c r="O884" s="132"/>
      <c r="P884" s="132"/>
      <c r="Q884" s="132"/>
      <c r="R884" s="132"/>
      <c r="S884" s="132"/>
      <c r="T884" s="132"/>
      <c r="U884" s="132"/>
      <c r="V884" s="132"/>
      <c r="W884" s="132"/>
      <c r="X884" s="132"/>
      <c r="Y884" s="132"/>
      <c r="Z884" s="132"/>
    </row>
    <row r="885" spans="1:26" ht="16.5" customHeight="1" x14ac:dyDescent="0.25">
      <c r="A885" s="132"/>
      <c r="B885" s="132"/>
      <c r="C885" s="132"/>
      <c r="D885" s="132"/>
      <c r="E885" s="132"/>
      <c r="F885" s="132"/>
      <c r="G885" s="132"/>
      <c r="H885" s="132"/>
      <c r="I885" s="132"/>
      <c r="J885" s="132"/>
      <c r="K885" s="132"/>
      <c r="L885" s="132"/>
      <c r="M885" s="132"/>
      <c r="N885" s="132"/>
      <c r="O885" s="132"/>
      <c r="P885" s="132"/>
      <c r="Q885" s="132"/>
      <c r="R885" s="132"/>
      <c r="S885" s="132"/>
      <c r="T885" s="132"/>
      <c r="U885" s="132"/>
      <c r="V885" s="132"/>
      <c r="W885" s="132"/>
      <c r="X885" s="132"/>
      <c r="Y885" s="132"/>
      <c r="Z885" s="132"/>
    </row>
    <row r="886" spans="1:26" ht="16.5" customHeight="1" x14ac:dyDescent="0.25">
      <c r="A886" s="132"/>
      <c r="B886" s="132"/>
      <c r="C886" s="132"/>
      <c r="D886" s="132"/>
      <c r="E886" s="132"/>
      <c r="F886" s="132"/>
      <c r="G886" s="132"/>
      <c r="H886" s="132"/>
      <c r="I886" s="132"/>
      <c r="J886" s="132"/>
      <c r="K886" s="132"/>
      <c r="L886" s="132"/>
      <c r="M886" s="132"/>
      <c r="N886" s="132"/>
      <c r="O886" s="132"/>
      <c r="P886" s="132"/>
      <c r="Q886" s="132"/>
      <c r="R886" s="132"/>
      <c r="S886" s="132"/>
      <c r="T886" s="132"/>
      <c r="U886" s="132"/>
      <c r="V886" s="132"/>
      <c r="W886" s="132"/>
      <c r="X886" s="132"/>
      <c r="Y886" s="132"/>
      <c r="Z886" s="132"/>
    </row>
    <row r="887" spans="1:26" ht="16.5" customHeight="1" x14ac:dyDescent="0.25">
      <c r="A887" s="132"/>
      <c r="B887" s="132"/>
      <c r="C887" s="132"/>
      <c r="D887" s="132"/>
      <c r="E887" s="132"/>
      <c r="F887" s="132"/>
      <c r="G887" s="132"/>
      <c r="H887" s="132"/>
      <c r="I887" s="132"/>
      <c r="J887" s="132"/>
      <c r="K887" s="132"/>
      <c r="L887" s="132"/>
      <c r="M887" s="132"/>
      <c r="N887" s="132"/>
      <c r="O887" s="132"/>
      <c r="P887" s="132"/>
      <c r="Q887" s="132"/>
      <c r="R887" s="132"/>
      <c r="S887" s="132"/>
      <c r="T887" s="132"/>
      <c r="U887" s="132"/>
      <c r="V887" s="132"/>
      <c r="W887" s="132"/>
      <c r="X887" s="132"/>
      <c r="Y887" s="132"/>
      <c r="Z887" s="132"/>
    </row>
    <row r="888" spans="1:26" ht="16.5" customHeight="1" x14ac:dyDescent="0.25">
      <c r="A888" s="132"/>
      <c r="B888" s="132"/>
      <c r="C888" s="132"/>
      <c r="D888" s="132"/>
      <c r="E888" s="132"/>
      <c r="F888" s="132"/>
      <c r="G888" s="132"/>
      <c r="H888" s="132"/>
      <c r="I888" s="132"/>
      <c r="J888" s="132"/>
      <c r="K888" s="132"/>
      <c r="L888" s="132"/>
      <c r="M888" s="132"/>
      <c r="N888" s="132"/>
      <c r="O888" s="132"/>
      <c r="P888" s="132"/>
      <c r="Q888" s="132"/>
      <c r="R888" s="132"/>
      <c r="S888" s="132"/>
      <c r="T888" s="132"/>
      <c r="U888" s="132"/>
      <c r="V888" s="132"/>
      <c r="W888" s="132"/>
      <c r="X888" s="132"/>
      <c r="Y888" s="132"/>
      <c r="Z888" s="132"/>
    </row>
    <row r="889" spans="1:26" ht="16.5" customHeight="1" x14ac:dyDescent="0.25">
      <c r="A889" s="132"/>
      <c r="B889" s="132"/>
      <c r="C889" s="132"/>
      <c r="D889" s="132"/>
      <c r="E889" s="132"/>
      <c r="F889" s="132"/>
      <c r="G889" s="132"/>
      <c r="H889" s="132"/>
      <c r="I889" s="132"/>
      <c r="J889" s="132"/>
      <c r="K889" s="132"/>
      <c r="L889" s="132"/>
      <c r="M889" s="132"/>
      <c r="N889" s="132"/>
      <c r="O889" s="132"/>
      <c r="P889" s="132"/>
      <c r="Q889" s="132"/>
      <c r="R889" s="132"/>
      <c r="S889" s="132"/>
      <c r="T889" s="132"/>
      <c r="U889" s="132"/>
      <c r="V889" s="132"/>
      <c r="W889" s="132"/>
      <c r="X889" s="132"/>
      <c r="Y889" s="132"/>
      <c r="Z889" s="132"/>
    </row>
    <row r="890" spans="1:26" ht="16.5" customHeight="1" x14ac:dyDescent="0.25">
      <c r="A890" s="132"/>
      <c r="B890" s="132"/>
      <c r="C890" s="132"/>
      <c r="D890" s="132"/>
      <c r="E890" s="132"/>
      <c r="F890" s="132"/>
      <c r="G890" s="132"/>
      <c r="H890" s="132"/>
      <c r="I890" s="132"/>
      <c r="J890" s="132"/>
      <c r="K890" s="132"/>
      <c r="L890" s="132"/>
      <c r="M890" s="132"/>
      <c r="N890" s="132"/>
      <c r="O890" s="132"/>
      <c r="P890" s="132"/>
      <c r="Q890" s="132"/>
      <c r="R890" s="132"/>
      <c r="S890" s="132"/>
      <c r="T890" s="132"/>
      <c r="U890" s="132"/>
      <c r="V890" s="132"/>
      <c r="W890" s="132"/>
      <c r="X890" s="132"/>
      <c r="Y890" s="132"/>
      <c r="Z890" s="132"/>
    </row>
    <row r="891" spans="1:26" ht="16.5" customHeight="1" x14ac:dyDescent="0.25">
      <c r="A891" s="132"/>
      <c r="B891" s="132"/>
      <c r="C891" s="132"/>
      <c r="D891" s="132"/>
      <c r="E891" s="132"/>
      <c r="F891" s="132"/>
      <c r="G891" s="132"/>
      <c r="H891" s="132"/>
      <c r="I891" s="132"/>
      <c r="J891" s="132"/>
      <c r="K891" s="132"/>
      <c r="L891" s="132"/>
      <c r="M891" s="132"/>
      <c r="N891" s="132"/>
      <c r="O891" s="132"/>
      <c r="P891" s="132"/>
      <c r="Q891" s="132"/>
      <c r="R891" s="132"/>
      <c r="S891" s="132"/>
      <c r="T891" s="132"/>
      <c r="U891" s="132"/>
      <c r="V891" s="132"/>
      <c r="W891" s="132"/>
      <c r="X891" s="132"/>
      <c r="Y891" s="132"/>
      <c r="Z891" s="132"/>
    </row>
    <row r="892" spans="1:26" ht="16.5" customHeight="1" x14ac:dyDescent="0.25">
      <c r="A892" s="132"/>
      <c r="B892" s="132"/>
      <c r="C892" s="132"/>
      <c r="D892" s="132"/>
      <c r="E892" s="132"/>
      <c r="F892" s="132"/>
      <c r="G892" s="132"/>
      <c r="H892" s="132"/>
      <c r="I892" s="132"/>
      <c r="J892" s="132"/>
      <c r="K892" s="132"/>
      <c r="L892" s="132"/>
      <c r="M892" s="132"/>
      <c r="N892" s="132"/>
      <c r="O892" s="132"/>
      <c r="P892" s="132"/>
      <c r="Q892" s="132"/>
      <c r="R892" s="132"/>
      <c r="S892" s="132"/>
      <c r="T892" s="132"/>
      <c r="U892" s="132"/>
      <c r="V892" s="132"/>
      <c r="W892" s="132"/>
      <c r="X892" s="132"/>
      <c r="Y892" s="132"/>
      <c r="Z892" s="132"/>
    </row>
    <row r="893" spans="1:26" ht="16.5" customHeight="1" x14ac:dyDescent="0.25">
      <c r="A893" s="132"/>
      <c r="B893" s="132"/>
      <c r="C893" s="132"/>
      <c r="D893" s="132"/>
      <c r="E893" s="132"/>
      <c r="F893" s="132"/>
      <c r="G893" s="132"/>
      <c r="H893" s="132"/>
      <c r="I893" s="132"/>
      <c r="J893" s="132"/>
      <c r="K893" s="132"/>
      <c r="L893" s="132"/>
      <c r="M893" s="132"/>
      <c r="N893" s="132"/>
      <c r="O893" s="132"/>
      <c r="P893" s="132"/>
      <c r="Q893" s="132"/>
      <c r="R893" s="132"/>
      <c r="S893" s="132"/>
      <c r="T893" s="132"/>
      <c r="U893" s="132"/>
      <c r="V893" s="132"/>
      <c r="W893" s="132"/>
      <c r="X893" s="132"/>
      <c r="Y893" s="132"/>
      <c r="Z893" s="132"/>
    </row>
    <row r="894" spans="1:26" ht="16.5" customHeight="1" x14ac:dyDescent="0.25">
      <c r="A894" s="132"/>
      <c r="B894" s="132"/>
      <c r="C894" s="132"/>
      <c r="D894" s="132"/>
      <c r="E894" s="132"/>
      <c r="F894" s="132"/>
      <c r="G894" s="132"/>
      <c r="H894" s="132"/>
      <c r="I894" s="132"/>
      <c r="J894" s="132"/>
      <c r="K894" s="132"/>
      <c r="L894" s="132"/>
      <c r="M894" s="132"/>
      <c r="N894" s="132"/>
      <c r="O894" s="132"/>
      <c r="P894" s="132"/>
      <c r="Q894" s="132"/>
      <c r="R894" s="132"/>
      <c r="S894" s="132"/>
      <c r="T894" s="132"/>
      <c r="U894" s="132"/>
      <c r="V894" s="132"/>
      <c r="W894" s="132"/>
      <c r="X894" s="132"/>
      <c r="Y894" s="132"/>
      <c r="Z894" s="132"/>
    </row>
    <row r="895" spans="1:26" ht="16.5" customHeight="1" x14ac:dyDescent="0.25">
      <c r="A895" s="132"/>
      <c r="B895" s="132"/>
      <c r="C895" s="132"/>
      <c r="D895" s="132"/>
      <c r="E895" s="132"/>
      <c r="F895" s="132"/>
      <c r="G895" s="132"/>
      <c r="H895" s="132"/>
      <c r="I895" s="132"/>
      <c r="J895" s="132"/>
      <c r="K895" s="132"/>
      <c r="L895" s="132"/>
      <c r="M895" s="132"/>
      <c r="N895" s="132"/>
      <c r="O895" s="132"/>
      <c r="P895" s="132"/>
      <c r="Q895" s="132"/>
      <c r="R895" s="132"/>
      <c r="S895" s="132"/>
      <c r="T895" s="132"/>
      <c r="U895" s="132"/>
      <c r="V895" s="132"/>
      <c r="W895" s="132"/>
      <c r="X895" s="132"/>
      <c r="Y895" s="132"/>
      <c r="Z895" s="132"/>
    </row>
    <row r="896" spans="1:26" ht="16.5" customHeight="1" x14ac:dyDescent="0.25">
      <c r="A896" s="132"/>
      <c r="B896" s="132"/>
      <c r="C896" s="132"/>
      <c r="D896" s="132"/>
      <c r="E896" s="132"/>
      <c r="F896" s="132"/>
      <c r="G896" s="132"/>
      <c r="H896" s="132"/>
      <c r="I896" s="132"/>
      <c r="J896" s="132"/>
      <c r="K896" s="132"/>
      <c r="L896" s="132"/>
      <c r="M896" s="132"/>
      <c r="N896" s="132"/>
      <c r="O896" s="132"/>
      <c r="P896" s="132"/>
      <c r="Q896" s="132"/>
      <c r="R896" s="132"/>
      <c r="S896" s="132"/>
      <c r="T896" s="132"/>
      <c r="U896" s="132"/>
      <c r="V896" s="132"/>
      <c r="W896" s="132"/>
      <c r="X896" s="132"/>
      <c r="Y896" s="132"/>
      <c r="Z896" s="132"/>
    </row>
    <row r="897" spans="1:26" ht="16.5" customHeight="1" x14ac:dyDescent="0.25">
      <c r="A897" s="132"/>
      <c r="B897" s="132"/>
      <c r="C897" s="132"/>
      <c r="D897" s="132"/>
      <c r="E897" s="132"/>
      <c r="F897" s="132"/>
      <c r="G897" s="132"/>
      <c r="H897" s="132"/>
      <c r="I897" s="132"/>
      <c r="J897" s="132"/>
      <c r="K897" s="132"/>
      <c r="L897" s="132"/>
      <c r="M897" s="132"/>
      <c r="N897" s="132"/>
      <c r="O897" s="132"/>
      <c r="P897" s="132"/>
      <c r="Q897" s="132"/>
      <c r="R897" s="132"/>
      <c r="S897" s="132"/>
      <c r="T897" s="132"/>
      <c r="U897" s="132"/>
      <c r="V897" s="132"/>
      <c r="W897" s="132"/>
      <c r="X897" s="132"/>
      <c r="Y897" s="132"/>
      <c r="Z897" s="132"/>
    </row>
    <row r="898" spans="1:26" ht="16.5" customHeight="1" x14ac:dyDescent="0.25">
      <c r="A898" s="132"/>
      <c r="B898" s="132"/>
      <c r="C898" s="132"/>
      <c r="D898" s="132"/>
      <c r="E898" s="132"/>
      <c r="F898" s="132"/>
      <c r="G898" s="132"/>
      <c r="H898" s="132"/>
      <c r="I898" s="132"/>
      <c r="J898" s="132"/>
      <c r="K898" s="132"/>
      <c r="L898" s="132"/>
      <c r="M898" s="132"/>
      <c r="N898" s="132"/>
      <c r="O898" s="132"/>
      <c r="P898" s="132"/>
      <c r="Q898" s="132"/>
      <c r="R898" s="132"/>
      <c r="S898" s="132"/>
      <c r="T898" s="132"/>
      <c r="U898" s="132"/>
      <c r="V898" s="132"/>
      <c r="W898" s="132"/>
      <c r="X898" s="132"/>
      <c r="Y898" s="132"/>
      <c r="Z898" s="132"/>
    </row>
    <row r="899" spans="1:26" ht="16.5" customHeight="1" x14ac:dyDescent="0.25">
      <c r="A899" s="132"/>
      <c r="B899" s="132"/>
      <c r="C899" s="132"/>
      <c r="D899" s="132"/>
      <c r="E899" s="132"/>
      <c r="F899" s="132"/>
      <c r="G899" s="132"/>
      <c r="H899" s="132"/>
      <c r="I899" s="132"/>
      <c r="J899" s="132"/>
      <c r="K899" s="132"/>
      <c r="L899" s="132"/>
      <c r="M899" s="132"/>
      <c r="N899" s="132"/>
      <c r="O899" s="132"/>
      <c r="P899" s="132"/>
      <c r="Q899" s="132"/>
      <c r="R899" s="132"/>
      <c r="S899" s="132"/>
      <c r="T899" s="132"/>
      <c r="U899" s="132"/>
      <c r="V899" s="132"/>
      <c r="W899" s="132"/>
      <c r="X899" s="132"/>
      <c r="Y899" s="132"/>
      <c r="Z899" s="132"/>
    </row>
    <row r="900" spans="1:26" ht="16.5" customHeight="1" x14ac:dyDescent="0.25">
      <c r="A900" s="132"/>
      <c r="B900" s="132"/>
      <c r="C900" s="132"/>
      <c r="D900" s="132"/>
      <c r="E900" s="132"/>
      <c r="F900" s="132"/>
      <c r="G900" s="132"/>
      <c r="H900" s="132"/>
      <c r="I900" s="132"/>
      <c r="J900" s="132"/>
      <c r="K900" s="132"/>
      <c r="L900" s="132"/>
      <c r="M900" s="132"/>
      <c r="N900" s="132"/>
      <c r="O900" s="132"/>
      <c r="P900" s="132"/>
      <c r="Q900" s="132"/>
      <c r="R900" s="132"/>
      <c r="S900" s="132"/>
      <c r="T900" s="132"/>
      <c r="U900" s="132"/>
      <c r="V900" s="132"/>
      <c r="W900" s="132"/>
      <c r="X900" s="132"/>
      <c r="Y900" s="132"/>
      <c r="Z900" s="132"/>
    </row>
    <row r="901" spans="1:26" ht="16.5" customHeight="1" x14ac:dyDescent="0.25">
      <c r="A901" s="132"/>
      <c r="B901" s="132"/>
      <c r="C901" s="132"/>
      <c r="D901" s="132"/>
      <c r="E901" s="132"/>
      <c r="F901" s="132"/>
      <c r="G901" s="132"/>
      <c r="H901" s="132"/>
      <c r="I901" s="132"/>
      <c r="J901" s="132"/>
      <c r="K901" s="132"/>
      <c r="L901" s="132"/>
      <c r="M901" s="132"/>
      <c r="N901" s="132"/>
      <c r="O901" s="132"/>
      <c r="P901" s="132"/>
      <c r="Q901" s="132"/>
      <c r="R901" s="132"/>
      <c r="S901" s="132"/>
      <c r="T901" s="132"/>
      <c r="U901" s="132"/>
      <c r="V901" s="132"/>
      <c r="W901" s="132"/>
      <c r="X901" s="132"/>
      <c r="Y901" s="132"/>
      <c r="Z901" s="132"/>
    </row>
    <row r="902" spans="1:26" ht="16.5" customHeight="1" x14ac:dyDescent="0.25">
      <c r="A902" s="132"/>
      <c r="B902" s="132"/>
      <c r="C902" s="132"/>
      <c r="D902" s="132"/>
      <c r="E902" s="132"/>
      <c r="F902" s="132"/>
      <c r="G902" s="132"/>
      <c r="H902" s="132"/>
      <c r="I902" s="132"/>
      <c r="J902" s="132"/>
      <c r="K902" s="132"/>
      <c r="L902" s="132"/>
      <c r="M902" s="132"/>
      <c r="N902" s="132"/>
      <c r="O902" s="132"/>
      <c r="P902" s="132"/>
      <c r="Q902" s="132"/>
      <c r="R902" s="132"/>
      <c r="S902" s="132"/>
      <c r="T902" s="132"/>
      <c r="U902" s="132"/>
      <c r="V902" s="132"/>
      <c r="W902" s="132"/>
      <c r="X902" s="132"/>
      <c r="Y902" s="132"/>
      <c r="Z902" s="132"/>
    </row>
    <row r="903" spans="1:26" ht="16.5" customHeight="1" x14ac:dyDescent="0.25">
      <c r="A903" s="132"/>
      <c r="B903" s="132"/>
      <c r="C903" s="132"/>
      <c r="D903" s="132"/>
      <c r="E903" s="132"/>
      <c r="F903" s="132"/>
      <c r="G903" s="132"/>
      <c r="H903" s="132"/>
      <c r="I903" s="132"/>
      <c r="J903" s="132"/>
      <c r="K903" s="132"/>
      <c r="L903" s="132"/>
      <c r="M903" s="132"/>
      <c r="N903" s="132"/>
      <c r="O903" s="132"/>
      <c r="P903" s="132"/>
      <c r="Q903" s="132"/>
      <c r="R903" s="132"/>
      <c r="S903" s="132"/>
      <c r="T903" s="132"/>
      <c r="U903" s="132"/>
      <c r="V903" s="132"/>
      <c r="W903" s="132"/>
      <c r="X903" s="132"/>
      <c r="Y903" s="132"/>
      <c r="Z903" s="132"/>
    </row>
    <row r="904" spans="1:26" ht="16.5" customHeight="1" x14ac:dyDescent="0.25">
      <c r="A904" s="132"/>
      <c r="B904" s="132"/>
      <c r="C904" s="132"/>
      <c r="D904" s="132"/>
      <c r="E904" s="132"/>
      <c r="F904" s="132"/>
      <c r="G904" s="132"/>
      <c r="H904" s="132"/>
      <c r="I904" s="132"/>
      <c r="J904" s="132"/>
      <c r="K904" s="132"/>
      <c r="L904" s="132"/>
      <c r="M904" s="132"/>
      <c r="N904" s="132"/>
      <c r="O904" s="132"/>
      <c r="P904" s="132"/>
      <c r="Q904" s="132"/>
      <c r="R904" s="132"/>
      <c r="S904" s="132"/>
      <c r="T904" s="132"/>
      <c r="U904" s="132"/>
      <c r="V904" s="132"/>
      <c r="W904" s="132"/>
      <c r="X904" s="132"/>
      <c r="Y904" s="132"/>
      <c r="Z904" s="132"/>
    </row>
    <row r="905" spans="1:26" ht="16.5" customHeight="1" x14ac:dyDescent="0.25">
      <c r="A905" s="132"/>
      <c r="B905" s="132"/>
      <c r="C905" s="132"/>
      <c r="D905" s="132"/>
      <c r="E905" s="132"/>
      <c r="F905" s="132"/>
      <c r="G905" s="132"/>
      <c r="H905" s="132"/>
      <c r="I905" s="132"/>
      <c r="J905" s="132"/>
      <c r="K905" s="132"/>
      <c r="L905" s="132"/>
      <c r="M905" s="132"/>
      <c r="N905" s="132"/>
      <c r="O905" s="132"/>
      <c r="P905" s="132"/>
      <c r="Q905" s="132"/>
      <c r="R905" s="132"/>
      <c r="S905" s="132"/>
      <c r="T905" s="132"/>
      <c r="U905" s="132"/>
      <c r="V905" s="132"/>
      <c r="W905" s="132"/>
      <c r="X905" s="132"/>
      <c r="Y905" s="132"/>
      <c r="Z905" s="132"/>
    </row>
    <row r="906" spans="1:26" ht="16.5" customHeight="1" x14ac:dyDescent="0.25">
      <c r="A906" s="132"/>
      <c r="B906" s="132"/>
      <c r="C906" s="132"/>
      <c r="D906" s="132"/>
      <c r="E906" s="132"/>
      <c r="F906" s="132"/>
      <c r="G906" s="132"/>
      <c r="H906" s="132"/>
      <c r="I906" s="132"/>
      <c r="J906" s="132"/>
      <c r="K906" s="132"/>
      <c r="L906" s="132"/>
      <c r="M906" s="132"/>
      <c r="N906" s="132"/>
      <c r="O906" s="132"/>
      <c r="P906" s="132"/>
      <c r="Q906" s="132"/>
      <c r="R906" s="132"/>
      <c r="S906" s="132"/>
      <c r="T906" s="132"/>
      <c r="U906" s="132"/>
      <c r="V906" s="132"/>
      <c r="W906" s="132"/>
      <c r="X906" s="132"/>
      <c r="Y906" s="132"/>
      <c r="Z906" s="132"/>
    </row>
    <row r="907" spans="1:26" ht="16.5" customHeight="1" x14ac:dyDescent="0.25">
      <c r="A907" s="132"/>
      <c r="B907" s="132"/>
      <c r="C907" s="132"/>
      <c r="D907" s="132"/>
      <c r="E907" s="132"/>
      <c r="F907" s="132"/>
      <c r="G907" s="132"/>
      <c r="H907" s="132"/>
      <c r="I907" s="132"/>
      <c r="J907" s="132"/>
      <c r="K907" s="132"/>
      <c r="L907" s="132"/>
      <c r="M907" s="132"/>
      <c r="N907" s="132"/>
      <c r="O907" s="132"/>
      <c r="P907" s="132"/>
      <c r="Q907" s="132"/>
      <c r="R907" s="132"/>
      <c r="S907" s="132"/>
      <c r="T907" s="132"/>
      <c r="U907" s="132"/>
      <c r="V907" s="132"/>
      <c r="W907" s="132"/>
      <c r="X907" s="132"/>
      <c r="Y907" s="132"/>
      <c r="Z907" s="132"/>
    </row>
    <row r="908" spans="1:26" ht="16.5" customHeight="1" x14ac:dyDescent="0.25">
      <c r="A908" s="132"/>
      <c r="B908" s="132"/>
      <c r="C908" s="132"/>
      <c r="D908" s="132"/>
      <c r="E908" s="132"/>
      <c r="F908" s="132"/>
      <c r="G908" s="132"/>
      <c r="H908" s="132"/>
      <c r="I908" s="132"/>
      <c r="J908" s="132"/>
      <c r="K908" s="132"/>
      <c r="L908" s="132"/>
      <c r="M908" s="132"/>
      <c r="N908" s="132"/>
      <c r="O908" s="132"/>
      <c r="P908" s="132"/>
      <c r="Q908" s="132"/>
      <c r="R908" s="132"/>
      <c r="S908" s="132"/>
      <c r="T908" s="132"/>
      <c r="U908" s="132"/>
      <c r="V908" s="132"/>
      <c r="W908" s="132"/>
      <c r="X908" s="132"/>
      <c r="Y908" s="132"/>
      <c r="Z908" s="132"/>
    </row>
    <row r="909" spans="1:26" ht="16.5" customHeight="1" x14ac:dyDescent="0.25">
      <c r="A909" s="132"/>
      <c r="B909" s="132"/>
      <c r="C909" s="132"/>
      <c r="D909" s="132"/>
      <c r="E909" s="132"/>
      <c r="F909" s="132"/>
      <c r="G909" s="132"/>
      <c r="H909" s="132"/>
      <c r="I909" s="132"/>
      <c r="J909" s="132"/>
      <c r="K909" s="132"/>
      <c r="L909" s="132"/>
      <c r="M909" s="132"/>
      <c r="N909" s="132"/>
      <c r="O909" s="132"/>
      <c r="P909" s="132"/>
      <c r="Q909" s="132"/>
      <c r="R909" s="132"/>
      <c r="S909" s="132"/>
      <c r="T909" s="132"/>
      <c r="U909" s="132"/>
      <c r="V909" s="132"/>
      <c r="W909" s="132"/>
      <c r="X909" s="132"/>
      <c r="Y909" s="132"/>
      <c r="Z909" s="132"/>
    </row>
    <row r="910" spans="1:26" ht="16.5" customHeight="1" x14ac:dyDescent="0.25">
      <c r="A910" s="132"/>
      <c r="B910" s="132"/>
      <c r="C910" s="132"/>
      <c r="D910" s="132"/>
      <c r="E910" s="132"/>
      <c r="F910" s="132"/>
      <c r="G910" s="132"/>
      <c r="H910" s="132"/>
      <c r="I910" s="132"/>
      <c r="J910" s="132"/>
      <c r="K910" s="132"/>
      <c r="L910" s="132"/>
      <c r="M910" s="132"/>
      <c r="N910" s="132"/>
      <c r="O910" s="132"/>
      <c r="P910" s="132"/>
      <c r="Q910" s="132"/>
      <c r="R910" s="132"/>
      <c r="S910" s="132"/>
      <c r="T910" s="132"/>
      <c r="U910" s="132"/>
      <c r="V910" s="132"/>
      <c r="W910" s="132"/>
      <c r="X910" s="132"/>
      <c r="Y910" s="132"/>
      <c r="Z910" s="132"/>
    </row>
    <row r="911" spans="1:26" ht="16.5" customHeight="1" x14ac:dyDescent="0.25">
      <c r="A911" s="132"/>
      <c r="B911" s="132"/>
      <c r="C911" s="132"/>
      <c r="D911" s="132"/>
      <c r="E911" s="132"/>
      <c r="F911" s="132"/>
      <c r="G911" s="132"/>
      <c r="H911" s="132"/>
      <c r="I911" s="132"/>
      <c r="J911" s="132"/>
      <c r="K911" s="132"/>
      <c r="L911" s="132"/>
      <c r="M911" s="132"/>
      <c r="N911" s="132"/>
      <c r="O911" s="132"/>
      <c r="P911" s="132"/>
      <c r="Q911" s="132"/>
      <c r="R911" s="132"/>
      <c r="S911" s="132"/>
      <c r="T911" s="132"/>
      <c r="U911" s="132"/>
      <c r="V911" s="132"/>
      <c r="W911" s="132"/>
      <c r="X911" s="132"/>
      <c r="Y911" s="132"/>
      <c r="Z911" s="132"/>
    </row>
    <row r="912" spans="1:26" ht="16.5" customHeight="1" x14ac:dyDescent="0.25">
      <c r="A912" s="132"/>
      <c r="B912" s="132"/>
      <c r="C912" s="132"/>
      <c r="D912" s="132"/>
      <c r="E912" s="132"/>
      <c r="F912" s="132"/>
      <c r="G912" s="132"/>
      <c r="H912" s="132"/>
      <c r="I912" s="132"/>
      <c r="J912" s="132"/>
      <c r="K912" s="132"/>
      <c r="L912" s="132"/>
      <c r="M912" s="132"/>
      <c r="N912" s="132"/>
      <c r="O912" s="132"/>
      <c r="P912" s="132"/>
      <c r="Q912" s="132"/>
      <c r="R912" s="132"/>
      <c r="S912" s="132"/>
      <c r="T912" s="132"/>
      <c r="U912" s="132"/>
      <c r="V912" s="132"/>
      <c r="W912" s="132"/>
      <c r="X912" s="132"/>
      <c r="Y912" s="132"/>
      <c r="Z912" s="132"/>
    </row>
    <row r="913" spans="1:26" ht="16.5" customHeight="1" x14ac:dyDescent="0.25">
      <c r="A913" s="132"/>
      <c r="B913" s="132"/>
      <c r="C913" s="132"/>
      <c r="D913" s="132"/>
      <c r="E913" s="132"/>
      <c r="F913" s="132"/>
      <c r="G913" s="132"/>
      <c r="H913" s="132"/>
      <c r="I913" s="132"/>
      <c r="J913" s="132"/>
      <c r="K913" s="132"/>
      <c r="L913" s="132"/>
      <c r="M913" s="132"/>
      <c r="N913" s="132"/>
      <c r="O913" s="132"/>
      <c r="P913" s="132"/>
      <c r="Q913" s="132"/>
      <c r="R913" s="132"/>
      <c r="S913" s="132"/>
      <c r="T913" s="132"/>
      <c r="U913" s="132"/>
      <c r="V913" s="132"/>
      <c r="W913" s="132"/>
      <c r="X913" s="132"/>
      <c r="Y913" s="132"/>
      <c r="Z913" s="132"/>
    </row>
    <row r="914" spans="1:26" ht="16.5" customHeight="1" x14ac:dyDescent="0.25">
      <c r="A914" s="132"/>
      <c r="B914" s="132"/>
      <c r="C914" s="132"/>
      <c r="D914" s="132"/>
      <c r="E914" s="132"/>
      <c r="F914" s="132"/>
      <c r="G914" s="132"/>
      <c r="H914" s="132"/>
      <c r="I914" s="132"/>
      <c r="J914" s="132"/>
      <c r="K914" s="132"/>
      <c r="L914" s="132"/>
      <c r="M914" s="132"/>
      <c r="N914" s="132"/>
      <c r="O914" s="132"/>
      <c r="P914" s="132"/>
      <c r="Q914" s="132"/>
      <c r="R914" s="132"/>
      <c r="S914" s="132"/>
      <c r="T914" s="132"/>
      <c r="U914" s="132"/>
      <c r="V914" s="132"/>
      <c r="W914" s="132"/>
      <c r="X914" s="132"/>
      <c r="Y914" s="132"/>
      <c r="Z914" s="132"/>
    </row>
    <row r="915" spans="1:26" ht="16.5" customHeight="1" x14ac:dyDescent="0.25">
      <c r="A915" s="132"/>
      <c r="B915" s="132"/>
      <c r="C915" s="132"/>
      <c r="D915" s="132"/>
      <c r="E915" s="132"/>
      <c r="F915" s="132"/>
      <c r="G915" s="132"/>
      <c r="H915" s="132"/>
      <c r="I915" s="132"/>
      <c r="J915" s="132"/>
      <c r="K915" s="132"/>
      <c r="L915" s="132"/>
      <c r="M915" s="132"/>
      <c r="N915" s="132"/>
      <c r="O915" s="132"/>
      <c r="P915" s="132"/>
      <c r="Q915" s="132"/>
      <c r="R915" s="132"/>
      <c r="S915" s="132"/>
      <c r="T915" s="132"/>
      <c r="U915" s="132"/>
      <c r="V915" s="132"/>
      <c r="W915" s="132"/>
      <c r="X915" s="132"/>
      <c r="Y915" s="132"/>
      <c r="Z915" s="132"/>
    </row>
    <row r="916" spans="1:26" ht="16.5" customHeight="1" x14ac:dyDescent="0.25">
      <c r="A916" s="132"/>
      <c r="B916" s="132"/>
      <c r="C916" s="132"/>
      <c r="D916" s="132"/>
      <c r="E916" s="132"/>
      <c r="F916" s="132"/>
      <c r="G916" s="132"/>
      <c r="H916" s="132"/>
      <c r="I916" s="132"/>
      <c r="J916" s="132"/>
      <c r="K916" s="132"/>
      <c r="L916" s="132"/>
      <c r="M916" s="132"/>
      <c r="N916" s="132"/>
      <c r="O916" s="132"/>
      <c r="P916" s="132"/>
      <c r="Q916" s="132"/>
      <c r="R916" s="132"/>
      <c r="S916" s="132"/>
      <c r="T916" s="132"/>
      <c r="U916" s="132"/>
      <c r="V916" s="132"/>
      <c r="W916" s="132"/>
      <c r="X916" s="132"/>
      <c r="Y916" s="132"/>
      <c r="Z916" s="132"/>
    </row>
    <row r="917" spans="1:26" ht="16.5" customHeight="1" x14ac:dyDescent="0.25">
      <c r="A917" s="132"/>
      <c r="B917" s="132"/>
      <c r="C917" s="132"/>
      <c r="D917" s="132"/>
      <c r="E917" s="132"/>
      <c r="F917" s="132"/>
      <c r="G917" s="132"/>
      <c r="H917" s="132"/>
      <c r="I917" s="132"/>
      <c r="J917" s="132"/>
      <c r="K917" s="132"/>
      <c r="L917" s="132"/>
      <c r="M917" s="132"/>
      <c r="N917" s="132"/>
      <c r="O917" s="132"/>
      <c r="P917" s="132"/>
      <c r="Q917" s="132"/>
      <c r="R917" s="132"/>
      <c r="S917" s="132"/>
      <c r="T917" s="132"/>
      <c r="U917" s="132"/>
      <c r="V917" s="132"/>
      <c r="W917" s="132"/>
      <c r="X917" s="132"/>
      <c r="Y917" s="132"/>
      <c r="Z917" s="132"/>
    </row>
    <row r="918" spans="1:26" ht="16.5" customHeight="1" x14ac:dyDescent="0.25">
      <c r="A918" s="132"/>
      <c r="B918" s="132"/>
      <c r="C918" s="132"/>
      <c r="D918" s="132"/>
      <c r="E918" s="132"/>
      <c r="F918" s="132"/>
      <c r="G918" s="132"/>
      <c r="H918" s="132"/>
      <c r="I918" s="132"/>
      <c r="J918" s="132"/>
      <c r="K918" s="132"/>
      <c r="L918" s="132"/>
      <c r="M918" s="132"/>
      <c r="N918" s="132"/>
      <c r="O918" s="132"/>
      <c r="P918" s="132"/>
      <c r="Q918" s="132"/>
      <c r="R918" s="132"/>
      <c r="S918" s="132"/>
      <c r="T918" s="132"/>
      <c r="U918" s="132"/>
      <c r="V918" s="132"/>
      <c r="W918" s="132"/>
      <c r="X918" s="132"/>
      <c r="Y918" s="132"/>
      <c r="Z918" s="132"/>
    </row>
    <row r="919" spans="1:26" ht="16.5" customHeight="1" x14ac:dyDescent="0.25">
      <c r="A919" s="132"/>
      <c r="B919" s="132"/>
      <c r="C919" s="132"/>
      <c r="D919" s="132"/>
      <c r="E919" s="132"/>
      <c r="F919" s="132"/>
      <c r="G919" s="132"/>
      <c r="H919" s="132"/>
      <c r="I919" s="132"/>
      <c r="J919" s="132"/>
      <c r="K919" s="132"/>
      <c r="L919" s="132"/>
      <c r="M919" s="132"/>
      <c r="N919" s="132"/>
      <c r="O919" s="132"/>
      <c r="P919" s="132"/>
      <c r="Q919" s="132"/>
      <c r="R919" s="132"/>
      <c r="S919" s="132"/>
      <c r="T919" s="132"/>
      <c r="U919" s="132"/>
      <c r="V919" s="132"/>
      <c r="W919" s="132"/>
      <c r="X919" s="132"/>
      <c r="Y919" s="132"/>
      <c r="Z919" s="132"/>
    </row>
    <row r="920" spans="1:26" ht="16.5" customHeight="1" x14ac:dyDescent="0.25">
      <c r="A920" s="132"/>
      <c r="B920" s="132"/>
      <c r="C920" s="132"/>
      <c r="D920" s="132"/>
      <c r="E920" s="132"/>
      <c r="F920" s="132"/>
      <c r="G920" s="132"/>
      <c r="H920" s="132"/>
      <c r="I920" s="132"/>
      <c r="J920" s="132"/>
      <c r="K920" s="132"/>
      <c r="L920" s="132"/>
      <c r="M920" s="132"/>
      <c r="N920" s="132"/>
      <c r="O920" s="132"/>
      <c r="P920" s="132"/>
      <c r="Q920" s="132"/>
      <c r="R920" s="132"/>
      <c r="S920" s="132"/>
      <c r="T920" s="132"/>
      <c r="U920" s="132"/>
      <c r="V920" s="132"/>
      <c r="W920" s="132"/>
      <c r="X920" s="132"/>
      <c r="Y920" s="132"/>
      <c r="Z920" s="132"/>
    </row>
    <row r="921" spans="1:26" ht="16.5" customHeight="1" x14ac:dyDescent="0.25">
      <c r="A921" s="132"/>
      <c r="B921" s="132"/>
      <c r="C921" s="132"/>
      <c r="D921" s="132"/>
      <c r="E921" s="132"/>
      <c r="F921" s="132"/>
      <c r="G921" s="132"/>
      <c r="H921" s="132"/>
      <c r="I921" s="132"/>
      <c r="J921" s="132"/>
      <c r="K921" s="132"/>
      <c r="L921" s="132"/>
      <c r="M921" s="132"/>
      <c r="N921" s="132"/>
      <c r="O921" s="132"/>
      <c r="P921" s="132"/>
      <c r="Q921" s="132"/>
      <c r="R921" s="132"/>
      <c r="S921" s="132"/>
      <c r="T921" s="132"/>
      <c r="U921" s="132"/>
      <c r="V921" s="132"/>
      <c r="W921" s="132"/>
      <c r="X921" s="132"/>
      <c r="Y921" s="132"/>
      <c r="Z921" s="132"/>
    </row>
    <row r="922" spans="1:26" ht="16.5" customHeight="1" x14ac:dyDescent="0.25">
      <c r="A922" s="132"/>
      <c r="B922" s="132"/>
      <c r="C922" s="132"/>
      <c r="D922" s="132"/>
      <c r="E922" s="132"/>
      <c r="F922" s="132"/>
      <c r="G922" s="132"/>
      <c r="H922" s="132"/>
      <c r="I922" s="132"/>
      <c r="J922" s="132"/>
      <c r="K922" s="132"/>
      <c r="L922" s="132"/>
      <c r="M922" s="132"/>
      <c r="N922" s="132"/>
      <c r="O922" s="132"/>
      <c r="P922" s="132"/>
      <c r="Q922" s="132"/>
      <c r="R922" s="132"/>
      <c r="S922" s="132"/>
      <c r="T922" s="132"/>
      <c r="U922" s="132"/>
      <c r="V922" s="132"/>
      <c r="W922" s="132"/>
      <c r="X922" s="132"/>
      <c r="Y922" s="132"/>
      <c r="Z922" s="132"/>
    </row>
    <row r="923" spans="1:26" ht="16.5" customHeight="1" x14ac:dyDescent="0.25">
      <c r="A923" s="132"/>
      <c r="B923" s="132"/>
      <c r="C923" s="132"/>
      <c r="D923" s="132"/>
      <c r="E923" s="132"/>
      <c r="F923" s="132"/>
      <c r="G923" s="132"/>
      <c r="H923" s="132"/>
      <c r="I923" s="132"/>
      <c r="J923" s="132"/>
      <c r="K923" s="132"/>
      <c r="L923" s="132"/>
      <c r="M923" s="132"/>
      <c r="N923" s="132"/>
      <c r="O923" s="132"/>
      <c r="P923" s="132"/>
      <c r="Q923" s="132"/>
      <c r="R923" s="132"/>
      <c r="S923" s="132"/>
      <c r="T923" s="132"/>
      <c r="U923" s="132"/>
      <c r="V923" s="132"/>
      <c r="W923" s="132"/>
      <c r="X923" s="132"/>
      <c r="Y923" s="132"/>
      <c r="Z923" s="132"/>
    </row>
    <row r="924" spans="1:26" ht="16.5" customHeight="1" x14ac:dyDescent="0.25">
      <c r="A924" s="132"/>
      <c r="B924" s="132"/>
      <c r="C924" s="132"/>
      <c r="D924" s="132"/>
      <c r="E924" s="132"/>
      <c r="F924" s="132"/>
      <c r="G924" s="132"/>
      <c r="H924" s="132"/>
      <c r="I924" s="132"/>
      <c r="J924" s="132"/>
      <c r="K924" s="132"/>
      <c r="L924" s="132"/>
      <c r="M924" s="132"/>
      <c r="N924" s="132"/>
      <c r="O924" s="132"/>
      <c r="P924" s="132"/>
      <c r="Q924" s="132"/>
      <c r="R924" s="132"/>
      <c r="S924" s="132"/>
      <c r="T924" s="132"/>
      <c r="U924" s="132"/>
      <c r="V924" s="132"/>
      <c r="W924" s="132"/>
      <c r="X924" s="132"/>
      <c r="Y924" s="132"/>
      <c r="Z924" s="132"/>
    </row>
    <row r="925" spans="1:26" ht="16.5" customHeight="1" x14ac:dyDescent="0.25">
      <c r="A925" s="132"/>
      <c r="B925" s="132"/>
      <c r="C925" s="132"/>
      <c r="D925" s="132"/>
      <c r="E925" s="132"/>
      <c r="F925" s="132"/>
      <c r="G925" s="132"/>
      <c r="H925" s="132"/>
      <c r="I925" s="132"/>
      <c r="J925" s="132"/>
      <c r="K925" s="132"/>
      <c r="L925" s="132"/>
      <c r="M925" s="132"/>
      <c r="N925" s="132"/>
      <c r="O925" s="132"/>
      <c r="P925" s="132"/>
      <c r="Q925" s="132"/>
      <c r="R925" s="132"/>
      <c r="S925" s="132"/>
      <c r="T925" s="132"/>
      <c r="U925" s="132"/>
      <c r="V925" s="132"/>
      <c r="W925" s="132"/>
      <c r="X925" s="132"/>
      <c r="Y925" s="132"/>
      <c r="Z925" s="132"/>
    </row>
    <row r="926" spans="1:26" ht="16.5" customHeight="1" x14ac:dyDescent="0.25">
      <c r="A926" s="132"/>
      <c r="B926" s="132"/>
      <c r="C926" s="132"/>
      <c r="D926" s="132"/>
      <c r="E926" s="132"/>
      <c r="F926" s="132"/>
      <c r="G926" s="132"/>
      <c r="H926" s="132"/>
      <c r="I926" s="132"/>
      <c r="J926" s="132"/>
      <c r="K926" s="132"/>
      <c r="L926" s="132"/>
      <c r="M926" s="132"/>
      <c r="N926" s="132"/>
      <c r="O926" s="132"/>
      <c r="P926" s="132"/>
      <c r="Q926" s="132"/>
      <c r="R926" s="132"/>
      <c r="S926" s="132"/>
      <c r="T926" s="132"/>
      <c r="U926" s="132"/>
      <c r="V926" s="132"/>
      <c r="W926" s="132"/>
      <c r="X926" s="132"/>
      <c r="Y926" s="132"/>
      <c r="Z926" s="132"/>
    </row>
    <row r="927" spans="1:26" ht="16.5" customHeight="1" x14ac:dyDescent="0.25">
      <c r="A927" s="132"/>
      <c r="B927" s="132"/>
      <c r="C927" s="132"/>
      <c r="D927" s="132"/>
      <c r="E927" s="132"/>
      <c r="F927" s="132"/>
      <c r="G927" s="132"/>
      <c r="H927" s="132"/>
      <c r="I927" s="132"/>
      <c r="J927" s="132"/>
      <c r="K927" s="132"/>
      <c r="L927" s="132"/>
      <c r="M927" s="132"/>
      <c r="N927" s="132"/>
      <c r="O927" s="132"/>
      <c r="P927" s="132"/>
      <c r="Q927" s="132"/>
      <c r="R927" s="132"/>
      <c r="S927" s="132"/>
      <c r="T927" s="132"/>
      <c r="U927" s="132"/>
      <c r="V927" s="132"/>
      <c r="W927" s="132"/>
      <c r="X927" s="132"/>
      <c r="Y927" s="132"/>
      <c r="Z927" s="132"/>
    </row>
    <row r="928" spans="1:26" ht="16.5" customHeight="1" x14ac:dyDescent="0.25">
      <c r="A928" s="132"/>
      <c r="B928" s="132"/>
      <c r="C928" s="132"/>
      <c r="D928" s="132"/>
      <c r="E928" s="132"/>
      <c r="F928" s="132"/>
      <c r="G928" s="132"/>
      <c r="H928" s="132"/>
      <c r="I928" s="132"/>
      <c r="J928" s="132"/>
      <c r="K928" s="132"/>
      <c r="L928" s="132"/>
      <c r="M928" s="132"/>
      <c r="N928" s="132"/>
      <c r="O928" s="132"/>
      <c r="P928" s="132"/>
      <c r="Q928" s="132"/>
      <c r="R928" s="132"/>
      <c r="S928" s="132"/>
      <c r="T928" s="132"/>
      <c r="U928" s="132"/>
      <c r="V928" s="132"/>
      <c r="W928" s="132"/>
      <c r="X928" s="132"/>
      <c r="Y928" s="132"/>
      <c r="Z928" s="132"/>
    </row>
    <row r="929" spans="1:26" ht="16.5" customHeight="1" x14ac:dyDescent="0.25">
      <c r="A929" s="132"/>
      <c r="B929" s="132"/>
      <c r="C929" s="132"/>
      <c r="D929" s="132"/>
      <c r="E929" s="132"/>
      <c r="F929" s="132"/>
      <c r="G929" s="132"/>
      <c r="H929" s="132"/>
      <c r="I929" s="132"/>
      <c r="J929" s="132"/>
      <c r="K929" s="132"/>
      <c r="L929" s="132"/>
      <c r="M929" s="132"/>
      <c r="N929" s="132"/>
      <c r="O929" s="132"/>
      <c r="P929" s="132"/>
      <c r="Q929" s="132"/>
      <c r="R929" s="132"/>
      <c r="S929" s="132"/>
      <c r="T929" s="132"/>
      <c r="U929" s="132"/>
      <c r="V929" s="132"/>
      <c r="W929" s="132"/>
      <c r="X929" s="132"/>
      <c r="Y929" s="132"/>
      <c r="Z929" s="132"/>
    </row>
    <row r="930" spans="1:26" ht="16.5" customHeight="1" x14ac:dyDescent="0.25">
      <c r="A930" s="132"/>
      <c r="B930" s="132"/>
      <c r="C930" s="132"/>
      <c r="D930" s="132"/>
      <c r="E930" s="132"/>
      <c r="F930" s="132"/>
      <c r="G930" s="132"/>
      <c r="H930" s="132"/>
      <c r="I930" s="132"/>
      <c r="J930" s="132"/>
      <c r="K930" s="132"/>
      <c r="L930" s="132"/>
      <c r="M930" s="132"/>
      <c r="N930" s="132"/>
      <c r="O930" s="132"/>
      <c r="P930" s="132"/>
      <c r="Q930" s="132"/>
      <c r="R930" s="132"/>
      <c r="S930" s="132"/>
      <c r="T930" s="132"/>
      <c r="U930" s="132"/>
      <c r="V930" s="132"/>
      <c r="W930" s="132"/>
      <c r="X930" s="132"/>
      <c r="Y930" s="132"/>
      <c r="Z930" s="132"/>
    </row>
    <row r="931" spans="1:26" ht="16.5" customHeight="1" x14ac:dyDescent="0.25">
      <c r="A931" s="132"/>
      <c r="B931" s="132"/>
      <c r="C931" s="132"/>
      <c r="D931" s="132"/>
      <c r="E931" s="132"/>
      <c r="F931" s="132"/>
      <c r="G931" s="132"/>
      <c r="H931" s="132"/>
      <c r="I931" s="132"/>
      <c r="J931" s="132"/>
      <c r="K931" s="132"/>
      <c r="L931" s="132"/>
      <c r="M931" s="132"/>
      <c r="N931" s="132"/>
      <c r="O931" s="132"/>
      <c r="P931" s="132"/>
      <c r="Q931" s="132"/>
      <c r="R931" s="132"/>
      <c r="S931" s="132"/>
      <c r="T931" s="132"/>
      <c r="U931" s="132"/>
      <c r="V931" s="132"/>
      <c r="W931" s="132"/>
      <c r="X931" s="132"/>
      <c r="Y931" s="132"/>
      <c r="Z931" s="132"/>
    </row>
    <row r="932" spans="1:26" ht="16.5" customHeight="1" x14ac:dyDescent="0.25">
      <c r="A932" s="132"/>
      <c r="B932" s="132"/>
      <c r="C932" s="132"/>
      <c r="D932" s="132"/>
      <c r="E932" s="132"/>
      <c r="F932" s="132"/>
      <c r="G932" s="132"/>
      <c r="H932" s="132"/>
      <c r="I932" s="132"/>
      <c r="J932" s="132"/>
      <c r="K932" s="132"/>
      <c r="L932" s="132"/>
      <c r="M932" s="132"/>
      <c r="N932" s="132"/>
      <c r="O932" s="132"/>
      <c r="P932" s="132"/>
      <c r="Q932" s="132"/>
      <c r="R932" s="132"/>
      <c r="S932" s="132"/>
      <c r="T932" s="132"/>
      <c r="U932" s="132"/>
      <c r="V932" s="132"/>
      <c r="W932" s="132"/>
      <c r="X932" s="132"/>
      <c r="Y932" s="132"/>
      <c r="Z932" s="132"/>
    </row>
    <row r="933" spans="1:26" ht="16.5" customHeight="1" x14ac:dyDescent="0.25">
      <c r="A933" s="132"/>
      <c r="B933" s="132"/>
      <c r="C933" s="132"/>
      <c r="D933" s="132"/>
      <c r="E933" s="132"/>
      <c r="F933" s="132"/>
      <c r="G933" s="132"/>
      <c r="H933" s="132"/>
      <c r="I933" s="132"/>
      <c r="J933" s="132"/>
      <c r="K933" s="132"/>
      <c r="L933" s="132"/>
      <c r="M933" s="132"/>
      <c r="N933" s="132"/>
      <c r="O933" s="132"/>
      <c r="P933" s="132"/>
      <c r="Q933" s="132"/>
      <c r="R933" s="132"/>
      <c r="S933" s="132"/>
      <c r="T933" s="132"/>
      <c r="U933" s="132"/>
      <c r="V933" s="132"/>
      <c r="W933" s="132"/>
      <c r="X933" s="132"/>
      <c r="Y933" s="132"/>
      <c r="Z933" s="132"/>
    </row>
    <row r="934" spans="1:26" ht="16.5" customHeight="1" x14ac:dyDescent="0.25">
      <c r="A934" s="132"/>
      <c r="B934" s="132"/>
      <c r="C934" s="132"/>
      <c r="D934" s="132"/>
      <c r="E934" s="132"/>
      <c r="F934" s="132"/>
      <c r="G934" s="132"/>
      <c r="H934" s="132"/>
      <c r="I934" s="132"/>
      <c r="J934" s="132"/>
      <c r="K934" s="132"/>
      <c r="L934" s="132"/>
      <c r="M934" s="132"/>
      <c r="N934" s="132"/>
      <c r="O934" s="132"/>
      <c r="P934" s="132"/>
      <c r="Q934" s="132"/>
      <c r="R934" s="132"/>
      <c r="S934" s="132"/>
      <c r="T934" s="132"/>
      <c r="U934" s="132"/>
      <c r="V934" s="132"/>
      <c r="W934" s="132"/>
      <c r="X934" s="132"/>
      <c r="Y934" s="132"/>
      <c r="Z934" s="132"/>
    </row>
    <row r="935" spans="1:26" ht="16.5" customHeight="1" x14ac:dyDescent="0.25">
      <c r="A935" s="132"/>
      <c r="B935" s="132"/>
      <c r="C935" s="132"/>
      <c r="D935" s="132"/>
      <c r="E935" s="132"/>
      <c r="F935" s="132"/>
      <c r="G935" s="132"/>
      <c r="H935" s="132"/>
      <c r="I935" s="132"/>
      <c r="J935" s="132"/>
      <c r="K935" s="132"/>
      <c r="L935" s="132"/>
      <c r="M935" s="132"/>
      <c r="N935" s="132"/>
      <c r="O935" s="132"/>
      <c r="P935" s="132"/>
      <c r="Q935" s="132"/>
      <c r="R935" s="132"/>
      <c r="S935" s="132"/>
      <c r="T935" s="132"/>
      <c r="U935" s="132"/>
      <c r="V935" s="132"/>
      <c r="W935" s="132"/>
      <c r="X935" s="132"/>
      <c r="Y935" s="132"/>
      <c r="Z935" s="132"/>
    </row>
    <row r="936" spans="1:26" ht="16.5" customHeight="1" x14ac:dyDescent="0.25">
      <c r="A936" s="132"/>
      <c r="B936" s="132"/>
      <c r="C936" s="132"/>
      <c r="D936" s="132"/>
      <c r="E936" s="132"/>
      <c r="F936" s="132"/>
      <c r="G936" s="132"/>
      <c r="H936" s="132"/>
      <c r="I936" s="132"/>
      <c r="J936" s="132"/>
      <c r="K936" s="132"/>
      <c r="L936" s="132"/>
      <c r="M936" s="132"/>
      <c r="N936" s="132"/>
      <c r="O936" s="132"/>
      <c r="P936" s="132"/>
      <c r="Q936" s="132"/>
      <c r="R936" s="132"/>
      <c r="S936" s="132"/>
      <c r="T936" s="132"/>
      <c r="U936" s="132"/>
      <c r="V936" s="132"/>
      <c r="W936" s="132"/>
      <c r="X936" s="132"/>
      <c r="Y936" s="132"/>
      <c r="Z936" s="132"/>
    </row>
    <row r="937" spans="1:26" ht="16.5" customHeight="1" x14ac:dyDescent="0.25">
      <c r="A937" s="132"/>
      <c r="B937" s="132"/>
      <c r="C937" s="132"/>
      <c r="D937" s="132"/>
      <c r="E937" s="132"/>
      <c r="F937" s="132"/>
      <c r="G937" s="132"/>
      <c r="H937" s="132"/>
      <c r="I937" s="132"/>
      <c r="J937" s="132"/>
      <c r="K937" s="132"/>
      <c r="L937" s="132"/>
      <c r="M937" s="132"/>
      <c r="N937" s="132"/>
      <c r="O937" s="132"/>
      <c r="P937" s="132"/>
      <c r="Q937" s="132"/>
      <c r="R937" s="132"/>
      <c r="S937" s="132"/>
      <c r="T937" s="132"/>
      <c r="U937" s="132"/>
      <c r="V937" s="132"/>
      <c r="W937" s="132"/>
      <c r="X937" s="132"/>
      <c r="Y937" s="132"/>
      <c r="Z937" s="132"/>
    </row>
    <row r="938" spans="1:26" ht="16.5" customHeight="1" x14ac:dyDescent="0.25">
      <c r="A938" s="132"/>
      <c r="B938" s="132"/>
      <c r="C938" s="132"/>
      <c r="D938" s="132"/>
      <c r="E938" s="132"/>
      <c r="F938" s="132"/>
      <c r="G938" s="132"/>
      <c r="H938" s="132"/>
      <c r="I938" s="132"/>
      <c r="J938" s="132"/>
      <c r="K938" s="132"/>
      <c r="L938" s="132"/>
      <c r="M938" s="132"/>
      <c r="N938" s="132"/>
      <c r="O938" s="132"/>
      <c r="P938" s="132"/>
      <c r="Q938" s="132"/>
      <c r="R938" s="132"/>
      <c r="S938" s="132"/>
      <c r="T938" s="132"/>
      <c r="U938" s="132"/>
      <c r="V938" s="132"/>
      <c r="W938" s="132"/>
      <c r="X938" s="132"/>
      <c r="Y938" s="132"/>
      <c r="Z938" s="132"/>
    </row>
    <row r="939" spans="1:26" ht="16.5" customHeight="1" x14ac:dyDescent="0.25">
      <c r="A939" s="132"/>
      <c r="B939" s="132"/>
      <c r="C939" s="132"/>
      <c r="D939" s="132"/>
      <c r="E939" s="132"/>
      <c r="F939" s="132"/>
      <c r="G939" s="132"/>
      <c r="H939" s="132"/>
      <c r="I939" s="132"/>
      <c r="J939" s="132"/>
      <c r="K939" s="132"/>
      <c r="L939" s="132"/>
      <c r="M939" s="132"/>
      <c r="N939" s="132"/>
      <c r="O939" s="132"/>
      <c r="P939" s="132"/>
      <c r="Q939" s="132"/>
      <c r="R939" s="132"/>
      <c r="S939" s="132"/>
      <c r="T939" s="132"/>
      <c r="U939" s="132"/>
      <c r="V939" s="132"/>
      <c r="W939" s="132"/>
      <c r="X939" s="132"/>
      <c r="Y939" s="132"/>
      <c r="Z939" s="132"/>
    </row>
    <row r="940" spans="1:26" ht="16.5" customHeight="1" x14ac:dyDescent="0.25">
      <c r="A940" s="132"/>
      <c r="B940" s="132"/>
      <c r="C940" s="132"/>
      <c r="D940" s="132"/>
      <c r="E940" s="132"/>
      <c r="F940" s="132"/>
      <c r="G940" s="132"/>
      <c r="H940" s="132"/>
      <c r="I940" s="132"/>
      <c r="J940" s="132"/>
      <c r="K940" s="132"/>
      <c r="L940" s="132"/>
      <c r="M940" s="132"/>
      <c r="N940" s="132"/>
      <c r="O940" s="132"/>
      <c r="P940" s="132"/>
      <c r="Q940" s="132"/>
      <c r="R940" s="132"/>
      <c r="S940" s="132"/>
      <c r="T940" s="132"/>
      <c r="U940" s="132"/>
      <c r="V940" s="132"/>
      <c r="W940" s="132"/>
      <c r="X940" s="132"/>
      <c r="Y940" s="132"/>
      <c r="Z940" s="132"/>
    </row>
    <row r="941" spans="1:26" ht="16.5" customHeight="1" x14ac:dyDescent="0.25">
      <c r="A941" s="132"/>
      <c r="B941" s="132"/>
      <c r="C941" s="132"/>
      <c r="D941" s="132"/>
      <c r="E941" s="132"/>
      <c r="F941" s="132"/>
      <c r="G941" s="132"/>
      <c r="H941" s="132"/>
      <c r="I941" s="132"/>
      <c r="J941" s="132"/>
      <c r="K941" s="132"/>
      <c r="L941" s="132"/>
      <c r="M941" s="132"/>
      <c r="N941" s="132"/>
      <c r="O941" s="132"/>
      <c r="P941" s="132"/>
      <c r="Q941" s="132"/>
      <c r="R941" s="132"/>
      <c r="S941" s="132"/>
      <c r="T941" s="132"/>
      <c r="U941" s="132"/>
      <c r="V941" s="132"/>
      <c r="W941" s="132"/>
      <c r="X941" s="132"/>
      <c r="Y941" s="132"/>
      <c r="Z941" s="132"/>
    </row>
    <row r="942" spans="1:26" ht="16.5" customHeight="1" x14ac:dyDescent="0.25">
      <c r="A942" s="132"/>
      <c r="B942" s="132"/>
      <c r="C942" s="132"/>
      <c r="D942" s="132"/>
      <c r="E942" s="132"/>
      <c r="F942" s="132"/>
      <c r="G942" s="132"/>
      <c r="H942" s="132"/>
      <c r="I942" s="132"/>
      <c r="J942" s="132"/>
      <c r="K942" s="132"/>
      <c r="L942" s="132"/>
      <c r="M942" s="132"/>
      <c r="N942" s="132"/>
      <c r="O942" s="132"/>
      <c r="P942" s="132"/>
      <c r="Q942" s="132"/>
      <c r="R942" s="132"/>
      <c r="S942" s="132"/>
      <c r="T942" s="132"/>
      <c r="U942" s="132"/>
      <c r="V942" s="132"/>
      <c r="W942" s="132"/>
      <c r="X942" s="132"/>
      <c r="Y942" s="132"/>
      <c r="Z942" s="132"/>
    </row>
    <row r="943" spans="1:26" ht="16.5" customHeight="1" x14ac:dyDescent="0.25">
      <c r="A943" s="132"/>
      <c r="B943" s="132"/>
      <c r="C943" s="132"/>
      <c r="D943" s="132"/>
      <c r="E943" s="132"/>
      <c r="F943" s="132"/>
      <c r="G943" s="132"/>
      <c r="H943" s="132"/>
      <c r="I943" s="132"/>
      <c r="J943" s="132"/>
      <c r="K943" s="132"/>
      <c r="L943" s="132"/>
      <c r="M943" s="132"/>
      <c r="N943" s="132"/>
      <c r="O943" s="132"/>
      <c r="P943" s="132"/>
      <c r="Q943" s="132"/>
      <c r="R943" s="132"/>
      <c r="S943" s="132"/>
      <c r="T943" s="132"/>
      <c r="U943" s="132"/>
      <c r="V943" s="132"/>
      <c r="W943" s="132"/>
      <c r="X943" s="132"/>
      <c r="Y943" s="132"/>
      <c r="Z943" s="132"/>
    </row>
    <row r="944" spans="1:26" ht="16.5" customHeight="1" x14ac:dyDescent="0.25">
      <c r="A944" s="132"/>
      <c r="B944" s="132"/>
      <c r="C944" s="132"/>
      <c r="D944" s="132"/>
      <c r="E944" s="132"/>
      <c r="F944" s="132"/>
      <c r="G944" s="132"/>
      <c r="H944" s="132"/>
      <c r="I944" s="132"/>
      <c r="J944" s="132"/>
      <c r="K944" s="132"/>
      <c r="L944" s="132"/>
      <c r="M944" s="132"/>
      <c r="N944" s="132"/>
      <c r="O944" s="132"/>
      <c r="P944" s="132"/>
      <c r="Q944" s="132"/>
      <c r="R944" s="132"/>
      <c r="S944" s="132"/>
      <c r="T944" s="132"/>
      <c r="U944" s="132"/>
      <c r="V944" s="132"/>
      <c r="W944" s="132"/>
      <c r="X944" s="132"/>
      <c r="Y944" s="132"/>
      <c r="Z944" s="132"/>
    </row>
    <row r="945" spans="1:26" ht="16.5" customHeight="1" x14ac:dyDescent="0.25">
      <c r="A945" s="132"/>
      <c r="B945" s="132"/>
      <c r="C945" s="132"/>
      <c r="D945" s="132"/>
      <c r="E945" s="132"/>
      <c r="F945" s="132"/>
      <c r="G945" s="132"/>
      <c r="H945" s="132"/>
      <c r="I945" s="132"/>
      <c r="J945" s="132"/>
      <c r="K945" s="132"/>
      <c r="L945" s="132"/>
      <c r="M945" s="132"/>
      <c r="N945" s="132"/>
      <c r="O945" s="132"/>
      <c r="P945" s="132"/>
      <c r="Q945" s="132"/>
      <c r="R945" s="132"/>
      <c r="S945" s="132"/>
      <c r="T945" s="132"/>
      <c r="U945" s="132"/>
      <c r="V945" s="132"/>
      <c r="W945" s="132"/>
      <c r="X945" s="132"/>
      <c r="Y945" s="132"/>
      <c r="Z945" s="132"/>
    </row>
    <row r="946" spans="1:26" ht="16.5" customHeight="1" x14ac:dyDescent="0.25">
      <c r="A946" s="132"/>
      <c r="B946" s="132"/>
      <c r="C946" s="132"/>
      <c r="D946" s="132"/>
      <c r="E946" s="132"/>
      <c r="F946" s="132"/>
      <c r="G946" s="132"/>
      <c r="H946" s="132"/>
      <c r="I946" s="132"/>
      <c r="J946" s="132"/>
      <c r="K946" s="132"/>
      <c r="L946" s="132"/>
      <c r="M946" s="132"/>
      <c r="N946" s="132"/>
      <c r="O946" s="132"/>
      <c r="P946" s="132"/>
      <c r="Q946" s="132"/>
      <c r="R946" s="132"/>
      <c r="S946" s="132"/>
      <c r="T946" s="132"/>
      <c r="U946" s="132"/>
      <c r="V946" s="132"/>
      <c r="W946" s="132"/>
      <c r="X946" s="132"/>
      <c r="Y946" s="132"/>
      <c r="Z946" s="132"/>
    </row>
    <row r="947" spans="1:26" ht="16.5" customHeight="1" x14ac:dyDescent="0.25">
      <c r="A947" s="132"/>
      <c r="B947" s="132"/>
      <c r="C947" s="132"/>
      <c r="D947" s="132"/>
      <c r="E947" s="132"/>
      <c r="F947" s="132"/>
      <c r="G947" s="132"/>
      <c r="H947" s="132"/>
      <c r="I947" s="132"/>
      <c r="J947" s="132"/>
      <c r="K947" s="132"/>
      <c r="L947" s="132"/>
      <c r="M947" s="132"/>
      <c r="N947" s="132"/>
      <c r="O947" s="132"/>
      <c r="P947" s="132"/>
      <c r="Q947" s="132"/>
      <c r="R947" s="132"/>
      <c r="S947" s="132"/>
      <c r="T947" s="132"/>
      <c r="U947" s="132"/>
      <c r="V947" s="132"/>
      <c r="W947" s="132"/>
      <c r="X947" s="132"/>
      <c r="Y947" s="132"/>
      <c r="Z947" s="132"/>
    </row>
    <row r="948" spans="1:26" ht="16.5" customHeight="1" x14ac:dyDescent="0.25">
      <c r="A948" s="132"/>
      <c r="B948" s="132"/>
      <c r="C948" s="132"/>
      <c r="D948" s="132"/>
      <c r="E948" s="132"/>
      <c r="F948" s="132"/>
      <c r="G948" s="132"/>
      <c r="H948" s="132"/>
      <c r="I948" s="132"/>
      <c r="J948" s="132"/>
      <c r="K948" s="132"/>
      <c r="L948" s="132"/>
      <c r="M948" s="132"/>
      <c r="N948" s="132"/>
      <c r="O948" s="132"/>
      <c r="P948" s="132"/>
      <c r="Q948" s="132"/>
      <c r="R948" s="132"/>
      <c r="S948" s="132"/>
      <c r="T948" s="132"/>
      <c r="U948" s="132"/>
      <c r="V948" s="132"/>
      <c r="W948" s="132"/>
      <c r="X948" s="132"/>
      <c r="Y948" s="132"/>
      <c r="Z948" s="132"/>
    </row>
    <row r="949" spans="1:26" ht="16.5" customHeight="1" x14ac:dyDescent="0.25">
      <c r="A949" s="132"/>
      <c r="B949" s="132"/>
      <c r="C949" s="132"/>
      <c r="D949" s="132"/>
      <c r="E949" s="132"/>
      <c r="F949" s="132"/>
      <c r="G949" s="132"/>
      <c r="H949" s="132"/>
      <c r="I949" s="132"/>
      <c r="J949" s="132"/>
      <c r="K949" s="132"/>
      <c r="L949" s="132"/>
      <c r="M949" s="132"/>
      <c r="N949" s="132"/>
      <c r="O949" s="132"/>
      <c r="P949" s="132"/>
      <c r="Q949" s="132"/>
      <c r="R949" s="132"/>
      <c r="S949" s="132"/>
      <c r="T949" s="132"/>
      <c r="U949" s="132"/>
      <c r="V949" s="132"/>
      <c r="W949" s="132"/>
      <c r="X949" s="132"/>
      <c r="Y949" s="132"/>
      <c r="Z949" s="132"/>
    </row>
    <row r="950" spans="1:26" ht="16.5" customHeight="1" x14ac:dyDescent="0.25">
      <c r="A950" s="132"/>
      <c r="B950" s="132"/>
      <c r="C950" s="132"/>
      <c r="D950" s="132"/>
      <c r="E950" s="132"/>
      <c r="F950" s="132"/>
      <c r="G950" s="132"/>
      <c r="H950" s="132"/>
      <c r="I950" s="132"/>
      <c r="J950" s="132"/>
      <c r="K950" s="132"/>
      <c r="L950" s="132"/>
      <c r="M950" s="132"/>
      <c r="N950" s="132"/>
      <c r="O950" s="132"/>
      <c r="P950" s="132"/>
      <c r="Q950" s="132"/>
      <c r="R950" s="132"/>
      <c r="S950" s="132"/>
      <c r="T950" s="132"/>
      <c r="U950" s="132"/>
      <c r="V950" s="132"/>
      <c r="W950" s="132"/>
      <c r="X950" s="132"/>
      <c r="Y950" s="132"/>
      <c r="Z950" s="132"/>
    </row>
    <row r="951" spans="1:26" ht="16.5" customHeight="1" x14ac:dyDescent="0.25">
      <c r="A951" s="132"/>
      <c r="B951" s="132"/>
      <c r="C951" s="132"/>
      <c r="D951" s="132"/>
      <c r="E951" s="132"/>
      <c r="F951" s="132"/>
      <c r="G951" s="132"/>
      <c r="H951" s="132"/>
      <c r="I951" s="132"/>
      <c r="J951" s="132"/>
      <c r="K951" s="132"/>
      <c r="L951" s="132"/>
      <c r="M951" s="132"/>
      <c r="N951" s="132"/>
      <c r="O951" s="132"/>
      <c r="P951" s="132"/>
      <c r="Q951" s="132"/>
      <c r="R951" s="132"/>
      <c r="S951" s="132"/>
      <c r="T951" s="132"/>
      <c r="U951" s="132"/>
      <c r="V951" s="132"/>
      <c r="W951" s="132"/>
      <c r="X951" s="132"/>
      <c r="Y951" s="132"/>
      <c r="Z951" s="132"/>
    </row>
    <row r="952" spans="1:26" ht="16.5" customHeight="1" x14ac:dyDescent="0.25">
      <c r="A952" s="132"/>
      <c r="B952" s="132"/>
      <c r="C952" s="132"/>
      <c r="D952" s="132"/>
      <c r="E952" s="132"/>
      <c r="F952" s="132"/>
      <c r="G952" s="132"/>
      <c r="H952" s="132"/>
      <c r="I952" s="132"/>
      <c r="J952" s="132"/>
      <c r="K952" s="132"/>
      <c r="L952" s="132"/>
      <c r="M952" s="132"/>
      <c r="N952" s="132"/>
      <c r="O952" s="132"/>
      <c r="P952" s="132"/>
      <c r="Q952" s="132"/>
      <c r="R952" s="132"/>
      <c r="S952" s="132"/>
      <c r="T952" s="132"/>
      <c r="U952" s="132"/>
      <c r="V952" s="132"/>
      <c r="W952" s="132"/>
      <c r="X952" s="132"/>
      <c r="Y952" s="132"/>
      <c r="Z952" s="132"/>
    </row>
    <row r="953" spans="1:26" ht="16.5" customHeight="1" x14ac:dyDescent="0.25">
      <c r="A953" s="132"/>
      <c r="B953" s="132"/>
      <c r="C953" s="132"/>
      <c r="D953" s="132"/>
      <c r="E953" s="132"/>
      <c r="F953" s="132"/>
      <c r="G953" s="132"/>
      <c r="H953" s="132"/>
      <c r="I953" s="132"/>
      <c r="J953" s="132"/>
      <c r="K953" s="132"/>
      <c r="L953" s="132"/>
      <c r="M953" s="132"/>
      <c r="N953" s="132"/>
      <c r="O953" s="132"/>
      <c r="P953" s="132"/>
      <c r="Q953" s="132"/>
      <c r="R953" s="132"/>
      <c r="S953" s="132"/>
      <c r="T953" s="132"/>
      <c r="U953" s="132"/>
      <c r="V953" s="132"/>
      <c r="W953" s="132"/>
      <c r="X953" s="132"/>
      <c r="Y953" s="132"/>
      <c r="Z953" s="132"/>
    </row>
    <row r="954" spans="1:26" ht="16.5" customHeight="1" x14ac:dyDescent="0.25">
      <c r="A954" s="132"/>
      <c r="B954" s="132"/>
      <c r="C954" s="132"/>
      <c r="D954" s="132"/>
      <c r="E954" s="132"/>
      <c r="F954" s="132"/>
      <c r="G954" s="132"/>
      <c r="H954" s="132"/>
      <c r="I954" s="132"/>
      <c r="J954" s="132"/>
      <c r="K954" s="132"/>
      <c r="L954" s="132"/>
      <c r="M954" s="132"/>
      <c r="N954" s="132"/>
      <c r="O954" s="132"/>
      <c r="P954" s="132"/>
      <c r="Q954" s="132"/>
      <c r="R954" s="132"/>
      <c r="S954" s="132"/>
      <c r="T954" s="132"/>
      <c r="U954" s="132"/>
      <c r="V954" s="132"/>
      <c r="W954" s="132"/>
      <c r="X954" s="132"/>
      <c r="Y954" s="132"/>
      <c r="Z954" s="132"/>
    </row>
    <row r="955" spans="1:26" ht="16.5" customHeight="1" x14ac:dyDescent="0.25">
      <c r="A955" s="132"/>
      <c r="B955" s="132"/>
      <c r="C955" s="132"/>
      <c r="D955" s="132"/>
      <c r="E955" s="132"/>
      <c r="F955" s="132"/>
      <c r="G955" s="132"/>
      <c r="H955" s="132"/>
      <c r="I955" s="132"/>
      <c r="J955" s="132"/>
      <c r="K955" s="132"/>
      <c r="L955" s="132"/>
      <c r="M955" s="132"/>
      <c r="N955" s="132"/>
      <c r="O955" s="132"/>
      <c r="P955" s="132"/>
      <c r="Q955" s="132"/>
      <c r="R955" s="132"/>
      <c r="S955" s="132"/>
      <c r="T955" s="132"/>
      <c r="U955" s="132"/>
      <c r="V955" s="132"/>
      <c r="W955" s="132"/>
      <c r="X955" s="132"/>
      <c r="Y955" s="132"/>
      <c r="Z955" s="132"/>
    </row>
    <row r="956" spans="1:26" ht="16.5" customHeight="1" x14ac:dyDescent="0.25">
      <c r="A956" s="132"/>
      <c r="B956" s="132"/>
      <c r="C956" s="132"/>
      <c r="D956" s="132"/>
      <c r="E956" s="132"/>
      <c r="F956" s="132"/>
      <c r="G956" s="132"/>
      <c r="H956" s="132"/>
      <c r="I956" s="132"/>
      <c r="J956" s="132"/>
      <c r="K956" s="132"/>
      <c r="L956" s="132"/>
      <c r="M956" s="132"/>
      <c r="N956" s="132"/>
      <c r="O956" s="132"/>
      <c r="P956" s="132"/>
      <c r="Q956" s="132"/>
      <c r="R956" s="132"/>
      <c r="S956" s="132"/>
      <c r="T956" s="132"/>
      <c r="U956" s="132"/>
      <c r="V956" s="132"/>
      <c r="W956" s="132"/>
      <c r="X956" s="132"/>
      <c r="Y956" s="132"/>
      <c r="Z956" s="132"/>
    </row>
    <row r="957" spans="1:26" ht="16.5" customHeight="1" x14ac:dyDescent="0.25">
      <c r="A957" s="132"/>
      <c r="B957" s="132"/>
      <c r="C957" s="132"/>
      <c r="D957" s="132"/>
      <c r="E957" s="132"/>
      <c r="F957" s="132"/>
      <c r="G957" s="132"/>
      <c r="H957" s="132"/>
      <c r="I957" s="132"/>
      <c r="J957" s="132"/>
      <c r="K957" s="132"/>
      <c r="L957" s="132"/>
      <c r="M957" s="132"/>
      <c r="N957" s="132"/>
      <c r="O957" s="132"/>
      <c r="P957" s="132"/>
      <c r="Q957" s="132"/>
      <c r="R957" s="132"/>
      <c r="S957" s="132"/>
      <c r="T957" s="132"/>
      <c r="U957" s="132"/>
      <c r="V957" s="132"/>
      <c r="W957" s="132"/>
      <c r="X957" s="132"/>
      <c r="Y957" s="132"/>
      <c r="Z957" s="132"/>
    </row>
    <row r="958" spans="1:26" ht="16.5" customHeight="1" x14ac:dyDescent="0.25">
      <c r="A958" s="132"/>
      <c r="B958" s="132"/>
      <c r="C958" s="132"/>
      <c r="D958" s="132"/>
      <c r="E958" s="132"/>
      <c r="F958" s="132"/>
      <c r="G958" s="132"/>
      <c r="H958" s="132"/>
      <c r="I958" s="132"/>
      <c r="J958" s="132"/>
      <c r="K958" s="132"/>
      <c r="L958" s="132"/>
      <c r="M958" s="132"/>
      <c r="N958" s="132"/>
      <c r="O958" s="132"/>
      <c r="P958" s="132"/>
      <c r="Q958" s="132"/>
      <c r="R958" s="132"/>
      <c r="S958" s="132"/>
      <c r="T958" s="132"/>
      <c r="U958" s="132"/>
      <c r="V958" s="132"/>
      <c r="W958" s="132"/>
      <c r="X958" s="132"/>
      <c r="Y958" s="132"/>
      <c r="Z958" s="132"/>
    </row>
    <row r="959" spans="1:26" ht="16.5" customHeight="1" x14ac:dyDescent="0.25">
      <c r="A959" s="132"/>
      <c r="B959" s="132"/>
      <c r="C959" s="132"/>
      <c r="D959" s="132"/>
      <c r="E959" s="132"/>
      <c r="F959" s="132"/>
      <c r="G959" s="132"/>
      <c r="H959" s="132"/>
      <c r="I959" s="132"/>
      <c r="J959" s="132"/>
      <c r="K959" s="132"/>
      <c r="L959" s="132"/>
      <c r="M959" s="132"/>
      <c r="N959" s="132"/>
      <c r="O959" s="132"/>
      <c r="P959" s="132"/>
      <c r="Q959" s="132"/>
      <c r="R959" s="132"/>
      <c r="S959" s="132"/>
      <c r="T959" s="132"/>
      <c r="U959" s="132"/>
      <c r="V959" s="132"/>
      <c r="W959" s="132"/>
      <c r="X959" s="132"/>
      <c r="Y959" s="132"/>
      <c r="Z959" s="132"/>
    </row>
    <row r="960" spans="1:26" ht="16.5" customHeight="1" x14ac:dyDescent="0.25">
      <c r="A960" s="132"/>
      <c r="B960" s="132"/>
      <c r="C960" s="132"/>
      <c r="D960" s="132"/>
      <c r="E960" s="132"/>
      <c r="F960" s="132"/>
      <c r="G960" s="132"/>
      <c r="H960" s="132"/>
      <c r="I960" s="132"/>
      <c r="J960" s="132"/>
      <c r="K960" s="132"/>
      <c r="L960" s="132"/>
      <c r="M960" s="132"/>
      <c r="N960" s="132"/>
      <c r="O960" s="132"/>
      <c r="P960" s="132"/>
      <c r="Q960" s="132"/>
      <c r="R960" s="132"/>
      <c r="S960" s="132"/>
      <c r="T960" s="132"/>
      <c r="U960" s="132"/>
      <c r="V960" s="132"/>
      <c r="W960" s="132"/>
      <c r="X960" s="132"/>
      <c r="Y960" s="132"/>
      <c r="Z960" s="132"/>
    </row>
    <row r="961" spans="1:26" ht="16.5" customHeight="1" x14ac:dyDescent="0.25">
      <c r="A961" s="132"/>
      <c r="B961" s="132"/>
      <c r="C961" s="132"/>
      <c r="D961" s="132"/>
      <c r="E961" s="132"/>
      <c r="F961" s="132"/>
      <c r="G961" s="132"/>
      <c r="H961" s="132"/>
      <c r="I961" s="132"/>
      <c r="J961" s="132"/>
      <c r="K961" s="132"/>
      <c r="L961" s="132"/>
      <c r="M961" s="132"/>
      <c r="N961" s="132"/>
      <c r="O961" s="132"/>
      <c r="P961" s="132"/>
      <c r="Q961" s="132"/>
      <c r="R961" s="132"/>
      <c r="S961" s="132"/>
      <c r="T961" s="132"/>
      <c r="U961" s="132"/>
      <c r="V961" s="132"/>
      <c r="W961" s="132"/>
      <c r="X961" s="132"/>
      <c r="Y961" s="132"/>
      <c r="Z961" s="132"/>
    </row>
    <row r="962" spans="1:26" ht="16.5" customHeight="1" x14ac:dyDescent="0.25">
      <c r="A962" s="132"/>
      <c r="B962" s="132"/>
      <c r="C962" s="132"/>
      <c r="D962" s="132"/>
      <c r="E962" s="132"/>
      <c r="F962" s="132"/>
      <c r="G962" s="132"/>
      <c r="H962" s="132"/>
      <c r="I962" s="132"/>
      <c r="J962" s="132"/>
      <c r="K962" s="132"/>
      <c r="L962" s="132"/>
      <c r="M962" s="132"/>
      <c r="N962" s="132"/>
      <c r="O962" s="132"/>
      <c r="P962" s="132"/>
      <c r="Q962" s="132"/>
      <c r="R962" s="132"/>
      <c r="S962" s="132"/>
      <c r="T962" s="132"/>
      <c r="U962" s="132"/>
      <c r="V962" s="132"/>
      <c r="W962" s="132"/>
      <c r="X962" s="132"/>
      <c r="Y962" s="132"/>
      <c r="Z962" s="132"/>
    </row>
    <row r="963" spans="1:26" ht="16.5" customHeight="1" x14ac:dyDescent="0.25">
      <c r="A963" s="132"/>
      <c r="B963" s="132"/>
      <c r="C963" s="132"/>
      <c r="D963" s="132"/>
      <c r="E963" s="132"/>
      <c r="F963" s="132"/>
      <c r="G963" s="132"/>
      <c r="H963" s="132"/>
      <c r="I963" s="132"/>
      <c r="J963" s="132"/>
      <c r="K963" s="132"/>
      <c r="L963" s="132"/>
      <c r="M963" s="132"/>
      <c r="N963" s="132"/>
      <c r="O963" s="132"/>
      <c r="P963" s="132"/>
      <c r="Q963" s="132"/>
      <c r="R963" s="132"/>
      <c r="S963" s="132"/>
      <c r="T963" s="132"/>
      <c r="U963" s="132"/>
      <c r="V963" s="132"/>
      <c r="W963" s="132"/>
      <c r="X963" s="132"/>
      <c r="Y963" s="132"/>
      <c r="Z963" s="132"/>
    </row>
    <row r="964" spans="1:26" ht="16.5" customHeight="1" x14ac:dyDescent="0.25">
      <c r="A964" s="132"/>
      <c r="B964" s="132"/>
      <c r="C964" s="132"/>
      <c r="D964" s="132"/>
      <c r="E964" s="132"/>
      <c r="F964" s="132"/>
      <c r="G964" s="132"/>
      <c r="H964" s="132"/>
      <c r="I964" s="132"/>
      <c r="J964" s="132"/>
      <c r="K964" s="132"/>
      <c r="L964" s="132"/>
      <c r="M964" s="132"/>
      <c r="N964" s="132"/>
      <c r="O964" s="132"/>
      <c r="P964" s="132"/>
      <c r="Q964" s="132"/>
      <c r="R964" s="132"/>
      <c r="S964" s="132"/>
      <c r="T964" s="132"/>
      <c r="U964" s="132"/>
      <c r="V964" s="132"/>
      <c r="W964" s="132"/>
      <c r="X964" s="132"/>
      <c r="Y964" s="132"/>
      <c r="Z964" s="132"/>
    </row>
    <row r="965" spans="1:26" ht="16.5" customHeight="1" x14ac:dyDescent="0.25">
      <c r="A965" s="132"/>
      <c r="B965" s="132"/>
      <c r="C965" s="132"/>
      <c r="D965" s="132"/>
      <c r="E965" s="132"/>
      <c r="F965" s="132"/>
      <c r="G965" s="132"/>
      <c r="H965" s="132"/>
      <c r="I965" s="132"/>
      <c r="J965" s="132"/>
      <c r="K965" s="132"/>
      <c r="L965" s="132"/>
      <c r="M965" s="132"/>
      <c r="N965" s="132"/>
      <c r="O965" s="132"/>
      <c r="P965" s="132"/>
      <c r="Q965" s="132"/>
      <c r="R965" s="132"/>
      <c r="S965" s="132"/>
      <c r="T965" s="132"/>
      <c r="U965" s="132"/>
      <c r="V965" s="132"/>
      <c r="W965" s="132"/>
      <c r="X965" s="132"/>
      <c r="Y965" s="132"/>
      <c r="Z965" s="132"/>
    </row>
    <row r="966" spans="1:26" ht="16.5" customHeight="1" x14ac:dyDescent="0.25">
      <c r="A966" s="132"/>
      <c r="B966" s="132"/>
      <c r="C966" s="132"/>
      <c r="D966" s="132"/>
      <c r="E966" s="132"/>
      <c r="F966" s="132"/>
      <c r="G966" s="132"/>
      <c r="H966" s="132"/>
      <c r="I966" s="132"/>
      <c r="J966" s="132"/>
      <c r="K966" s="132"/>
      <c r="L966" s="132"/>
      <c r="M966" s="132"/>
      <c r="N966" s="132"/>
      <c r="O966" s="132"/>
      <c r="P966" s="132"/>
      <c r="Q966" s="132"/>
      <c r="R966" s="132"/>
      <c r="S966" s="132"/>
      <c r="T966" s="132"/>
      <c r="U966" s="132"/>
      <c r="V966" s="132"/>
      <c r="W966" s="132"/>
      <c r="X966" s="132"/>
      <c r="Y966" s="132"/>
      <c r="Z966" s="132"/>
    </row>
    <row r="967" spans="1:26" ht="16.5" customHeight="1" x14ac:dyDescent="0.25">
      <c r="A967" s="132"/>
      <c r="B967" s="132"/>
      <c r="C967" s="132"/>
      <c r="D967" s="132"/>
      <c r="E967" s="132"/>
      <c r="F967" s="132"/>
      <c r="G967" s="132"/>
      <c r="H967" s="132"/>
      <c r="I967" s="132"/>
      <c r="J967" s="132"/>
      <c r="K967" s="132"/>
      <c r="L967" s="132"/>
      <c r="M967" s="132"/>
      <c r="N967" s="132"/>
      <c r="O967" s="132"/>
      <c r="P967" s="132"/>
      <c r="Q967" s="132"/>
      <c r="R967" s="132"/>
      <c r="S967" s="132"/>
      <c r="T967" s="132"/>
      <c r="U967" s="132"/>
      <c r="V967" s="132"/>
      <c r="W967" s="132"/>
      <c r="X967" s="132"/>
      <c r="Y967" s="132"/>
      <c r="Z967" s="132"/>
    </row>
    <row r="968" spans="1:26" ht="16.5" customHeight="1" x14ac:dyDescent="0.25">
      <c r="A968" s="132"/>
      <c r="B968" s="132"/>
      <c r="C968" s="132"/>
      <c r="D968" s="132"/>
      <c r="E968" s="132"/>
      <c r="F968" s="132"/>
      <c r="G968" s="132"/>
      <c r="H968" s="132"/>
      <c r="I968" s="132"/>
      <c r="J968" s="132"/>
      <c r="K968" s="132"/>
      <c r="L968" s="132"/>
      <c r="M968" s="132"/>
      <c r="N968" s="132"/>
      <c r="O968" s="132"/>
      <c r="P968" s="132"/>
      <c r="Q968" s="132"/>
      <c r="R968" s="132"/>
      <c r="S968" s="132"/>
      <c r="T968" s="132"/>
      <c r="U968" s="132"/>
      <c r="V968" s="132"/>
      <c r="W968" s="132"/>
      <c r="X968" s="132"/>
      <c r="Y968" s="132"/>
      <c r="Z968" s="132"/>
    </row>
    <row r="969" spans="1:26" ht="16.5" customHeight="1" x14ac:dyDescent="0.25">
      <c r="A969" s="132"/>
      <c r="B969" s="132"/>
      <c r="C969" s="132"/>
      <c r="D969" s="132"/>
      <c r="E969" s="132"/>
      <c r="F969" s="132"/>
      <c r="G969" s="132"/>
      <c r="H969" s="132"/>
      <c r="I969" s="132"/>
      <c r="J969" s="132"/>
      <c r="K969" s="132"/>
      <c r="L969" s="132"/>
      <c r="M969" s="132"/>
      <c r="N969" s="132"/>
      <c r="O969" s="132"/>
      <c r="P969" s="132"/>
      <c r="Q969" s="132"/>
      <c r="R969" s="132"/>
      <c r="S969" s="132"/>
      <c r="T969" s="132"/>
      <c r="U969" s="132"/>
      <c r="V969" s="132"/>
      <c r="W969" s="132"/>
      <c r="X969" s="132"/>
      <c r="Y969" s="132"/>
      <c r="Z969" s="132"/>
    </row>
    <row r="970" spans="1:26" ht="16.5" customHeight="1" x14ac:dyDescent="0.25">
      <c r="A970" s="132"/>
      <c r="B970" s="132"/>
      <c r="C970" s="132"/>
      <c r="D970" s="132"/>
      <c r="E970" s="132"/>
      <c r="F970" s="132"/>
      <c r="G970" s="132"/>
      <c r="H970" s="132"/>
      <c r="I970" s="132"/>
      <c r="J970" s="132"/>
      <c r="K970" s="132"/>
      <c r="L970" s="132"/>
      <c r="M970" s="132"/>
      <c r="N970" s="132"/>
      <c r="O970" s="132"/>
      <c r="P970" s="132"/>
      <c r="Q970" s="132"/>
      <c r="R970" s="132"/>
      <c r="S970" s="132"/>
      <c r="T970" s="132"/>
      <c r="U970" s="132"/>
      <c r="V970" s="132"/>
      <c r="W970" s="132"/>
      <c r="X970" s="132"/>
      <c r="Y970" s="132"/>
      <c r="Z970" s="132"/>
    </row>
    <row r="971" spans="1:26" ht="16.5" customHeight="1" x14ac:dyDescent="0.25">
      <c r="A971" s="132"/>
      <c r="B971" s="132"/>
      <c r="C971" s="132"/>
      <c r="D971" s="132"/>
      <c r="E971" s="132"/>
      <c r="F971" s="132"/>
      <c r="G971" s="132"/>
      <c r="H971" s="132"/>
      <c r="I971" s="132"/>
      <c r="J971" s="132"/>
      <c r="K971" s="132"/>
      <c r="L971" s="132"/>
      <c r="M971" s="132"/>
      <c r="N971" s="132"/>
      <c r="O971" s="132"/>
      <c r="P971" s="132"/>
      <c r="Q971" s="132"/>
      <c r="R971" s="132"/>
      <c r="S971" s="132"/>
      <c r="T971" s="132"/>
      <c r="U971" s="132"/>
      <c r="V971" s="132"/>
      <c r="W971" s="132"/>
      <c r="X971" s="132"/>
      <c r="Y971" s="132"/>
      <c r="Z971" s="132"/>
    </row>
    <row r="972" spans="1:26" ht="16.5" customHeight="1" x14ac:dyDescent="0.25">
      <c r="A972" s="132"/>
      <c r="B972" s="132"/>
      <c r="C972" s="132"/>
      <c r="D972" s="132"/>
      <c r="E972" s="132"/>
      <c r="F972" s="132"/>
      <c r="G972" s="132"/>
      <c r="H972" s="132"/>
      <c r="I972" s="132"/>
      <c r="J972" s="132"/>
      <c r="K972" s="132"/>
      <c r="L972" s="132"/>
      <c r="M972" s="132"/>
      <c r="N972" s="132"/>
      <c r="O972" s="132"/>
      <c r="P972" s="132"/>
      <c r="Q972" s="132"/>
      <c r="R972" s="132"/>
      <c r="S972" s="132"/>
      <c r="T972" s="132"/>
      <c r="U972" s="132"/>
      <c r="V972" s="132"/>
      <c r="W972" s="132"/>
      <c r="X972" s="132"/>
      <c r="Y972" s="132"/>
      <c r="Z972" s="132"/>
    </row>
    <row r="973" spans="1:26" ht="16.5" customHeight="1" x14ac:dyDescent="0.25">
      <c r="A973" s="132"/>
      <c r="B973" s="132"/>
      <c r="C973" s="132"/>
      <c r="D973" s="132"/>
      <c r="E973" s="132"/>
      <c r="F973" s="132"/>
      <c r="G973" s="132"/>
      <c r="H973" s="132"/>
      <c r="I973" s="132"/>
      <c r="J973" s="132"/>
      <c r="K973" s="132"/>
      <c r="L973" s="132"/>
      <c r="M973" s="132"/>
      <c r="N973" s="132"/>
      <c r="O973" s="132"/>
      <c r="P973" s="132"/>
      <c r="Q973" s="132"/>
      <c r="R973" s="132"/>
      <c r="S973" s="132"/>
      <c r="T973" s="132"/>
      <c r="U973" s="132"/>
      <c r="V973" s="132"/>
      <c r="W973" s="132"/>
      <c r="X973" s="132"/>
      <c r="Y973" s="132"/>
      <c r="Z973" s="132"/>
    </row>
    <row r="974" spans="1:26" ht="16.5" customHeight="1" x14ac:dyDescent="0.25">
      <c r="A974" s="132"/>
      <c r="B974" s="132"/>
      <c r="C974" s="132"/>
      <c r="D974" s="132"/>
      <c r="E974" s="132"/>
      <c r="F974" s="132"/>
      <c r="G974" s="132"/>
      <c r="H974" s="132"/>
      <c r="I974" s="132"/>
      <c r="J974" s="132"/>
      <c r="K974" s="132"/>
      <c r="L974" s="132"/>
      <c r="M974" s="132"/>
      <c r="N974" s="132"/>
      <c r="O974" s="132"/>
      <c r="P974" s="132"/>
      <c r="Q974" s="132"/>
      <c r="R974" s="132"/>
      <c r="S974" s="132"/>
      <c r="T974" s="132"/>
      <c r="U974" s="132"/>
      <c r="V974" s="132"/>
      <c r="W974" s="132"/>
      <c r="X974" s="132"/>
      <c r="Y974" s="132"/>
      <c r="Z974" s="132"/>
    </row>
    <row r="975" spans="1:26" ht="16.5" customHeight="1" x14ac:dyDescent="0.25">
      <c r="A975" s="132"/>
      <c r="B975" s="132"/>
      <c r="C975" s="132"/>
      <c r="D975" s="132"/>
      <c r="E975" s="132"/>
      <c r="F975" s="132"/>
      <c r="G975" s="132"/>
      <c r="H975" s="132"/>
      <c r="I975" s="132"/>
      <c r="J975" s="132"/>
      <c r="K975" s="132"/>
      <c r="L975" s="132"/>
      <c r="M975" s="132"/>
      <c r="N975" s="132"/>
      <c r="O975" s="132"/>
      <c r="P975" s="132"/>
      <c r="Q975" s="132"/>
      <c r="R975" s="132"/>
      <c r="S975" s="132"/>
      <c r="T975" s="132"/>
      <c r="U975" s="132"/>
      <c r="V975" s="132"/>
      <c r="W975" s="132"/>
      <c r="X975" s="132"/>
      <c r="Y975" s="132"/>
      <c r="Z975" s="132"/>
    </row>
    <row r="976" spans="1:26" ht="16.5" customHeight="1" x14ac:dyDescent="0.25">
      <c r="A976" s="132"/>
      <c r="B976" s="132"/>
      <c r="C976" s="132"/>
      <c r="D976" s="132"/>
      <c r="E976" s="132"/>
      <c r="F976" s="132"/>
      <c r="G976" s="132"/>
      <c r="H976" s="132"/>
      <c r="I976" s="132"/>
      <c r="J976" s="132"/>
      <c r="K976" s="132"/>
      <c r="L976" s="132"/>
      <c r="M976" s="132"/>
      <c r="N976" s="132"/>
      <c r="O976" s="132"/>
      <c r="P976" s="132"/>
      <c r="Q976" s="132"/>
      <c r="R976" s="132"/>
      <c r="S976" s="132"/>
      <c r="T976" s="132"/>
      <c r="U976" s="132"/>
      <c r="V976" s="132"/>
      <c r="W976" s="132"/>
      <c r="X976" s="132"/>
      <c r="Y976" s="132"/>
      <c r="Z976" s="132"/>
    </row>
    <row r="977" spans="1:26" ht="16.5" customHeight="1" x14ac:dyDescent="0.25">
      <c r="A977" s="132"/>
      <c r="B977" s="132"/>
      <c r="C977" s="132"/>
      <c r="D977" s="132"/>
      <c r="E977" s="132"/>
      <c r="F977" s="132"/>
      <c r="G977" s="132"/>
      <c r="H977" s="132"/>
      <c r="I977" s="132"/>
      <c r="J977" s="132"/>
      <c r="K977" s="132"/>
      <c r="L977" s="132"/>
      <c r="M977" s="132"/>
      <c r="N977" s="132"/>
      <c r="O977" s="132"/>
      <c r="P977" s="132"/>
      <c r="Q977" s="132"/>
      <c r="R977" s="132"/>
      <c r="S977" s="132"/>
      <c r="T977" s="132"/>
      <c r="U977" s="132"/>
      <c r="V977" s="132"/>
      <c r="W977" s="132"/>
      <c r="X977" s="132"/>
      <c r="Y977" s="132"/>
      <c r="Z977" s="132"/>
    </row>
    <row r="978" spans="1:26" ht="16.5" customHeight="1" x14ac:dyDescent="0.25">
      <c r="A978" s="132"/>
      <c r="B978" s="132"/>
      <c r="C978" s="132"/>
      <c r="D978" s="132"/>
      <c r="E978" s="132"/>
      <c r="F978" s="132"/>
      <c r="G978" s="132"/>
      <c r="H978" s="132"/>
      <c r="I978" s="132"/>
      <c r="J978" s="132"/>
      <c r="K978" s="132"/>
      <c r="L978" s="132"/>
      <c r="M978" s="132"/>
      <c r="N978" s="132"/>
      <c r="O978" s="132"/>
      <c r="P978" s="132"/>
      <c r="Q978" s="132"/>
      <c r="R978" s="132"/>
      <c r="S978" s="132"/>
      <c r="T978" s="132"/>
      <c r="U978" s="132"/>
      <c r="V978" s="132"/>
      <c r="W978" s="132"/>
      <c r="X978" s="132"/>
      <c r="Y978" s="132"/>
      <c r="Z978" s="132"/>
    </row>
    <row r="979" spans="1:26" ht="16.5" customHeight="1" x14ac:dyDescent="0.25">
      <c r="A979" s="132"/>
      <c r="B979" s="132"/>
      <c r="C979" s="132"/>
      <c r="D979" s="132"/>
      <c r="E979" s="132"/>
      <c r="F979" s="132"/>
      <c r="G979" s="132"/>
      <c r="H979" s="132"/>
      <c r="I979" s="132"/>
      <c r="J979" s="132"/>
      <c r="K979" s="132"/>
      <c r="L979" s="132"/>
      <c r="M979" s="132"/>
      <c r="N979" s="132"/>
      <c r="O979" s="132"/>
      <c r="P979" s="132"/>
      <c r="Q979" s="132"/>
      <c r="R979" s="132"/>
      <c r="S979" s="132"/>
      <c r="T979" s="132"/>
      <c r="U979" s="132"/>
      <c r="V979" s="132"/>
      <c r="W979" s="132"/>
      <c r="X979" s="132"/>
      <c r="Y979" s="132"/>
      <c r="Z979" s="132"/>
    </row>
    <row r="980" spans="1:26" ht="16.5" customHeight="1" x14ac:dyDescent="0.25">
      <c r="A980" s="132"/>
      <c r="B980" s="132"/>
      <c r="C980" s="132"/>
      <c r="D980" s="132"/>
      <c r="E980" s="132"/>
      <c r="F980" s="132"/>
      <c r="G980" s="132"/>
      <c r="H980" s="132"/>
      <c r="I980" s="132"/>
      <c r="J980" s="132"/>
      <c r="K980" s="132"/>
      <c r="L980" s="132"/>
      <c r="M980" s="132"/>
      <c r="N980" s="132"/>
      <c r="O980" s="132"/>
      <c r="P980" s="132"/>
      <c r="Q980" s="132"/>
      <c r="R980" s="132"/>
      <c r="S980" s="132"/>
      <c r="T980" s="132"/>
      <c r="U980" s="132"/>
      <c r="V980" s="132"/>
      <c r="W980" s="132"/>
      <c r="X980" s="132"/>
      <c r="Y980" s="132"/>
      <c r="Z980" s="132"/>
    </row>
    <row r="981" spans="1:26" ht="16.5" customHeight="1" x14ac:dyDescent="0.25">
      <c r="A981" s="132"/>
      <c r="B981" s="132"/>
      <c r="C981" s="132"/>
      <c r="D981" s="132"/>
      <c r="E981" s="132"/>
      <c r="F981" s="132"/>
      <c r="G981" s="132"/>
      <c r="H981" s="132"/>
      <c r="I981" s="132"/>
      <c r="J981" s="132"/>
      <c r="K981" s="132"/>
      <c r="L981" s="132"/>
      <c r="M981" s="132"/>
      <c r="N981" s="132"/>
      <c r="O981" s="132"/>
      <c r="P981" s="132"/>
      <c r="Q981" s="132"/>
      <c r="R981" s="132"/>
      <c r="S981" s="132"/>
      <c r="T981" s="132"/>
      <c r="U981" s="132"/>
      <c r="V981" s="132"/>
      <c r="W981" s="132"/>
      <c r="X981" s="132"/>
      <c r="Y981" s="132"/>
      <c r="Z981" s="132"/>
    </row>
    <row r="982" spans="1:26" ht="16.5" customHeight="1" x14ac:dyDescent="0.25">
      <c r="A982" s="132"/>
      <c r="B982" s="132"/>
      <c r="C982" s="132"/>
      <c r="D982" s="132"/>
      <c r="E982" s="132"/>
      <c r="F982" s="132"/>
      <c r="G982" s="132"/>
      <c r="H982" s="132"/>
      <c r="I982" s="132"/>
      <c r="J982" s="132"/>
      <c r="K982" s="132"/>
      <c r="L982" s="132"/>
      <c r="M982" s="132"/>
      <c r="N982" s="132"/>
      <c r="O982" s="132"/>
      <c r="P982" s="132"/>
      <c r="Q982" s="132"/>
      <c r="R982" s="132"/>
      <c r="S982" s="132"/>
      <c r="T982" s="132"/>
      <c r="U982" s="132"/>
      <c r="V982" s="132"/>
      <c r="W982" s="132"/>
      <c r="X982" s="132"/>
      <c r="Y982" s="132"/>
      <c r="Z982" s="132"/>
    </row>
    <row r="983" spans="1:26" ht="16.5" customHeight="1" x14ac:dyDescent="0.25">
      <c r="A983" s="132"/>
      <c r="B983" s="132"/>
      <c r="C983" s="132"/>
      <c r="D983" s="132"/>
      <c r="E983" s="132"/>
      <c r="F983" s="132"/>
      <c r="G983" s="132"/>
      <c r="H983" s="132"/>
      <c r="I983" s="132"/>
      <c r="J983" s="132"/>
      <c r="K983" s="132"/>
      <c r="L983" s="132"/>
      <c r="M983" s="132"/>
      <c r="N983" s="132"/>
      <c r="O983" s="132"/>
      <c r="P983" s="132"/>
      <c r="Q983" s="132"/>
      <c r="R983" s="132"/>
      <c r="S983" s="132"/>
      <c r="T983" s="132"/>
      <c r="U983" s="132"/>
      <c r="V983" s="132"/>
      <c r="W983" s="132"/>
      <c r="X983" s="132"/>
      <c r="Y983" s="132"/>
      <c r="Z983" s="132"/>
    </row>
    <row r="984" spans="1:26" ht="16.5" customHeight="1" x14ac:dyDescent="0.25">
      <c r="A984" s="132"/>
      <c r="B984" s="132"/>
      <c r="C984" s="132"/>
      <c r="D984" s="132"/>
      <c r="E984" s="132"/>
      <c r="F984" s="132"/>
      <c r="G984" s="132"/>
      <c r="H984" s="132"/>
      <c r="I984" s="132"/>
      <c r="J984" s="132"/>
      <c r="K984" s="132"/>
      <c r="L984" s="132"/>
      <c r="M984" s="132"/>
      <c r="N984" s="132"/>
      <c r="O984" s="132"/>
      <c r="P984" s="132"/>
      <c r="Q984" s="132"/>
      <c r="R984" s="132"/>
      <c r="S984" s="132"/>
      <c r="T984" s="132"/>
      <c r="U984" s="132"/>
      <c r="V984" s="132"/>
      <c r="W984" s="132"/>
      <c r="X984" s="132"/>
      <c r="Y984" s="132"/>
      <c r="Z984" s="132"/>
    </row>
    <row r="985" spans="1:26" ht="16.5" customHeight="1" x14ac:dyDescent="0.25">
      <c r="A985" s="132"/>
      <c r="B985" s="132"/>
      <c r="C985" s="132"/>
      <c r="D985" s="132"/>
      <c r="E985" s="132"/>
      <c r="F985" s="132"/>
      <c r="G985" s="132"/>
      <c r="H985" s="132"/>
      <c r="I985" s="132"/>
      <c r="J985" s="132"/>
      <c r="K985" s="132"/>
      <c r="L985" s="132"/>
      <c r="M985" s="132"/>
      <c r="N985" s="132"/>
      <c r="O985" s="132"/>
      <c r="P985" s="132"/>
      <c r="Q985" s="132"/>
      <c r="R985" s="132"/>
      <c r="S985" s="132"/>
      <c r="T985" s="132"/>
      <c r="U985" s="132"/>
      <c r="V985" s="132"/>
      <c r="W985" s="132"/>
      <c r="X985" s="132"/>
      <c r="Y985" s="132"/>
      <c r="Z985" s="132"/>
    </row>
    <row r="986" spans="1:26" ht="16.5" customHeight="1" x14ac:dyDescent="0.25">
      <c r="A986" s="132"/>
      <c r="B986" s="132"/>
      <c r="C986" s="132"/>
      <c r="D986" s="132"/>
      <c r="E986" s="132"/>
      <c r="F986" s="132"/>
      <c r="G986" s="132"/>
      <c r="H986" s="132"/>
      <c r="I986" s="132"/>
      <c r="J986" s="132"/>
      <c r="K986" s="132"/>
      <c r="L986" s="132"/>
      <c r="M986" s="132"/>
      <c r="N986" s="132"/>
      <c r="O986" s="132"/>
      <c r="P986" s="132"/>
      <c r="Q986" s="132"/>
      <c r="R986" s="132"/>
      <c r="S986" s="132"/>
      <c r="T986" s="132"/>
      <c r="U986" s="132"/>
      <c r="V986" s="132"/>
      <c r="W986" s="132"/>
      <c r="X986" s="132"/>
      <c r="Y986" s="132"/>
      <c r="Z986" s="132"/>
    </row>
    <row r="987" spans="1:26" ht="16.5" customHeight="1" x14ac:dyDescent="0.25">
      <c r="A987" s="132"/>
      <c r="B987" s="132"/>
      <c r="C987" s="132"/>
      <c r="D987" s="132"/>
      <c r="E987" s="132"/>
      <c r="F987" s="132"/>
      <c r="G987" s="132"/>
      <c r="H987" s="132"/>
      <c r="I987" s="132"/>
      <c r="J987" s="132"/>
      <c r="K987" s="132"/>
      <c r="L987" s="132"/>
      <c r="M987" s="132"/>
      <c r="N987" s="132"/>
      <c r="O987" s="132"/>
      <c r="P987" s="132"/>
      <c r="Q987" s="132"/>
      <c r="R987" s="132"/>
      <c r="S987" s="132"/>
      <c r="T987" s="132"/>
      <c r="U987" s="132"/>
      <c r="V987" s="132"/>
      <c r="W987" s="132"/>
      <c r="X987" s="132"/>
      <c r="Y987" s="132"/>
      <c r="Z987" s="132"/>
    </row>
    <row r="988" spans="1:26" ht="16.5" customHeight="1" x14ac:dyDescent="0.25">
      <c r="A988" s="132"/>
      <c r="B988" s="132"/>
      <c r="C988" s="132"/>
      <c r="D988" s="132"/>
      <c r="E988" s="132"/>
      <c r="F988" s="132"/>
      <c r="G988" s="132"/>
      <c r="H988" s="132"/>
      <c r="I988" s="132"/>
      <c r="J988" s="132"/>
      <c r="K988" s="132"/>
      <c r="L988" s="132"/>
      <c r="M988" s="132"/>
      <c r="N988" s="132"/>
      <c r="O988" s="132"/>
      <c r="P988" s="132"/>
      <c r="Q988" s="132"/>
      <c r="R988" s="132"/>
      <c r="S988" s="132"/>
      <c r="T988" s="132"/>
      <c r="U988" s="132"/>
      <c r="V988" s="132"/>
      <c r="W988" s="132"/>
      <c r="X988" s="132"/>
      <c r="Y988" s="132"/>
      <c r="Z988" s="132"/>
    </row>
    <row r="989" spans="1:26" ht="16.5" customHeight="1" x14ac:dyDescent="0.25">
      <c r="A989" s="132"/>
      <c r="B989" s="132"/>
      <c r="C989" s="132"/>
      <c r="D989" s="132"/>
      <c r="E989" s="132"/>
      <c r="F989" s="132"/>
      <c r="G989" s="132"/>
      <c r="H989" s="132"/>
      <c r="I989" s="132"/>
      <c r="J989" s="132"/>
      <c r="K989" s="132"/>
      <c r="L989" s="132"/>
      <c r="M989" s="132"/>
      <c r="N989" s="132"/>
      <c r="O989" s="132"/>
      <c r="P989" s="132"/>
      <c r="Q989" s="132"/>
      <c r="R989" s="132"/>
      <c r="S989" s="132"/>
      <c r="T989" s="132"/>
      <c r="U989" s="132"/>
      <c r="V989" s="132"/>
      <c r="W989" s="132"/>
      <c r="X989" s="132"/>
      <c r="Y989" s="132"/>
      <c r="Z989" s="132"/>
    </row>
    <row r="990" spans="1:26" ht="16.5" customHeight="1" x14ac:dyDescent="0.25">
      <c r="A990" s="132"/>
      <c r="B990" s="132"/>
      <c r="C990" s="132"/>
      <c r="D990" s="132"/>
      <c r="E990" s="132"/>
      <c r="F990" s="132"/>
      <c r="G990" s="132"/>
      <c r="H990" s="132"/>
      <c r="I990" s="132"/>
      <c r="J990" s="132"/>
      <c r="K990" s="132"/>
      <c r="L990" s="132"/>
      <c r="M990" s="132"/>
      <c r="N990" s="132"/>
      <c r="O990" s="132"/>
      <c r="P990" s="132"/>
      <c r="Q990" s="132"/>
      <c r="R990" s="132"/>
      <c r="S990" s="132"/>
      <c r="T990" s="132"/>
      <c r="U990" s="132"/>
      <c r="V990" s="132"/>
      <c r="W990" s="132"/>
      <c r="X990" s="132"/>
      <c r="Y990" s="132"/>
      <c r="Z990" s="132"/>
    </row>
    <row r="991" spans="1:26" ht="16.5" customHeight="1" x14ac:dyDescent="0.25">
      <c r="A991" s="132"/>
      <c r="B991" s="132"/>
      <c r="C991" s="132"/>
      <c r="D991" s="132"/>
      <c r="E991" s="132"/>
      <c r="F991" s="132"/>
      <c r="G991" s="132"/>
      <c r="H991" s="132"/>
      <c r="I991" s="132"/>
      <c r="J991" s="132"/>
      <c r="K991" s="132"/>
      <c r="L991" s="132"/>
      <c r="M991" s="132"/>
      <c r="N991" s="132"/>
      <c r="O991" s="132"/>
      <c r="P991" s="132"/>
      <c r="Q991" s="132"/>
      <c r="R991" s="132"/>
      <c r="S991" s="132"/>
      <c r="T991" s="132"/>
      <c r="U991" s="132"/>
      <c r="V991" s="132"/>
      <c r="W991" s="132"/>
      <c r="X991" s="132"/>
      <c r="Y991" s="132"/>
      <c r="Z991" s="132"/>
    </row>
    <row r="992" spans="1:26" ht="16.5" customHeight="1" x14ac:dyDescent="0.25">
      <c r="A992" s="132"/>
      <c r="B992" s="132"/>
      <c r="C992" s="132"/>
      <c r="D992" s="132"/>
      <c r="E992" s="132"/>
      <c r="F992" s="132"/>
      <c r="G992" s="132"/>
      <c r="H992" s="132"/>
      <c r="I992" s="132"/>
      <c r="J992" s="132"/>
      <c r="K992" s="132"/>
      <c r="L992" s="132"/>
      <c r="M992" s="132"/>
      <c r="N992" s="132"/>
      <c r="O992" s="132"/>
      <c r="P992" s="132"/>
      <c r="Q992" s="132"/>
      <c r="R992" s="132"/>
      <c r="S992" s="132"/>
      <c r="T992" s="132"/>
      <c r="U992" s="132"/>
      <c r="V992" s="132"/>
      <c r="W992" s="132"/>
      <c r="X992" s="132"/>
      <c r="Y992" s="132"/>
      <c r="Z992" s="132"/>
    </row>
    <row r="993" spans="1:26" ht="16.5" customHeight="1" x14ac:dyDescent="0.25">
      <c r="A993" s="132"/>
      <c r="B993" s="132"/>
      <c r="C993" s="132"/>
      <c r="D993" s="132"/>
      <c r="E993" s="132"/>
      <c r="F993" s="132"/>
      <c r="G993" s="132"/>
      <c r="H993" s="132"/>
      <c r="I993" s="132"/>
      <c r="J993" s="132"/>
      <c r="K993" s="132"/>
      <c r="L993" s="132"/>
      <c r="M993" s="132"/>
      <c r="N993" s="132"/>
      <c r="O993" s="132"/>
      <c r="P993" s="132"/>
      <c r="Q993" s="132"/>
      <c r="R993" s="132"/>
      <c r="S993" s="132"/>
      <c r="T993" s="132"/>
      <c r="U993" s="132"/>
      <c r="V993" s="132"/>
      <c r="W993" s="132"/>
      <c r="X993" s="132"/>
      <c r="Y993" s="132"/>
      <c r="Z993" s="132"/>
    </row>
    <row r="994" spans="1:26" ht="16.5" customHeight="1" x14ac:dyDescent="0.25">
      <c r="A994" s="132"/>
      <c r="B994" s="132"/>
      <c r="C994" s="132"/>
      <c r="D994" s="132"/>
      <c r="E994" s="132"/>
      <c r="F994" s="132"/>
      <c r="G994" s="132"/>
      <c r="H994" s="132"/>
      <c r="I994" s="132"/>
      <c r="J994" s="132"/>
      <c r="K994" s="132"/>
      <c r="L994" s="132"/>
      <c r="M994" s="132"/>
      <c r="N994" s="132"/>
      <c r="O994" s="132"/>
      <c r="P994" s="132"/>
      <c r="Q994" s="132"/>
      <c r="R994" s="132"/>
      <c r="S994" s="132"/>
      <c r="T994" s="132"/>
      <c r="U994" s="132"/>
      <c r="V994" s="132"/>
      <c r="W994" s="132"/>
      <c r="X994" s="132"/>
      <c r="Y994" s="132"/>
      <c r="Z994" s="132"/>
    </row>
    <row r="995" spans="1:26" ht="16.5" customHeight="1" x14ac:dyDescent="0.25">
      <c r="A995" s="132"/>
      <c r="B995" s="132"/>
      <c r="C995" s="132"/>
      <c r="D995" s="132"/>
      <c r="E995" s="132"/>
      <c r="F995" s="132"/>
      <c r="G995" s="132"/>
      <c r="H995" s="132"/>
      <c r="I995" s="132"/>
      <c r="J995" s="132"/>
      <c r="K995" s="132"/>
      <c r="L995" s="132"/>
      <c r="M995" s="132"/>
      <c r="N995" s="132"/>
      <c r="O995" s="132"/>
      <c r="P995" s="132"/>
      <c r="Q995" s="132"/>
      <c r="R995" s="132"/>
      <c r="S995" s="132"/>
      <c r="T995" s="132"/>
      <c r="U995" s="132"/>
      <c r="V995" s="132"/>
      <c r="W995" s="132"/>
      <c r="X995" s="132"/>
      <c r="Y995" s="132"/>
      <c r="Z995" s="132"/>
    </row>
    <row r="996" spans="1:26" ht="16.5" customHeight="1" x14ac:dyDescent="0.25">
      <c r="A996" s="132"/>
      <c r="B996" s="132"/>
      <c r="C996" s="132"/>
      <c r="D996" s="132"/>
      <c r="E996" s="132"/>
      <c r="F996" s="132"/>
      <c r="G996" s="132"/>
      <c r="H996" s="132"/>
      <c r="I996" s="132"/>
      <c r="J996" s="132"/>
      <c r="K996" s="132"/>
      <c r="L996" s="132"/>
      <c r="M996" s="132"/>
      <c r="N996" s="132"/>
      <c r="O996" s="132"/>
      <c r="P996" s="132"/>
      <c r="Q996" s="132"/>
      <c r="R996" s="132"/>
      <c r="S996" s="132"/>
      <c r="T996" s="132"/>
      <c r="U996" s="132"/>
      <c r="V996" s="132"/>
      <c r="W996" s="132"/>
      <c r="X996" s="132"/>
      <c r="Y996" s="132"/>
      <c r="Z996" s="132"/>
    </row>
    <row r="997" spans="1:26" ht="16.5" customHeight="1" x14ac:dyDescent="0.25">
      <c r="A997" s="132"/>
      <c r="B997" s="132"/>
      <c r="C997" s="132"/>
      <c r="D997" s="132"/>
      <c r="E997" s="132"/>
      <c r="F997" s="132"/>
      <c r="G997" s="132"/>
      <c r="H997" s="132"/>
      <c r="I997" s="132"/>
      <c r="J997" s="132"/>
      <c r="K997" s="132"/>
      <c r="L997" s="132"/>
      <c r="M997" s="132"/>
      <c r="N997" s="132"/>
      <c r="O997" s="132"/>
      <c r="P997" s="132"/>
      <c r="Q997" s="132"/>
      <c r="R997" s="132"/>
      <c r="S997" s="132"/>
      <c r="T997" s="132"/>
      <c r="U997" s="132"/>
      <c r="V997" s="132"/>
      <c r="W997" s="132"/>
      <c r="X997" s="132"/>
      <c r="Y997" s="132"/>
      <c r="Z997" s="132"/>
    </row>
    <row r="998" spans="1:26" ht="16.5" customHeight="1" x14ac:dyDescent="0.25">
      <c r="A998" s="132"/>
      <c r="B998" s="132"/>
      <c r="C998" s="132"/>
      <c r="D998" s="132"/>
      <c r="E998" s="132"/>
      <c r="F998" s="132"/>
      <c r="G998" s="132"/>
      <c r="H998" s="132"/>
      <c r="I998" s="132"/>
      <c r="J998" s="132"/>
      <c r="K998" s="132"/>
      <c r="L998" s="132"/>
      <c r="M998" s="132"/>
      <c r="N998" s="132"/>
      <c r="O998" s="132"/>
      <c r="P998" s="132"/>
      <c r="Q998" s="132"/>
      <c r="R998" s="132"/>
      <c r="S998" s="132"/>
      <c r="T998" s="132"/>
      <c r="U998" s="132"/>
      <c r="V998" s="132"/>
      <c r="W998" s="132"/>
      <c r="X998" s="132"/>
      <c r="Y998" s="132"/>
      <c r="Z998" s="132"/>
    </row>
    <row r="999" spans="1:26" ht="16.5" customHeight="1" x14ac:dyDescent="0.25">
      <c r="A999" s="132"/>
      <c r="B999" s="132"/>
      <c r="C999" s="132"/>
      <c r="D999" s="132"/>
      <c r="E999" s="132"/>
      <c r="F999" s="132"/>
      <c r="G999" s="132"/>
      <c r="H999" s="132"/>
      <c r="I999" s="132"/>
      <c r="J999" s="132"/>
      <c r="K999" s="132"/>
      <c r="L999" s="132"/>
      <c r="M999" s="132"/>
      <c r="N999" s="132"/>
      <c r="O999" s="132"/>
      <c r="P999" s="132"/>
      <c r="Q999" s="132"/>
      <c r="R999" s="132"/>
      <c r="S999" s="132"/>
      <c r="T999" s="132"/>
      <c r="U999" s="132"/>
      <c r="V999" s="132"/>
      <c r="W999" s="132"/>
      <c r="X999" s="132"/>
      <c r="Y999" s="132"/>
      <c r="Z999" s="132"/>
    </row>
    <row r="1000" spans="1:26" ht="16.5" customHeight="1" x14ac:dyDescent="0.25">
      <c r="A1000" s="132"/>
      <c r="B1000" s="132"/>
      <c r="C1000" s="132"/>
      <c r="D1000" s="132"/>
      <c r="E1000" s="132"/>
      <c r="F1000" s="132"/>
      <c r="G1000" s="132"/>
      <c r="H1000" s="132"/>
      <c r="I1000" s="132"/>
      <c r="J1000" s="132"/>
      <c r="K1000" s="132"/>
      <c r="L1000" s="132"/>
      <c r="M1000" s="132"/>
      <c r="N1000" s="132"/>
      <c r="O1000" s="132"/>
      <c r="P1000" s="132"/>
      <c r="Q1000" s="132"/>
      <c r="R1000" s="132"/>
      <c r="S1000" s="132"/>
      <c r="T1000" s="132"/>
      <c r="U1000" s="132"/>
      <c r="V1000" s="132"/>
      <c r="W1000" s="132"/>
      <c r="X1000" s="132"/>
      <c r="Y1000" s="132"/>
      <c r="Z1000" s="132"/>
    </row>
  </sheetData>
  <autoFilter ref="A2:N50" xr:uid="{00000000-0009-0000-0000-000012000000}"/>
  <mergeCells count="7">
    <mergeCell ref="C52:D52"/>
    <mergeCell ref="B54:C54"/>
    <mergeCell ref="A1:H1"/>
    <mergeCell ref="A22:H22"/>
    <mergeCell ref="C49:D49"/>
    <mergeCell ref="C50:D50"/>
    <mergeCell ref="C51:D51"/>
  </mergeCells>
  <pageMargins left="0.7" right="0.7" top="0.75" bottom="0.75" header="0" footer="0"/>
  <pageSetup paperSize="9" fitToHeight="0"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200-000000000000}">
          <x14:formula1>
            <xm:f>'Dat2'!$A$2:$A$90</xm:f>
          </x14:formula1>
          <xm:sqref>D23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A1000"/>
  <sheetViews>
    <sheetView workbookViewId="0">
      <pane ySplit="2" topLeftCell="A3" activePane="bottomLeft" state="frozen"/>
      <selection pane="bottomLeft" activeCell="B4" sqref="B4"/>
    </sheetView>
  </sheetViews>
  <sheetFormatPr defaultColWidth="12.59765625" defaultRowHeight="15" customHeight="1" x14ac:dyDescent="0.25"/>
  <cols>
    <col min="1" max="1" width="9.19921875" customWidth="1"/>
    <col min="2" max="2" width="23.796875" customWidth="1"/>
    <col min="3" max="3" width="18.59765625" customWidth="1"/>
    <col min="4" max="4" width="38.59765625" customWidth="1"/>
    <col min="5" max="5" width="38" customWidth="1"/>
    <col min="6" max="6" width="21.09765625" customWidth="1"/>
    <col min="7" max="7" width="37.5" customWidth="1"/>
    <col min="8" max="27" width="8" customWidth="1"/>
  </cols>
  <sheetData>
    <row r="1" spans="1:27" ht="27" customHeight="1" x14ac:dyDescent="0.4">
      <c r="A1" s="659" t="s">
        <v>1251</v>
      </c>
      <c r="B1" s="660"/>
      <c r="C1" s="660"/>
      <c r="D1" s="660"/>
      <c r="E1" s="660"/>
      <c r="F1" s="660"/>
      <c r="G1" s="661"/>
      <c r="H1" s="105"/>
      <c r="I1" s="105"/>
      <c r="J1" s="105"/>
      <c r="K1" s="105"/>
      <c r="L1" s="105"/>
      <c r="M1" s="105"/>
      <c r="N1" s="105"/>
      <c r="O1" s="105"/>
      <c r="P1" s="105"/>
      <c r="Q1" s="105"/>
      <c r="R1" s="105"/>
      <c r="S1" s="105"/>
      <c r="T1" s="105"/>
      <c r="U1" s="105"/>
      <c r="V1" s="105"/>
      <c r="W1" s="105"/>
      <c r="X1" s="105"/>
      <c r="Y1" s="105"/>
      <c r="Z1" s="105"/>
      <c r="AA1" s="105"/>
    </row>
    <row r="2" spans="1:27" ht="45" customHeight="1" x14ac:dyDescent="0.25">
      <c r="A2" s="106" t="s">
        <v>798</v>
      </c>
      <c r="B2" s="106" t="s">
        <v>850</v>
      </c>
      <c r="C2" s="107" t="s">
        <v>1138</v>
      </c>
      <c r="D2" s="106" t="s">
        <v>852</v>
      </c>
      <c r="E2" s="106" t="s">
        <v>1139</v>
      </c>
      <c r="F2" s="108" t="s">
        <v>1141</v>
      </c>
      <c r="G2" s="108" t="s">
        <v>1142</v>
      </c>
      <c r="H2" s="159"/>
      <c r="I2" s="160"/>
      <c r="J2" s="159"/>
      <c r="K2" s="160"/>
      <c r="L2" s="160"/>
      <c r="M2" s="159"/>
      <c r="N2" s="69"/>
      <c r="O2" s="69"/>
      <c r="P2" s="69"/>
      <c r="Q2" s="69"/>
      <c r="R2" s="69"/>
      <c r="S2" s="69"/>
      <c r="T2" s="69"/>
      <c r="U2" s="69"/>
      <c r="V2" s="69"/>
      <c r="W2" s="69"/>
      <c r="X2" s="69"/>
      <c r="Y2" s="69"/>
      <c r="Z2" s="69"/>
      <c r="AA2" s="69"/>
    </row>
    <row r="3" spans="1:27" ht="45" customHeight="1" x14ac:dyDescent="0.25">
      <c r="A3" s="97">
        <v>1</v>
      </c>
      <c r="B3" s="110" t="s">
        <v>836</v>
      </c>
      <c r="C3" s="161">
        <v>43598</v>
      </c>
      <c r="D3" s="72" t="s">
        <v>1191</v>
      </c>
      <c r="E3" s="125" t="s">
        <v>1252</v>
      </c>
      <c r="F3" s="162" t="s">
        <v>1253</v>
      </c>
      <c r="G3" s="74" t="s">
        <v>1134</v>
      </c>
      <c r="H3" s="163"/>
      <c r="I3" s="105"/>
      <c r="J3" s="105"/>
      <c r="K3" s="105"/>
      <c r="L3" s="105"/>
      <c r="M3" s="105"/>
      <c r="N3" s="105"/>
      <c r="O3" s="105"/>
      <c r="P3" s="105"/>
      <c r="Q3" s="105"/>
      <c r="R3" s="105"/>
      <c r="S3" s="105"/>
      <c r="T3" s="105"/>
      <c r="U3" s="105"/>
      <c r="V3" s="105"/>
      <c r="W3" s="105"/>
      <c r="X3" s="105"/>
      <c r="Y3" s="105"/>
      <c r="Z3" s="105"/>
      <c r="AA3" s="105"/>
    </row>
    <row r="4" spans="1:27" ht="45" customHeight="1" x14ac:dyDescent="0.25">
      <c r="A4" s="97">
        <f t="shared" ref="A4:A9" si="0">A3+1</f>
        <v>2</v>
      </c>
      <c r="B4" s="110" t="s">
        <v>834</v>
      </c>
      <c r="C4" s="161">
        <v>43635</v>
      </c>
      <c r="D4" s="72" t="s">
        <v>1254</v>
      </c>
      <c r="E4" s="119" t="s">
        <v>1255</v>
      </c>
      <c r="F4" s="162" t="s">
        <v>1253</v>
      </c>
      <c r="G4" s="74" t="s">
        <v>1134</v>
      </c>
      <c r="H4" s="105"/>
      <c r="I4" s="105"/>
      <c r="J4" s="105"/>
      <c r="K4" s="105"/>
      <c r="L4" s="105"/>
      <c r="M4" s="105"/>
      <c r="N4" s="105"/>
      <c r="O4" s="105"/>
      <c r="P4" s="105"/>
      <c r="Q4" s="105"/>
      <c r="R4" s="105"/>
      <c r="S4" s="105"/>
      <c r="T4" s="105"/>
      <c r="U4" s="105"/>
      <c r="V4" s="105"/>
      <c r="W4" s="105"/>
      <c r="X4" s="105"/>
      <c r="Y4" s="105"/>
      <c r="Z4" s="105"/>
      <c r="AA4" s="105"/>
    </row>
    <row r="5" spans="1:27" ht="45" customHeight="1" x14ac:dyDescent="0.25">
      <c r="A5" s="97">
        <f t="shared" si="0"/>
        <v>3</v>
      </c>
      <c r="B5" s="110" t="s">
        <v>834</v>
      </c>
      <c r="C5" s="161">
        <v>43591</v>
      </c>
      <c r="D5" s="72" t="s">
        <v>1254</v>
      </c>
      <c r="E5" s="125" t="s">
        <v>1256</v>
      </c>
      <c r="F5" s="162" t="s">
        <v>1253</v>
      </c>
      <c r="G5" s="74" t="s">
        <v>1134</v>
      </c>
      <c r="H5" s="105"/>
      <c r="I5" s="105"/>
      <c r="J5" s="105"/>
      <c r="K5" s="105"/>
      <c r="L5" s="105"/>
      <c r="M5" s="105"/>
      <c r="N5" s="105"/>
      <c r="O5" s="105"/>
      <c r="P5" s="105"/>
      <c r="Q5" s="105"/>
      <c r="R5" s="105"/>
      <c r="S5" s="105"/>
      <c r="T5" s="105"/>
      <c r="U5" s="105"/>
      <c r="V5" s="105"/>
      <c r="W5" s="105"/>
      <c r="X5" s="105"/>
      <c r="Y5" s="105"/>
      <c r="Z5" s="105"/>
      <c r="AA5" s="105"/>
    </row>
    <row r="6" spans="1:27" ht="45" customHeight="1" x14ac:dyDescent="0.25">
      <c r="A6" s="97">
        <f t="shared" si="0"/>
        <v>4</v>
      </c>
      <c r="B6" s="164" t="s">
        <v>864</v>
      </c>
      <c r="C6" s="124">
        <v>43637</v>
      </c>
      <c r="D6" s="165" t="s">
        <v>1257</v>
      </c>
      <c r="E6" s="120" t="s">
        <v>1258</v>
      </c>
      <c r="F6" s="162" t="s">
        <v>1253</v>
      </c>
      <c r="G6" s="125" t="s">
        <v>1259</v>
      </c>
      <c r="H6" s="105"/>
      <c r="I6" s="105"/>
      <c r="J6" s="105"/>
      <c r="K6" s="105"/>
      <c r="L6" s="105"/>
      <c r="M6" s="105"/>
      <c r="N6" s="105"/>
      <c r="O6" s="105"/>
      <c r="P6" s="105"/>
      <c r="Q6" s="105"/>
      <c r="R6" s="105"/>
      <c r="S6" s="105"/>
      <c r="T6" s="105"/>
      <c r="U6" s="105"/>
      <c r="V6" s="105"/>
      <c r="W6" s="105"/>
      <c r="X6" s="105"/>
      <c r="Y6" s="105"/>
      <c r="Z6" s="105"/>
      <c r="AA6" s="105"/>
    </row>
    <row r="7" spans="1:27" ht="45" customHeight="1" x14ac:dyDescent="0.25">
      <c r="A7" s="97">
        <f t="shared" si="0"/>
        <v>5</v>
      </c>
      <c r="B7" s="164" t="s">
        <v>864</v>
      </c>
      <c r="C7" s="124">
        <v>43637</v>
      </c>
      <c r="D7" s="120" t="s">
        <v>1260</v>
      </c>
      <c r="E7" s="120" t="s">
        <v>1261</v>
      </c>
      <c r="F7" s="162" t="s">
        <v>1253</v>
      </c>
      <c r="G7" s="125" t="s">
        <v>1259</v>
      </c>
      <c r="H7" s="105"/>
      <c r="I7" s="105"/>
      <c r="J7" s="105"/>
      <c r="K7" s="105"/>
      <c r="L7" s="105"/>
      <c r="M7" s="105"/>
      <c r="N7" s="105"/>
      <c r="O7" s="105"/>
      <c r="P7" s="105"/>
      <c r="Q7" s="105"/>
      <c r="R7" s="105"/>
      <c r="S7" s="105"/>
      <c r="T7" s="105"/>
      <c r="U7" s="105"/>
      <c r="V7" s="105"/>
      <c r="W7" s="105"/>
      <c r="X7" s="105"/>
      <c r="Y7" s="105"/>
      <c r="Z7" s="105"/>
      <c r="AA7" s="105"/>
    </row>
    <row r="8" spans="1:27" ht="45" customHeight="1" x14ac:dyDescent="0.25">
      <c r="A8" s="97">
        <f t="shared" si="0"/>
        <v>6</v>
      </c>
      <c r="B8" s="114" t="s">
        <v>875</v>
      </c>
      <c r="C8" s="124" t="s">
        <v>1262</v>
      </c>
      <c r="D8" s="116" t="s">
        <v>1263</v>
      </c>
      <c r="E8" s="104" t="s">
        <v>1264</v>
      </c>
      <c r="F8" s="162" t="s">
        <v>1253</v>
      </c>
      <c r="G8" s="117" t="s">
        <v>1128</v>
      </c>
      <c r="H8" s="105"/>
      <c r="I8" s="105"/>
      <c r="J8" s="105"/>
      <c r="K8" s="105"/>
      <c r="L8" s="105"/>
      <c r="M8" s="105"/>
      <c r="N8" s="105"/>
      <c r="O8" s="105"/>
      <c r="P8" s="105"/>
      <c r="Q8" s="105"/>
      <c r="R8" s="105"/>
      <c r="S8" s="105"/>
      <c r="T8" s="105"/>
      <c r="U8" s="105"/>
      <c r="V8" s="105"/>
      <c r="W8" s="105"/>
      <c r="X8" s="105"/>
      <c r="Y8" s="105"/>
      <c r="Z8" s="105"/>
      <c r="AA8" s="105"/>
    </row>
    <row r="9" spans="1:27" ht="45" customHeight="1" x14ac:dyDescent="0.25">
      <c r="A9" s="97">
        <f t="shared" si="0"/>
        <v>7</v>
      </c>
      <c r="B9" s="114" t="s">
        <v>880</v>
      </c>
      <c r="C9" s="124">
        <v>43592</v>
      </c>
      <c r="D9" s="116" t="s">
        <v>1265</v>
      </c>
      <c r="E9" s="104" t="s">
        <v>1266</v>
      </c>
      <c r="F9" s="120" t="s">
        <v>1196</v>
      </c>
      <c r="G9" s="117" t="s">
        <v>1129</v>
      </c>
      <c r="H9" s="105"/>
      <c r="I9" s="105"/>
      <c r="J9" s="105"/>
      <c r="K9" s="105"/>
      <c r="L9" s="105"/>
      <c r="M9" s="105"/>
      <c r="N9" s="105"/>
      <c r="O9" s="105"/>
      <c r="P9" s="105"/>
      <c r="Q9" s="105"/>
      <c r="R9" s="105"/>
      <c r="S9" s="105"/>
      <c r="T9" s="105"/>
      <c r="U9" s="105"/>
      <c r="V9" s="105"/>
      <c r="W9" s="105"/>
      <c r="X9" s="105"/>
      <c r="Y9" s="105"/>
      <c r="Z9" s="105"/>
      <c r="AA9" s="105"/>
    </row>
    <row r="10" spans="1:27" ht="45" customHeight="1" x14ac:dyDescent="0.25">
      <c r="A10" s="662" t="s">
        <v>1267</v>
      </c>
      <c r="B10" s="663"/>
      <c r="C10" s="663"/>
      <c r="D10" s="663"/>
      <c r="E10" s="663"/>
      <c r="F10" s="663"/>
      <c r="G10" s="663"/>
      <c r="H10" s="664"/>
      <c r="I10" s="166"/>
      <c r="J10" s="167"/>
      <c r="K10" s="166"/>
      <c r="L10" s="166"/>
      <c r="M10" s="167"/>
      <c r="N10" s="69"/>
      <c r="O10" s="69"/>
      <c r="P10" s="69"/>
      <c r="Q10" s="69"/>
      <c r="R10" s="69"/>
      <c r="S10" s="69"/>
      <c r="T10" s="69"/>
      <c r="U10" s="69"/>
      <c r="V10" s="69"/>
      <c r="W10" s="69"/>
      <c r="X10" s="69"/>
      <c r="Y10" s="69"/>
      <c r="Z10" s="69"/>
      <c r="AA10" s="69"/>
    </row>
    <row r="11" spans="1:27" ht="14.25" customHeight="1" x14ac:dyDescent="0.25">
      <c r="A11" s="168">
        <f>A9+1</f>
        <v>8</v>
      </c>
      <c r="B11" s="169" t="s">
        <v>864</v>
      </c>
      <c r="C11" s="170">
        <v>43637</v>
      </c>
      <c r="D11" s="120" t="s">
        <v>1260</v>
      </c>
      <c r="E11" s="120" t="s">
        <v>1261</v>
      </c>
      <c r="F11" s="162" t="s">
        <v>819</v>
      </c>
      <c r="G11" s="120" t="s">
        <v>1259</v>
      </c>
      <c r="H11" s="171"/>
      <c r="I11" s="171"/>
      <c r="J11" s="171"/>
      <c r="K11" s="171"/>
      <c r="L11" s="171"/>
      <c r="M11" s="171"/>
      <c r="N11" s="171"/>
      <c r="O11" s="171"/>
      <c r="P11" s="171"/>
      <c r="Q11" s="171"/>
      <c r="R11" s="171"/>
      <c r="S11" s="171"/>
      <c r="T11" s="171"/>
      <c r="U11" s="171"/>
      <c r="V11" s="171"/>
      <c r="W11" s="171"/>
      <c r="X11" s="171"/>
      <c r="Y11" s="171"/>
      <c r="Z11" s="171"/>
      <c r="AA11" s="171"/>
    </row>
    <row r="12" spans="1:27" ht="14.25" customHeight="1" x14ac:dyDescent="0.25">
      <c r="A12" s="168">
        <v>9</v>
      </c>
      <c r="B12" s="169" t="s">
        <v>864</v>
      </c>
      <c r="C12" s="170">
        <v>43587</v>
      </c>
      <c r="D12" s="120" t="s">
        <v>44</v>
      </c>
      <c r="E12" s="120" t="s">
        <v>1261</v>
      </c>
      <c r="F12" s="162" t="s">
        <v>1253</v>
      </c>
      <c r="G12" s="120" t="s">
        <v>1259</v>
      </c>
      <c r="H12" s="171"/>
      <c r="I12" s="171"/>
      <c r="J12" s="171"/>
      <c r="K12" s="171"/>
      <c r="L12" s="171"/>
      <c r="M12" s="171"/>
      <c r="N12" s="171"/>
      <c r="O12" s="171"/>
      <c r="P12" s="171"/>
      <c r="Q12" s="171"/>
      <c r="R12" s="171"/>
      <c r="S12" s="171"/>
      <c r="T12" s="171"/>
      <c r="U12" s="171"/>
      <c r="V12" s="171"/>
      <c r="W12" s="171"/>
      <c r="X12" s="171"/>
      <c r="Y12" s="171"/>
      <c r="Z12" s="171"/>
      <c r="AA12" s="171"/>
    </row>
    <row r="13" spans="1:27" ht="14.25" customHeight="1" x14ac:dyDescent="0.25">
      <c r="A13" s="168">
        <f t="shared" ref="A13:A67" si="1">A12+1</f>
        <v>10</v>
      </c>
      <c r="B13" s="172" t="s">
        <v>1268</v>
      </c>
      <c r="C13" s="173">
        <v>43644</v>
      </c>
      <c r="D13" s="50" t="s">
        <v>1269</v>
      </c>
      <c r="E13" s="120" t="s">
        <v>1270</v>
      </c>
      <c r="F13" s="174" t="s">
        <v>819</v>
      </c>
      <c r="G13" s="120" t="s">
        <v>1259</v>
      </c>
      <c r="H13" s="171"/>
      <c r="I13" s="171"/>
      <c r="J13" s="171"/>
      <c r="K13" s="171"/>
      <c r="L13" s="171"/>
      <c r="M13" s="171"/>
      <c r="N13" s="171"/>
      <c r="O13" s="171"/>
      <c r="P13" s="171"/>
      <c r="Q13" s="171"/>
      <c r="R13" s="171"/>
      <c r="S13" s="171"/>
      <c r="T13" s="171"/>
      <c r="U13" s="171"/>
      <c r="V13" s="171"/>
      <c r="W13" s="171"/>
      <c r="X13" s="171"/>
      <c r="Y13" s="171"/>
      <c r="Z13" s="171"/>
      <c r="AA13" s="171"/>
    </row>
    <row r="14" spans="1:27" ht="42" customHeight="1" x14ac:dyDescent="0.25">
      <c r="A14" s="168">
        <f t="shared" si="1"/>
        <v>11</v>
      </c>
      <c r="B14" s="50" t="s">
        <v>864</v>
      </c>
      <c r="C14" s="175">
        <v>43637</v>
      </c>
      <c r="D14" s="50" t="s">
        <v>873</v>
      </c>
      <c r="E14" s="120" t="s">
        <v>1271</v>
      </c>
      <c r="F14" s="174" t="s">
        <v>819</v>
      </c>
      <c r="G14" s="120" t="s">
        <v>1259</v>
      </c>
      <c r="H14" s="171"/>
      <c r="I14" s="171"/>
      <c r="J14" s="171"/>
      <c r="K14" s="171"/>
      <c r="L14" s="171"/>
      <c r="M14" s="171"/>
      <c r="N14" s="171"/>
      <c r="O14" s="171"/>
      <c r="P14" s="171"/>
      <c r="Q14" s="171"/>
      <c r="R14" s="171"/>
      <c r="S14" s="171"/>
      <c r="T14" s="171"/>
      <c r="U14" s="171"/>
      <c r="V14" s="171"/>
      <c r="W14" s="171"/>
      <c r="X14" s="171"/>
      <c r="Y14" s="171"/>
      <c r="Z14" s="171"/>
      <c r="AA14" s="171"/>
    </row>
    <row r="15" spans="1:27" ht="14.25" customHeight="1" x14ac:dyDescent="0.25">
      <c r="A15" s="97">
        <f t="shared" si="1"/>
        <v>12</v>
      </c>
      <c r="B15" s="50" t="s">
        <v>1268</v>
      </c>
      <c r="C15" s="175">
        <v>43655</v>
      </c>
      <c r="D15" s="172" t="s">
        <v>1272</v>
      </c>
      <c r="E15" s="120" t="s">
        <v>1261</v>
      </c>
      <c r="F15" s="174" t="s">
        <v>1159</v>
      </c>
      <c r="G15" s="120" t="s">
        <v>1259</v>
      </c>
      <c r="H15" s="171"/>
      <c r="I15" s="171"/>
      <c r="J15" s="171"/>
      <c r="K15" s="171"/>
      <c r="L15" s="171"/>
      <c r="M15" s="171"/>
      <c r="N15" s="171"/>
      <c r="O15" s="171"/>
      <c r="P15" s="171"/>
      <c r="Q15" s="171"/>
      <c r="R15" s="171"/>
      <c r="S15" s="171"/>
      <c r="T15" s="171"/>
      <c r="U15" s="171"/>
      <c r="V15" s="171"/>
      <c r="W15" s="171"/>
      <c r="X15" s="171"/>
      <c r="Y15" s="171"/>
      <c r="Z15" s="171"/>
      <c r="AA15" s="171"/>
    </row>
    <row r="16" spans="1:27" ht="14.25" customHeight="1" x14ac:dyDescent="0.25">
      <c r="A16" s="97">
        <f t="shared" si="1"/>
        <v>13</v>
      </c>
      <c r="B16" s="176" t="s">
        <v>1268</v>
      </c>
      <c r="C16" s="173">
        <v>43598</v>
      </c>
      <c r="D16" s="120" t="s">
        <v>1273</v>
      </c>
      <c r="E16" s="120" t="s">
        <v>1274</v>
      </c>
      <c r="F16" s="174" t="s">
        <v>819</v>
      </c>
      <c r="G16" s="120" t="s">
        <v>1259</v>
      </c>
      <c r="H16" s="171"/>
      <c r="I16" s="171"/>
      <c r="J16" s="171"/>
      <c r="K16" s="171"/>
      <c r="L16" s="171"/>
      <c r="M16" s="171"/>
      <c r="N16" s="171"/>
      <c r="O16" s="171"/>
      <c r="P16" s="171"/>
      <c r="Q16" s="171"/>
      <c r="R16" s="171"/>
      <c r="S16" s="171"/>
      <c r="T16" s="171"/>
      <c r="U16" s="171"/>
      <c r="V16" s="171"/>
      <c r="W16" s="171"/>
      <c r="X16" s="171"/>
      <c r="Y16" s="171"/>
      <c r="Z16" s="171"/>
      <c r="AA16" s="171"/>
    </row>
    <row r="17" spans="1:27" ht="14.25" customHeight="1" x14ac:dyDescent="0.25">
      <c r="A17" s="97">
        <f t="shared" si="1"/>
        <v>14</v>
      </c>
      <c r="B17" s="176" t="s">
        <v>864</v>
      </c>
      <c r="C17" s="173">
        <v>43651</v>
      </c>
      <c r="D17" s="50" t="s">
        <v>1273</v>
      </c>
      <c r="E17" s="120" t="s">
        <v>1275</v>
      </c>
      <c r="F17" s="174" t="s">
        <v>819</v>
      </c>
      <c r="G17" s="120" t="s">
        <v>1259</v>
      </c>
      <c r="H17" s="177"/>
      <c r="I17" s="171"/>
      <c r="J17" s="171"/>
      <c r="K17" s="171"/>
      <c r="L17" s="171"/>
      <c r="M17" s="171"/>
      <c r="N17" s="171"/>
      <c r="O17" s="171"/>
      <c r="P17" s="171"/>
      <c r="Q17" s="171"/>
      <c r="R17" s="171"/>
      <c r="S17" s="171"/>
      <c r="T17" s="171"/>
      <c r="U17" s="171"/>
      <c r="V17" s="171"/>
      <c r="W17" s="171"/>
      <c r="X17" s="171"/>
      <c r="Y17" s="171"/>
      <c r="Z17" s="171"/>
      <c r="AA17" s="171"/>
    </row>
    <row r="18" spans="1:27" ht="14.25" customHeight="1" x14ac:dyDescent="0.25">
      <c r="A18" s="97">
        <f t="shared" si="1"/>
        <v>15</v>
      </c>
      <c r="B18" s="176" t="s">
        <v>1268</v>
      </c>
      <c r="C18" s="173">
        <v>43661</v>
      </c>
      <c r="D18" s="50" t="s">
        <v>1276</v>
      </c>
      <c r="E18" s="50" t="s">
        <v>1277</v>
      </c>
      <c r="F18" s="174" t="s">
        <v>1159</v>
      </c>
      <c r="G18" s="120" t="s">
        <v>1259</v>
      </c>
      <c r="H18" s="178"/>
      <c r="I18" s="171"/>
      <c r="J18" s="171"/>
      <c r="K18" s="171"/>
      <c r="L18" s="171"/>
      <c r="M18" s="171"/>
      <c r="N18" s="171"/>
      <c r="O18" s="171"/>
      <c r="P18" s="171"/>
      <c r="Q18" s="171"/>
      <c r="R18" s="171"/>
      <c r="S18" s="171"/>
      <c r="T18" s="171"/>
      <c r="U18" s="171"/>
      <c r="V18" s="171"/>
      <c r="W18" s="171"/>
      <c r="X18" s="171"/>
      <c r="Y18" s="171"/>
      <c r="Z18" s="171"/>
      <c r="AA18" s="171"/>
    </row>
    <row r="19" spans="1:27" ht="14.25" customHeight="1" x14ac:dyDescent="0.25">
      <c r="A19" s="97">
        <f t="shared" si="1"/>
        <v>16</v>
      </c>
      <c r="B19" s="172" t="s">
        <v>1268</v>
      </c>
      <c r="C19" s="173">
        <v>43636</v>
      </c>
      <c r="D19" s="50" t="s">
        <v>983</v>
      </c>
      <c r="E19" s="50" t="s">
        <v>1278</v>
      </c>
      <c r="F19" s="174" t="s">
        <v>1159</v>
      </c>
      <c r="G19" s="120" t="s">
        <v>1259</v>
      </c>
      <c r="H19" s="171"/>
      <c r="I19" s="171"/>
      <c r="J19" s="171"/>
      <c r="K19" s="171"/>
      <c r="L19" s="171"/>
      <c r="M19" s="171"/>
      <c r="N19" s="171"/>
      <c r="O19" s="171"/>
      <c r="P19" s="171"/>
      <c r="Q19" s="171"/>
      <c r="R19" s="171"/>
      <c r="S19" s="171"/>
      <c r="T19" s="171"/>
      <c r="U19" s="171"/>
      <c r="V19" s="171"/>
      <c r="W19" s="171"/>
      <c r="X19" s="171"/>
      <c r="Y19" s="171"/>
      <c r="Z19" s="171"/>
      <c r="AA19" s="171"/>
    </row>
    <row r="20" spans="1:27" ht="14.25" customHeight="1" x14ac:dyDescent="0.25">
      <c r="A20" s="97">
        <f t="shared" si="1"/>
        <v>17</v>
      </c>
      <c r="B20" s="179" t="s">
        <v>864</v>
      </c>
      <c r="C20" s="173">
        <v>43675</v>
      </c>
      <c r="D20" s="71" t="s">
        <v>1273</v>
      </c>
      <c r="E20" s="71" t="s">
        <v>1279</v>
      </c>
      <c r="F20" s="174" t="s">
        <v>819</v>
      </c>
      <c r="G20" s="120" t="s">
        <v>1259</v>
      </c>
      <c r="H20" s="171"/>
      <c r="I20" s="171"/>
      <c r="J20" s="171"/>
      <c r="K20" s="171"/>
      <c r="L20" s="171"/>
      <c r="M20" s="171"/>
      <c r="N20" s="171"/>
      <c r="O20" s="171"/>
      <c r="P20" s="171"/>
      <c r="Q20" s="171"/>
      <c r="R20" s="171"/>
      <c r="S20" s="171"/>
      <c r="T20" s="171"/>
      <c r="U20" s="171"/>
      <c r="V20" s="171"/>
      <c r="W20" s="171"/>
      <c r="X20" s="171"/>
      <c r="Y20" s="171"/>
      <c r="Z20" s="171"/>
      <c r="AA20" s="171"/>
    </row>
    <row r="21" spans="1:27" ht="14.25" customHeight="1" x14ac:dyDescent="0.25">
      <c r="A21" s="97">
        <f t="shared" si="1"/>
        <v>18</v>
      </c>
      <c r="B21" s="176" t="s">
        <v>864</v>
      </c>
      <c r="C21" s="173">
        <v>43663</v>
      </c>
      <c r="D21" s="50" t="s">
        <v>873</v>
      </c>
      <c r="E21" s="120" t="s">
        <v>1280</v>
      </c>
      <c r="F21" s="174" t="s">
        <v>1159</v>
      </c>
      <c r="G21" s="120" t="s">
        <v>1259</v>
      </c>
      <c r="H21" s="171"/>
      <c r="I21" s="171"/>
      <c r="J21" s="171"/>
      <c r="K21" s="171"/>
      <c r="L21" s="171"/>
      <c r="M21" s="171"/>
      <c r="N21" s="171"/>
      <c r="O21" s="171"/>
      <c r="P21" s="171"/>
      <c r="Q21" s="171"/>
      <c r="R21" s="171"/>
      <c r="S21" s="171"/>
      <c r="T21" s="171"/>
      <c r="U21" s="171"/>
      <c r="V21" s="171"/>
      <c r="W21" s="171"/>
      <c r="X21" s="171"/>
      <c r="Y21" s="171"/>
      <c r="Z21" s="171"/>
      <c r="AA21" s="171"/>
    </row>
    <row r="22" spans="1:27" ht="27.75" customHeight="1" x14ac:dyDescent="0.25">
      <c r="A22" s="97">
        <f t="shared" si="1"/>
        <v>19</v>
      </c>
      <c r="B22" s="176" t="s">
        <v>864</v>
      </c>
      <c r="C22" s="173">
        <v>43661</v>
      </c>
      <c r="D22" s="50" t="s">
        <v>873</v>
      </c>
      <c r="E22" s="120" t="s">
        <v>1281</v>
      </c>
      <c r="F22" s="174" t="s">
        <v>1159</v>
      </c>
      <c r="G22" s="120" t="s">
        <v>1259</v>
      </c>
      <c r="H22" s="171"/>
      <c r="I22" s="171"/>
      <c r="J22" s="171"/>
      <c r="K22" s="171"/>
      <c r="L22" s="171"/>
      <c r="M22" s="171"/>
      <c r="N22" s="171"/>
      <c r="O22" s="171"/>
      <c r="P22" s="171"/>
      <c r="Q22" s="171"/>
      <c r="R22" s="171"/>
      <c r="S22" s="171"/>
      <c r="T22" s="171"/>
      <c r="U22" s="171"/>
      <c r="V22" s="171"/>
      <c r="W22" s="171"/>
      <c r="X22" s="171"/>
      <c r="Y22" s="171"/>
      <c r="Z22" s="171"/>
      <c r="AA22" s="171"/>
    </row>
    <row r="23" spans="1:27" ht="46.5" customHeight="1" x14ac:dyDescent="0.25">
      <c r="A23" s="97">
        <f t="shared" si="1"/>
        <v>20</v>
      </c>
      <c r="B23" s="176" t="s">
        <v>864</v>
      </c>
      <c r="C23" s="173">
        <v>43661</v>
      </c>
      <c r="D23" s="50" t="s">
        <v>873</v>
      </c>
      <c r="E23" s="120" t="s">
        <v>1282</v>
      </c>
      <c r="F23" s="174" t="s">
        <v>1159</v>
      </c>
      <c r="G23" s="120" t="s">
        <v>1259</v>
      </c>
      <c r="H23" s="171"/>
      <c r="I23" s="171"/>
      <c r="J23" s="171"/>
      <c r="K23" s="171"/>
      <c r="L23" s="171"/>
      <c r="M23" s="171"/>
      <c r="N23" s="171"/>
      <c r="O23" s="171"/>
      <c r="P23" s="171"/>
      <c r="Q23" s="171"/>
      <c r="R23" s="171"/>
      <c r="S23" s="171"/>
      <c r="T23" s="171"/>
      <c r="U23" s="171"/>
      <c r="V23" s="171"/>
      <c r="W23" s="171"/>
      <c r="X23" s="171"/>
      <c r="Y23" s="171"/>
      <c r="Z23" s="171"/>
      <c r="AA23" s="171"/>
    </row>
    <row r="24" spans="1:27" ht="27.75" customHeight="1" x14ac:dyDescent="0.25">
      <c r="A24" s="97">
        <f t="shared" si="1"/>
        <v>21</v>
      </c>
      <c r="B24" s="176" t="s">
        <v>864</v>
      </c>
      <c r="C24" s="173">
        <v>43663</v>
      </c>
      <c r="D24" s="50" t="s">
        <v>873</v>
      </c>
      <c r="E24" s="120" t="s">
        <v>1283</v>
      </c>
      <c r="F24" s="174" t="s">
        <v>819</v>
      </c>
      <c r="G24" s="120" t="s">
        <v>1259</v>
      </c>
      <c r="H24" s="171"/>
      <c r="I24" s="171"/>
      <c r="J24" s="171"/>
      <c r="K24" s="171"/>
      <c r="L24" s="171"/>
      <c r="M24" s="171"/>
      <c r="N24" s="171"/>
      <c r="O24" s="171"/>
      <c r="P24" s="171"/>
      <c r="Q24" s="171"/>
      <c r="R24" s="171"/>
      <c r="S24" s="171"/>
      <c r="T24" s="171"/>
      <c r="U24" s="171"/>
      <c r="V24" s="171"/>
      <c r="W24" s="171"/>
      <c r="X24" s="171"/>
      <c r="Y24" s="171"/>
      <c r="Z24" s="171"/>
      <c r="AA24" s="171"/>
    </row>
    <row r="25" spans="1:27" ht="44.25" customHeight="1" x14ac:dyDescent="0.25">
      <c r="A25" s="97">
        <f t="shared" si="1"/>
        <v>22</v>
      </c>
      <c r="B25" s="176" t="s">
        <v>864</v>
      </c>
      <c r="C25" s="173">
        <v>43657</v>
      </c>
      <c r="D25" s="50" t="s">
        <v>873</v>
      </c>
      <c r="E25" s="120" t="s">
        <v>1284</v>
      </c>
      <c r="F25" s="174" t="s">
        <v>1159</v>
      </c>
      <c r="G25" s="120" t="s">
        <v>1259</v>
      </c>
      <c r="H25" s="171"/>
      <c r="I25" s="171"/>
      <c r="J25" s="171"/>
      <c r="K25" s="171"/>
      <c r="L25" s="171"/>
      <c r="M25" s="171"/>
      <c r="N25" s="171"/>
      <c r="O25" s="171"/>
      <c r="P25" s="171"/>
      <c r="Q25" s="171"/>
      <c r="R25" s="171"/>
      <c r="S25" s="171"/>
      <c r="T25" s="171"/>
      <c r="U25" s="171"/>
      <c r="V25" s="171"/>
      <c r="W25" s="171"/>
      <c r="X25" s="171"/>
      <c r="Y25" s="171"/>
      <c r="Z25" s="171"/>
      <c r="AA25" s="171"/>
    </row>
    <row r="26" spans="1:27" ht="14.25" customHeight="1" x14ac:dyDescent="0.25">
      <c r="A26" s="97">
        <f t="shared" si="1"/>
        <v>23</v>
      </c>
      <c r="B26" s="176" t="s">
        <v>864</v>
      </c>
      <c r="C26" s="173">
        <v>43672</v>
      </c>
      <c r="D26" s="50" t="s">
        <v>1285</v>
      </c>
      <c r="E26" s="120" t="s">
        <v>1286</v>
      </c>
      <c r="F26" s="174" t="s">
        <v>819</v>
      </c>
      <c r="G26" s="120" t="s">
        <v>1259</v>
      </c>
      <c r="H26" s="171"/>
      <c r="I26" s="171"/>
      <c r="J26" s="171"/>
      <c r="K26" s="171"/>
      <c r="L26" s="171"/>
      <c r="M26" s="171"/>
      <c r="N26" s="171"/>
      <c r="O26" s="171"/>
      <c r="P26" s="171"/>
      <c r="Q26" s="171"/>
      <c r="R26" s="171"/>
      <c r="S26" s="171"/>
      <c r="T26" s="171"/>
      <c r="U26" s="171"/>
      <c r="V26" s="171"/>
      <c r="W26" s="171"/>
      <c r="X26" s="171"/>
      <c r="Y26" s="171"/>
      <c r="Z26" s="171"/>
      <c r="AA26" s="171"/>
    </row>
    <row r="27" spans="1:27" ht="14.25" customHeight="1" x14ac:dyDescent="0.25">
      <c r="A27" s="97">
        <f t="shared" si="1"/>
        <v>24</v>
      </c>
      <c r="B27" s="176" t="s">
        <v>864</v>
      </c>
      <c r="C27" s="173">
        <v>43642</v>
      </c>
      <c r="D27" s="50" t="s">
        <v>607</v>
      </c>
      <c r="E27" s="120" t="s">
        <v>1287</v>
      </c>
      <c r="F27" s="174" t="s">
        <v>819</v>
      </c>
      <c r="G27" s="120" t="s">
        <v>1259</v>
      </c>
      <c r="H27" s="171"/>
      <c r="I27" s="171"/>
      <c r="J27" s="171"/>
      <c r="K27" s="171"/>
      <c r="L27" s="171"/>
      <c r="M27" s="171"/>
      <c r="N27" s="171"/>
      <c r="O27" s="171"/>
      <c r="P27" s="171"/>
      <c r="Q27" s="171"/>
      <c r="R27" s="171"/>
      <c r="S27" s="171"/>
      <c r="T27" s="171"/>
      <c r="U27" s="171"/>
      <c r="V27" s="171"/>
      <c r="W27" s="171"/>
      <c r="X27" s="171"/>
      <c r="Y27" s="171"/>
      <c r="Z27" s="171"/>
      <c r="AA27" s="171"/>
    </row>
    <row r="28" spans="1:27" ht="14.25" customHeight="1" x14ac:dyDescent="0.25">
      <c r="A28" s="97">
        <f t="shared" si="1"/>
        <v>25</v>
      </c>
      <c r="B28" s="176" t="s">
        <v>864</v>
      </c>
      <c r="C28" s="173">
        <v>43665</v>
      </c>
      <c r="D28" s="50" t="s">
        <v>873</v>
      </c>
      <c r="E28" s="120" t="s">
        <v>1288</v>
      </c>
      <c r="F28" s="174" t="s">
        <v>819</v>
      </c>
      <c r="G28" s="120" t="s">
        <v>1259</v>
      </c>
      <c r="H28" s="171"/>
      <c r="I28" s="171"/>
      <c r="J28" s="171"/>
      <c r="K28" s="171"/>
      <c r="L28" s="171"/>
      <c r="M28" s="171"/>
      <c r="N28" s="171"/>
      <c r="O28" s="171"/>
      <c r="P28" s="171"/>
      <c r="Q28" s="171"/>
      <c r="R28" s="171"/>
      <c r="S28" s="171"/>
      <c r="T28" s="171"/>
      <c r="U28" s="171"/>
      <c r="V28" s="171"/>
      <c r="W28" s="171"/>
      <c r="X28" s="171"/>
      <c r="Y28" s="171"/>
      <c r="Z28" s="171"/>
      <c r="AA28" s="171"/>
    </row>
    <row r="29" spans="1:27" ht="14.25" customHeight="1" x14ac:dyDescent="0.25">
      <c r="A29" s="97">
        <f t="shared" si="1"/>
        <v>26</v>
      </c>
      <c r="B29" s="176" t="s">
        <v>864</v>
      </c>
      <c r="C29" s="173">
        <v>43671</v>
      </c>
      <c r="D29" s="50" t="s">
        <v>873</v>
      </c>
      <c r="E29" s="120" t="s">
        <v>1289</v>
      </c>
      <c r="F29" s="174" t="s">
        <v>819</v>
      </c>
      <c r="G29" s="120" t="s">
        <v>1259</v>
      </c>
      <c r="H29" s="171"/>
      <c r="I29" s="171"/>
      <c r="J29" s="171"/>
      <c r="K29" s="171"/>
      <c r="L29" s="171"/>
      <c r="M29" s="171"/>
      <c r="N29" s="171"/>
      <c r="O29" s="171"/>
      <c r="P29" s="171"/>
      <c r="Q29" s="171"/>
      <c r="R29" s="171"/>
      <c r="S29" s="171"/>
      <c r="T29" s="171"/>
      <c r="U29" s="171"/>
      <c r="V29" s="171"/>
      <c r="W29" s="171"/>
      <c r="X29" s="171"/>
      <c r="Y29" s="171"/>
      <c r="Z29" s="171"/>
      <c r="AA29" s="171"/>
    </row>
    <row r="30" spans="1:27" ht="14.25" customHeight="1" x14ac:dyDescent="0.25">
      <c r="A30" s="97">
        <f t="shared" si="1"/>
        <v>27</v>
      </c>
      <c r="B30" s="176" t="s">
        <v>864</v>
      </c>
      <c r="C30" s="173">
        <v>43683</v>
      </c>
      <c r="D30" s="50" t="s">
        <v>1290</v>
      </c>
      <c r="E30" s="120" t="s">
        <v>1125</v>
      </c>
      <c r="F30" s="174" t="s">
        <v>1159</v>
      </c>
      <c r="G30" s="120" t="s">
        <v>1259</v>
      </c>
      <c r="H30" s="171"/>
      <c r="I30" s="171"/>
      <c r="J30" s="171"/>
      <c r="K30" s="171"/>
      <c r="L30" s="171"/>
      <c r="M30" s="171"/>
      <c r="N30" s="171"/>
      <c r="O30" s="171"/>
      <c r="P30" s="171"/>
      <c r="Q30" s="171"/>
      <c r="R30" s="171"/>
      <c r="S30" s="171"/>
      <c r="T30" s="171"/>
      <c r="U30" s="171"/>
      <c r="V30" s="171"/>
      <c r="W30" s="171"/>
      <c r="X30" s="171"/>
      <c r="Y30" s="171"/>
      <c r="Z30" s="171"/>
      <c r="AA30" s="171"/>
    </row>
    <row r="31" spans="1:27" ht="14.25" customHeight="1" x14ac:dyDescent="0.25">
      <c r="A31" s="97">
        <f t="shared" si="1"/>
        <v>28</v>
      </c>
      <c r="B31" s="176" t="s">
        <v>864</v>
      </c>
      <c r="C31" s="173">
        <v>43669</v>
      </c>
      <c r="D31" s="50" t="s">
        <v>607</v>
      </c>
      <c r="E31" s="120" t="s">
        <v>1291</v>
      </c>
      <c r="F31" s="174" t="s">
        <v>819</v>
      </c>
      <c r="G31" s="120" t="s">
        <v>1259</v>
      </c>
      <c r="H31" s="171"/>
      <c r="I31" s="171"/>
      <c r="J31" s="171"/>
      <c r="K31" s="171"/>
      <c r="L31" s="171"/>
      <c r="M31" s="171"/>
      <c r="N31" s="171"/>
      <c r="O31" s="171"/>
      <c r="P31" s="171"/>
      <c r="Q31" s="171"/>
      <c r="R31" s="171"/>
      <c r="S31" s="171"/>
      <c r="T31" s="171"/>
      <c r="U31" s="171"/>
      <c r="V31" s="171"/>
      <c r="W31" s="171"/>
      <c r="X31" s="171"/>
      <c r="Y31" s="171"/>
      <c r="Z31" s="171"/>
      <c r="AA31" s="171"/>
    </row>
    <row r="32" spans="1:27" ht="14.25" customHeight="1" x14ac:dyDescent="0.25">
      <c r="A32" s="97">
        <f t="shared" si="1"/>
        <v>29</v>
      </c>
      <c r="B32" s="179" t="s">
        <v>1268</v>
      </c>
      <c r="C32" s="170">
        <v>43692</v>
      </c>
      <c r="D32" s="71" t="s">
        <v>1276</v>
      </c>
      <c r="E32" s="112" t="s">
        <v>1292</v>
      </c>
      <c r="F32" s="174" t="s">
        <v>819</v>
      </c>
      <c r="G32" s="120" t="s">
        <v>1259</v>
      </c>
      <c r="H32" s="171"/>
      <c r="I32" s="171"/>
      <c r="J32" s="171"/>
      <c r="K32" s="171"/>
      <c r="L32" s="171"/>
      <c r="M32" s="171"/>
      <c r="N32" s="171"/>
      <c r="O32" s="171"/>
      <c r="P32" s="171"/>
      <c r="Q32" s="171"/>
      <c r="R32" s="171"/>
      <c r="S32" s="171"/>
      <c r="T32" s="171"/>
      <c r="U32" s="171"/>
      <c r="V32" s="171"/>
      <c r="W32" s="171"/>
      <c r="X32" s="171"/>
      <c r="Y32" s="171"/>
      <c r="Z32" s="171"/>
      <c r="AA32" s="171"/>
    </row>
    <row r="33" spans="1:27" ht="14.25" customHeight="1" x14ac:dyDescent="0.25">
      <c r="A33" s="97">
        <f t="shared" si="1"/>
        <v>30</v>
      </c>
      <c r="B33" s="176" t="s">
        <v>864</v>
      </c>
      <c r="C33" s="173">
        <v>43628</v>
      </c>
      <c r="D33" s="50" t="s">
        <v>873</v>
      </c>
      <c r="E33" s="120" t="s">
        <v>1293</v>
      </c>
      <c r="F33" s="174" t="s">
        <v>819</v>
      </c>
      <c r="G33" s="120" t="s">
        <v>1259</v>
      </c>
      <c r="H33" s="171"/>
      <c r="I33" s="171"/>
      <c r="J33" s="171"/>
      <c r="K33" s="171"/>
      <c r="L33" s="171"/>
      <c r="M33" s="171"/>
      <c r="N33" s="171"/>
      <c r="O33" s="171"/>
      <c r="P33" s="171"/>
      <c r="Q33" s="171"/>
      <c r="R33" s="171"/>
      <c r="S33" s="171"/>
      <c r="T33" s="171"/>
      <c r="U33" s="171"/>
      <c r="V33" s="171"/>
      <c r="W33" s="171"/>
      <c r="X33" s="171"/>
      <c r="Y33" s="171"/>
      <c r="Z33" s="171"/>
      <c r="AA33" s="171"/>
    </row>
    <row r="34" spans="1:27" ht="14.25" customHeight="1" x14ac:dyDescent="0.25">
      <c r="A34" s="97">
        <f t="shared" si="1"/>
        <v>31</v>
      </c>
      <c r="B34" s="176" t="s">
        <v>864</v>
      </c>
      <c r="C34" s="173">
        <v>43628</v>
      </c>
      <c r="D34" s="50" t="s">
        <v>873</v>
      </c>
      <c r="E34" s="120" t="s">
        <v>1294</v>
      </c>
      <c r="F34" s="174" t="s">
        <v>819</v>
      </c>
      <c r="G34" s="120" t="s">
        <v>1259</v>
      </c>
      <c r="H34" s="171"/>
      <c r="I34" s="171"/>
      <c r="J34" s="171"/>
      <c r="K34" s="171"/>
      <c r="L34" s="171"/>
      <c r="M34" s="171"/>
      <c r="N34" s="171"/>
      <c r="O34" s="171"/>
      <c r="P34" s="171"/>
      <c r="Q34" s="171"/>
      <c r="R34" s="171"/>
      <c r="S34" s="171"/>
      <c r="T34" s="171"/>
      <c r="U34" s="171"/>
      <c r="V34" s="171"/>
      <c r="W34" s="171"/>
      <c r="X34" s="171"/>
      <c r="Y34" s="171"/>
      <c r="Z34" s="171"/>
      <c r="AA34" s="171"/>
    </row>
    <row r="35" spans="1:27" ht="14.25" customHeight="1" x14ac:dyDescent="0.25">
      <c r="A35" s="97">
        <f t="shared" si="1"/>
        <v>32</v>
      </c>
      <c r="B35" s="176" t="s">
        <v>864</v>
      </c>
      <c r="C35" s="173">
        <v>43628</v>
      </c>
      <c r="D35" s="50" t="s">
        <v>873</v>
      </c>
      <c r="E35" s="120" t="s">
        <v>1295</v>
      </c>
      <c r="F35" s="174" t="s">
        <v>819</v>
      </c>
      <c r="G35" s="120" t="s">
        <v>1259</v>
      </c>
      <c r="H35" s="171"/>
      <c r="I35" s="171"/>
      <c r="J35" s="171"/>
      <c r="K35" s="171"/>
      <c r="L35" s="171"/>
      <c r="M35" s="171"/>
      <c r="N35" s="171"/>
      <c r="O35" s="171"/>
      <c r="P35" s="171"/>
      <c r="Q35" s="171"/>
      <c r="R35" s="171"/>
      <c r="S35" s="171"/>
      <c r="T35" s="171"/>
      <c r="U35" s="171"/>
      <c r="V35" s="171"/>
      <c r="W35" s="171"/>
      <c r="X35" s="171"/>
      <c r="Y35" s="171"/>
      <c r="Z35" s="171"/>
      <c r="AA35" s="171"/>
    </row>
    <row r="36" spans="1:27" ht="14.25" customHeight="1" x14ac:dyDescent="0.25">
      <c r="A36" s="97">
        <f t="shared" si="1"/>
        <v>33</v>
      </c>
      <c r="B36" s="176" t="s">
        <v>864</v>
      </c>
      <c r="C36" s="173">
        <v>43703</v>
      </c>
      <c r="D36" s="50" t="s">
        <v>1285</v>
      </c>
      <c r="E36" s="120" t="s">
        <v>1296</v>
      </c>
      <c r="F36" s="174" t="s">
        <v>819</v>
      </c>
      <c r="G36" s="120" t="s">
        <v>1259</v>
      </c>
      <c r="H36" s="171"/>
      <c r="I36" s="171"/>
      <c r="J36" s="171"/>
      <c r="K36" s="171"/>
      <c r="L36" s="171"/>
      <c r="M36" s="171"/>
      <c r="N36" s="171"/>
      <c r="O36" s="171"/>
      <c r="P36" s="171"/>
      <c r="Q36" s="171"/>
      <c r="R36" s="171"/>
      <c r="S36" s="171"/>
      <c r="T36" s="171"/>
      <c r="U36" s="171"/>
      <c r="V36" s="171"/>
      <c r="W36" s="171"/>
      <c r="X36" s="171"/>
      <c r="Y36" s="171"/>
      <c r="Z36" s="171"/>
      <c r="AA36" s="171"/>
    </row>
    <row r="37" spans="1:27" ht="14.25" customHeight="1" x14ac:dyDescent="0.25">
      <c r="A37" s="97">
        <f t="shared" si="1"/>
        <v>34</v>
      </c>
      <c r="B37" s="176" t="s">
        <v>864</v>
      </c>
      <c r="C37" s="173">
        <v>43697</v>
      </c>
      <c r="D37" s="50" t="s">
        <v>983</v>
      </c>
      <c r="E37" s="120" t="s">
        <v>1297</v>
      </c>
      <c r="F37" s="174" t="s">
        <v>819</v>
      </c>
      <c r="G37" s="120" t="s">
        <v>1259</v>
      </c>
      <c r="H37" s="171"/>
      <c r="I37" s="171"/>
      <c r="J37" s="171"/>
      <c r="K37" s="171"/>
      <c r="L37" s="171"/>
      <c r="M37" s="171"/>
      <c r="N37" s="171"/>
      <c r="O37" s="171"/>
      <c r="P37" s="171"/>
      <c r="Q37" s="171"/>
      <c r="R37" s="171"/>
      <c r="S37" s="171"/>
      <c r="T37" s="171"/>
      <c r="U37" s="171"/>
      <c r="V37" s="171"/>
      <c r="W37" s="171"/>
      <c r="X37" s="171"/>
      <c r="Y37" s="171"/>
      <c r="Z37" s="171"/>
      <c r="AA37" s="171"/>
    </row>
    <row r="38" spans="1:27" ht="14.25" customHeight="1" x14ac:dyDescent="0.25">
      <c r="A38" s="97">
        <f t="shared" si="1"/>
        <v>35</v>
      </c>
      <c r="B38" s="176" t="s">
        <v>1268</v>
      </c>
      <c r="C38" s="173">
        <v>43699</v>
      </c>
      <c r="D38" s="50" t="s">
        <v>1298</v>
      </c>
      <c r="E38" s="120" t="s">
        <v>1299</v>
      </c>
      <c r="F38" s="174" t="s">
        <v>819</v>
      </c>
      <c r="G38" s="120" t="s">
        <v>1259</v>
      </c>
      <c r="H38" s="171"/>
      <c r="I38" s="171"/>
      <c r="J38" s="171"/>
      <c r="K38" s="171"/>
      <c r="L38" s="171"/>
      <c r="M38" s="171"/>
      <c r="N38" s="171"/>
      <c r="O38" s="171"/>
      <c r="P38" s="171"/>
      <c r="Q38" s="171"/>
      <c r="R38" s="171"/>
      <c r="S38" s="171"/>
      <c r="T38" s="171"/>
      <c r="U38" s="171"/>
      <c r="V38" s="171"/>
      <c r="W38" s="171"/>
      <c r="X38" s="171"/>
      <c r="Y38" s="171"/>
      <c r="Z38" s="171"/>
      <c r="AA38" s="171"/>
    </row>
    <row r="39" spans="1:27" ht="14.25" customHeight="1" x14ac:dyDescent="0.25">
      <c r="A39" s="97">
        <f t="shared" si="1"/>
        <v>36</v>
      </c>
      <c r="B39" s="176" t="s">
        <v>1268</v>
      </c>
      <c r="C39" s="173">
        <v>43704</v>
      </c>
      <c r="D39" s="50" t="s">
        <v>1269</v>
      </c>
      <c r="E39" s="120" t="s">
        <v>1300</v>
      </c>
      <c r="F39" s="174" t="s">
        <v>819</v>
      </c>
      <c r="G39" s="120" t="s">
        <v>1259</v>
      </c>
      <c r="H39" s="171"/>
      <c r="I39" s="171"/>
      <c r="J39" s="171"/>
      <c r="K39" s="171"/>
      <c r="L39" s="171"/>
      <c r="M39" s="171"/>
      <c r="N39" s="171"/>
      <c r="O39" s="171"/>
      <c r="P39" s="171"/>
      <c r="Q39" s="171"/>
      <c r="R39" s="171"/>
      <c r="S39" s="171"/>
      <c r="T39" s="171"/>
      <c r="U39" s="171"/>
      <c r="V39" s="171"/>
      <c r="W39" s="171"/>
      <c r="X39" s="171"/>
      <c r="Y39" s="171"/>
      <c r="Z39" s="171"/>
      <c r="AA39" s="171"/>
    </row>
    <row r="40" spans="1:27" ht="14.25" customHeight="1" x14ac:dyDescent="0.25">
      <c r="A40" s="97">
        <f t="shared" si="1"/>
        <v>37</v>
      </c>
      <c r="B40" s="176" t="s">
        <v>864</v>
      </c>
      <c r="C40" s="173">
        <v>43706</v>
      </c>
      <c r="D40" s="50" t="s">
        <v>873</v>
      </c>
      <c r="E40" s="120" t="s">
        <v>1301</v>
      </c>
      <c r="F40" s="174" t="s">
        <v>1159</v>
      </c>
      <c r="G40" s="120" t="s">
        <v>1259</v>
      </c>
      <c r="H40" s="171"/>
      <c r="I40" s="171"/>
      <c r="J40" s="171"/>
      <c r="K40" s="171"/>
      <c r="L40" s="171"/>
      <c r="M40" s="171"/>
      <c r="N40" s="171"/>
      <c r="O40" s="171"/>
      <c r="P40" s="171"/>
      <c r="Q40" s="171"/>
      <c r="R40" s="171"/>
      <c r="S40" s="171"/>
      <c r="T40" s="171"/>
      <c r="U40" s="171"/>
      <c r="V40" s="171"/>
      <c r="W40" s="171"/>
      <c r="X40" s="171"/>
      <c r="Y40" s="171"/>
      <c r="Z40" s="171"/>
      <c r="AA40" s="171"/>
    </row>
    <row r="41" spans="1:27" ht="14.25" customHeight="1" x14ac:dyDescent="0.25">
      <c r="A41" s="97">
        <f t="shared" si="1"/>
        <v>38</v>
      </c>
      <c r="B41" s="176" t="s">
        <v>1268</v>
      </c>
      <c r="C41" s="173">
        <v>43689</v>
      </c>
      <c r="D41" s="50" t="s">
        <v>1302</v>
      </c>
      <c r="E41" s="120" t="s">
        <v>1303</v>
      </c>
      <c r="F41" s="174" t="s">
        <v>1159</v>
      </c>
      <c r="G41" s="120" t="s">
        <v>1259</v>
      </c>
      <c r="H41" s="171"/>
      <c r="I41" s="171"/>
      <c r="J41" s="171"/>
      <c r="K41" s="171"/>
      <c r="L41" s="171"/>
      <c r="M41" s="171"/>
      <c r="N41" s="171"/>
      <c r="O41" s="171"/>
      <c r="P41" s="171"/>
      <c r="Q41" s="171"/>
      <c r="R41" s="171"/>
      <c r="S41" s="171"/>
      <c r="T41" s="171"/>
      <c r="U41" s="171"/>
      <c r="V41" s="171"/>
      <c r="W41" s="171"/>
      <c r="X41" s="171"/>
      <c r="Y41" s="171"/>
      <c r="Z41" s="171"/>
      <c r="AA41" s="171"/>
    </row>
    <row r="42" spans="1:27" ht="14.25" customHeight="1" x14ac:dyDescent="0.25">
      <c r="A42" s="97">
        <f t="shared" si="1"/>
        <v>39</v>
      </c>
      <c r="B42" s="169" t="s">
        <v>1268</v>
      </c>
      <c r="C42" s="170">
        <v>43728</v>
      </c>
      <c r="D42" s="180" t="s">
        <v>1304</v>
      </c>
      <c r="E42" s="71" t="s">
        <v>1305</v>
      </c>
      <c r="F42" s="174" t="s">
        <v>819</v>
      </c>
      <c r="G42" s="120" t="s">
        <v>1259</v>
      </c>
      <c r="H42" s="171"/>
      <c r="I42" s="171"/>
      <c r="J42" s="171"/>
      <c r="K42" s="171"/>
      <c r="L42" s="171"/>
      <c r="M42" s="171"/>
      <c r="N42" s="171"/>
      <c r="O42" s="171"/>
      <c r="P42" s="171"/>
      <c r="Q42" s="171"/>
      <c r="R42" s="171"/>
      <c r="S42" s="171"/>
      <c r="T42" s="171"/>
      <c r="U42" s="171"/>
      <c r="V42" s="171"/>
      <c r="W42" s="171"/>
      <c r="X42" s="171"/>
      <c r="Y42" s="171"/>
      <c r="Z42" s="171"/>
      <c r="AA42" s="171"/>
    </row>
    <row r="43" spans="1:27" ht="14.25" customHeight="1" x14ac:dyDescent="0.25">
      <c r="A43" s="97">
        <f t="shared" si="1"/>
        <v>40</v>
      </c>
      <c r="B43" s="176" t="s">
        <v>1268</v>
      </c>
      <c r="C43" s="173">
        <v>43710</v>
      </c>
      <c r="D43" s="50" t="s">
        <v>1306</v>
      </c>
      <c r="E43" s="120" t="s">
        <v>1307</v>
      </c>
      <c r="F43" s="174" t="s">
        <v>819</v>
      </c>
      <c r="G43" s="120" t="s">
        <v>1259</v>
      </c>
      <c r="H43" s="171"/>
      <c r="I43" s="171"/>
      <c r="J43" s="171"/>
      <c r="K43" s="171"/>
      <c r="L43" s="171"/>
      <c r="M43" s="171"/>
      <c r="N43" s="171"/>
      <c r="O43" s="171"/>
      <c r="P43" s="171"/>
      <c r="Q43" s="171"/>
      <c r="R43" s="171"/>
      <c r="S43" s="171"/>
      <c r="T43" s="171"/>
      <c r="U43" s="171"/>
      <c r="V43" s="171"/>
      <c r="W43" s="171"/>
      <c r="X43" s="171"/>
      <c r="Y43" s="171"/>
      <c r="Z43" s="171"/>
      <c r="AA43" s="171"/>
    </row>
    <row r="44" spans="1:27" ht="14.25" customHeight="1" x14ac:dyDescent="0.25">
      <c r="A44" s="97">
        <f t="shared" si="1"/>
        <v>41</v>
      </c>
      <c r="B44" s="176" t="s">
        <v>1268</v>
      </c>
      <c r="C44" s="173">
        <v>43726</v>
      </c>
      <c r="D44" s="50" t="s">
        <v>1290</v>
      </c>
      <c r="E44" s="120" t="s">
        <v>1095</v>
      </c>
      <c r="F44" s="174" t="s">
        <v>1159</v>
      </c>
      <c r="G44" s="120" t="s">
        <v>1259</v>
      </c>
      <c r="H44" s="171"/>
      <c r="I44" s="171"/>
      <c r="J44" s="171"/>
      <c r="K44" s="171"/>
      <c r="L44" s="171"/>
      <c r="M44" s="171"/>
      <c r="N44" s="171"/>
      <c r="O44" s="171"/>
      <c r="P44" s="171"/>
      <c r="Q44" s="171"/>
      <c r="R44" s="171"/>
      <c r="S44" s="171"/>
      <c r="T44" s="171"/>
      <c r="U44" s="171"/>
      <c r="V44" s="171"/>
      <c r="W44" s="171"/>
      <c r="X44" s="171"/>
      <c r="Y44" s="171"/>
      <c r="Z44" s="171"/>
      <c r="AA44" s="171"/>
    </row>
    <row r="45" spans="1:27" ht="14.25" customHeight="1" x14ac:dyDescent="0.25">
      <c r="A45" s="97">
        <f t="shared" si="1"/>
        <v>42</v>
      </c>
      <c r="B45" s="176" t="s">
        <v>1268</v>
      </c>
      <c r="C45" s="173">
        <v>43727</v>
      </c>
      <c r="D45" s="50" t="s">
        <v>1306</v>
      </c>
      <c r="E45" s="120" t="s">
        <v>1308</v>
      </c>
      <c r="F45" s="174" t="s">
        <v>1159</v>
      </c>
      <c r="G45" s="120" t="s">
        <v>1259</v>
      </c>
      <c r="H45" s="171"/>
      <c r="I45" s="171"/>
      <c r="J45" s="171"/>
      <c r="K45" s="171"/>
      <c r="L45" s="171"/>
      <c r="M45" s="171"/>
      <c r="N45" s="171"/>
      <c r="O45" s="171"/>
      <c r="P45" s="171"/>
      <c r="Q45" s="171"/>
      <c r="R45" s="171"/>
      <c r="S45" s="171"/>
      <c r="T45" s="171"/>
      <c r="U45" s="171"/>
      <c r="V45" s="171"/>
      <c r="W45" s="171"/>
      <c r="X45" s="171"/>
      <c r="Y45" s="171"/>
      <c r="Z45" s="171"/>
      <c r="AA45" s="171"/>
    </row>
    <row r="46" spans="1:27" ht="14.25" customHeight="1" x14ac:dyDescent="0.25">
      <c r="A46" s="97">
        <f t="shared" si="1"/>
        <v>43</v>
      </c>
      <c r="B46" s="176" t="s">
        <v>864</v>
      </c>
      <c r="C46" s="173">
        <v>43698</v>
      </c>
      <c r="D46" s="50" t="s">
        <v>1285</v>
      </c>
      <c r="E46" s="120" t="s">
        <v>1309</v>
      </c>
      <c r="F46" s="174" t="s">
        <v>819</v>
      </c>
      <c r="G46" s="120" t="s">
        <v>1259</v>
      </c>
      <c r="H46" s="171"/>
      <c r="I46" s="171"/>
      <c r="J46" s="171"/>
      <c r="K46" s="171"/>
      <c r="L46" s="171"/>
      <c r="M46" s="171"/>
      <c r="N46" s="171"/>
      <c r="O46" s="171"/>
      <c r="P46" s="171"/>
      <c r="Q46" s="171"/>
      <c r="R46" s="171"/>
      <c r="S46" s="171"/>
      <c r="T46" s="171"/>
      <c r="U46" s="171"/>
      <c r="V46" s="171"/>
      <c r="W46" s="171"/>
      <c r="X46" s="171"/>
      <c r="Y46" s="171"/>
      <c r="Z46" s="171"/>
      <c r="AA46" s="171"/>
    </row>
    <row r="47" spans="1:27" ht="14.25" customHeight="1" x14ac:dyDescent="0.25">
      <c r="A47" s="97">
        <f t="shared" si="1"/>
        <v>44</v>
      </c>
      <c r="B47" s="176" t="s">
        <v>864</v>
      </c>
      <c r="C47" s="173">
        <v>43711</v>
      </c>
      <c r="D47" s="50" t="s">
        <v>983</v>
      </c>
      <c r="E47" s="120" t="s">
        <v>1310</v>
      </c>
      <c r="F47" s="174" t="s">
        <v>819</v>
      </c>
      <c r="G47" s="120" t="s">
        <v>1259</v>
      </c>
      <c r="H47" s="171"/>
      <c r="I47" s="171"/>
      <c r="J47" s="171"/>
      <c r="K47" s="171"/>
      <c r="L47" s="171"/>
      <c r="M47" s="171"/>
      <c r="N47" s="171"/>
      <c r="O47" s="171"/>
      <c r="P47" s="171"/>
      <c r="Q47" s="171"/>
      <c r="R47" s="171"/>
      <c r="S47" s="171"/>
      <c r="T47" s="171"/>
      <c r="U47" s="171"/>
      <c r="V47" s="171"/>
      <c r="W47" s="171"/>
      <c r="X47" s="171"/>
      <c r="Y47" s="171"/>
      <c r="Z47" s="171"/>
      <c r="AA47" s="171"/>
    </row>
    <row r="48" spans="1:27" ht="14.25" customHeight="1" x14ac:dyDescent="0.25">
      <c r="A48" s="97">
        <f t="shared" si="1"/>
        <v>45</v>
      </c>
      <c r="B48" s="176" t="s">
        <v>864</v>
      </c>
      <c r="C48" s="173">
        <v>43717</v>
      </c>
      <c r="D48" s="50" t="s">
        <v>1302</v>
      </c>
      <c r="E48" s="120" t="s">
        <v>1303</v>
      </c>
      <c r="F48" s="174" t="s">
        <v>819</v>
      </c>
      <c r="G48" s="120" t="s">
        <v>1259</v>
      </c>
      <c r="H48" s="171"/>
      <c r="I48" s="171"/>
      <c r="J48" s="171"/>
      <c r="K48" s="171"/>
      <c r="L48" s="171"/>
      <c r="M48" s="171"/>
      <c r="N48" s="171"/>
      <c r="O48" s="171"/>
      <c r="P48" s="171"/>
      <c r="Q48" s="171"/>
      <c r="R48" s="171"/>
      <c r="S48" s="171"/>
      <c r="T48" s="171"/>
      <c r="U48" s="171"/>
      <c r="V48" s="171"/>
      <c r="W48" s="171"/>
      <c r="X48" s="171"/>
      <c r="Y48" s="171"/>
      <c r="Z48" s="171"/>
      <c r="AA48" s="171"/>
    </row>
    <row r="49" spans="1:27" ht="14.25" customHeight="1" x14ac:dyDescent="0.25">
      <c r="A49" s="97">
        <f t="shared" si="1"/>
        <v>46</v>
      </c>
      <c r="B49" s="176" t="s">
        <v>864</v>
      </c>
      <c r="C49" s="173">
        <v>43717</v>
      </c>
      <c r="D49" s="50" t="s">
        <v>983</v>
      </c>
      <c r="E49" s="120" t="s">
        <v>1311</v>
      </c>
      <c r="F49" s="174" t="s">
        <v>819</v>
      </c>
      <c r="G49" s="120" t="s">
        <v>1259</v>
      </c>
      <c r="H49" s="171"/>
      <c r="I49" s="171"/>
      <c r="J49" s="171"/>
      <c r="K49" s="171"/>
      <c r="L49" s="171"/>
      <c r="M49" s="171"/>
      <c r="N49" s="171"/>
      <c r="O49" s="171"/>
      <c r="P49" s="171"/>
      <c r="Q49" s="171"/>
      <c r="R49" s="171"/>
      <c r="S49" s="171"/>
      <c r="T49" s="171"/>
      <c r="U49" s="171"/>
      <c r="V49" s="171"/>
      <c r="W49" s="171"/>
      <c r="X49" s="171"/>
      <c r="Y49" s="171"/>
      <c r="Z49" s="171"/>
      <c r="AA49" s="171"/>
    </row>
    <row r="50" spans="1:27" ht="14.25" customHeight="1" x14ac:dyDescent="0.25">
      <c r="A50" s="97">
        <f t="shared" si="1"/>
        <v>47</v>
      </c>
      <c r="B50" s="176" t="s">
        <v>864</v>
      </c>
      <c r="C50" s="173">
        <v>43685</v>
      </c>
      <c r="D50" s="50" t="s">
        <v>983</v>
      </c>
      <c r="E50" s="120" t="s">
        <v>1312</v>
      </c>
      <c r="F50" s="174" t="s">
        <v>819</v>
      </c>
      <c r="G50" s="120" t="s">
        <v>1259</v>
      </c>
      <c r="H50" s="171"/>
      <c r="I50" s="171"/>
      <c r="J50" s="171"/>
      <c r="K50" s="171"/>
      <c r="L50" s="171"/>
      <c r="M50" s="171"/>
      <c r="N50" s="171"/>
      <c r="O50" s="171"/>
      <c r="P50" s="171"/>
      <c r="Q50" s="171"/>
      <c r="R50" s="171"/>
      <c r="S50" s="171"/>
      <c r="T50" s="171"/>
      <c r="U50" s="171"/>
      <c r="V50" s="171"/>
      <c r="W50" s="171"/>
      <c r="X50" s="171"/>
      <c r="Y50" s="171"/>
      <c r="Z50" s="171"/>
      <c r="AA50" s="171"/>
    </row>
    <row r="51" spans="1:27" ht="14.25" customHeight="1" x14ac:dyDescent="0.25">
      <c r="A51" s="97">
        <f t="shared" si="1"/>
        <v>48</v>
      </c>
      <c r="B51" s="176" t="s">
        <v>1268</v>
      </c>
      <c r="C51" s="173">
        <v>43706</v>
      </c>
      <c r="D51" s="50" t="s">
        <v>873</v>
      </c>
      <c r="E51" s="120" t="s">
        <v>1313</v>
      </c>
      <c r="F51" s="174" t="s">
        <v>819</v>
      </c>
      <c r="G51" s="120" t="s">
        <v>1259</v>
      </c>
      <c r="H51" s="171"/>
      <c r="I51" s="171"/>
      <c r="J51" s="171"/>
      <c r="K51" s="171"/>
      <c r="L51" s="171"/>
      <c r="M51" s="171"/>
      <c r="N51" s="171"/>
      <c r="O51" s="171"/>
      <c r="P51" s="171"/>
      <c r="Q51" s="171"/>
      <c r="R51" s="171"/>
      <c r="S51" s="171"/>
      <c r="T51" s="171"/>
      <c r="U51" s="171"/>
      <c r="V51" s="171"/>
      <c r="W51" s="171"/>
      <c r="X51" s="171"/>
      <c r="Y51" s="171"/>
      <c r="Z51" s="171"/>
      <c r="AA51" s="171"/>
    </row>
    <row r="52" spans="1:27" ht="14.25" customHeight="1" x14ac:dyDescent="0.25">
      <c r="A52" s="97">
        <f t="shared" si="1"/>
        <v>49</v>
      </c>
      <c r="B52" s="176" t="s">
        <v>1268</v>
      </c>
      <c r="C52" s="173">
        <v>43735</v>
      </c>
      <c r="D52" s="50" t="s">
        <v>1314</v>
      </c>
      <c r="E52" s="120" t="s">
        <v>1315</v>
      </c>
      <c r="F52" s="174" t="s">
        <v>819</v>
      </c>
      <c r="G52" s="120" t="s">
        <v>1259</v>
      </c>
      <c r="H52" s="171"/>
      <c r="I52" s="171"/>
      <c r="J52" s="171"/>
      <c r="K52" s="171"/>
      <c r="L52" s="171"/>
      <c r="M52" s="171"/>
      <c r="N52" s="171"/>
      <c r="O52" s="171"/>
      <c r="P52" s="171"/>
      <c r="Q52" s="171"/>
      <c r="R52" s="171"/>
      <c r="S52" s="171"/>
      <c r="T52" s="171"/>
      <c r="U52" s="171"/>
      <c r="V52" s="171"/>
      <c r="W52" s="171"/>
      <c r="X52" s="171"/>
      <c r="Y52" s="171"/>
      <c r="Z52" s="171"/>
      <c r="AA52" s="171"/>
    </row>
    <row r="53" spans="1:27" ht="14.25" customHeight="1" x14ac:dyDescent="0.25">
      <c r="A53" s="97">
        <f t="shared" si="1"/>
        <v>50</v>
      </c>
      <c r="B53" s="50" t="s">
        <v>1268</v>
      </c>
      <c r="C53" s="173">
        <v>43726</v>
      </c>
      <c r="D53" s="50" t="s">
        <v>483</v>
      </c>
      <c r="E53" s="120" t="s">
        <v>1316</v>
      </c>
      <c r="F53" s="50" t="s">
        <v>1159</v>
      </c>
      <c r="G53" s="120" t="s">
        <v>1259</v>
      </c>
      <c r="H53" s="171"/>
      <c r="I53" s="171"/>
      <c r="J53" s="171"/>
      <c r="K53" s="171"/>
      <c r="L53" s="171"/>
      <c r="M53" s="171"/>
      <c r="N53" s="171"/>
      <c r="O53" s="171"/>
      <c r="P53" s="171"/>
      <c r="Q53" s="171"/>
      <c r="R53" s="171"/>
      <c r="S53" s="171"/>
      <c r="T53" s="171"/>
      <c r="U53" s="171"/>
      <c r="V53" s="171"/>
      <c r="W53" s="171"/>
      <c r="X53" s="171"/>
      <c r="Y53" s="171"/>
      <c r="Z53" s="171"/>
      <c r="AA53" s="171"/>
    </row>
    <row r="54" spans="1:27" ht="14.25" customHeight="1" x14ac:dyDescent="0.25">
      <c r="A54" s="97">
        <f t="shared" si="1"/>
        <v>51</v>
      </c>
      <c r="B54" s="50" t="s">
        <v>1268</v>
      </c>
      <c r="C54" s="173">
        <v>43735</v>
      </c>
      <c r="D54" s="50" t="s">
        <v>983</v>
      </c>
      <c r="E54" s="120" t="s">
        <v>1317</v>
      </c>
      <c r="F54" s="50" t="s">
        <v>1159</v>
      </c>
      <c r="G54" s="120" t="s">
        <v>1259</v>
      </c>
      <c r="H54" s="171"/>
      <c r="I54" s="171"/>
      <c r="J54" s="171"/>
      <c r="K54" s="171"/>
      <c r="L54" s="171"/>
      <c r="M54" s="171"/>
      <c r="N54" s="171"/>
      <c r="O54" s="171"/>
      <c r="P54" s="171"/>
      <c r="Q54" s="171"/>
      <c r="R54" s="171"/>
      <c r="S54" s="171"/>
      <c r="T54" s="171"/>
      <c r="U54" s="171"/>
      <c r="V54" s="171"/>
      <c r="W54" s="171"/>
      <c r="X54" s="171"/>
      <c r="Y54" s="171"/>
      <c r="Z54" s="171"/>
      <c r="AA54" s="171"/>
    </row>
    <row r="55" spans="1:27" ht="14.25" customHeight="1" x14ac:dyDescent="0.25">
      <c r="A55" s="97">
        <f t="shared" si="1"/>
        <v>52</v>
      </c>
      <c r="B55" s="50" t="s">
        <v>1268</v>
      </c>
      <c r="C55" s="173">
        <v>43724</v>
      </c>
      <c r="D55" s="50" t="s">
        <v>1318</v>
      </c>
      <c r="E55" s="120" t="s">
        <v>1319</v>
      </c>
      <c r="F55" s="50" t="s">
        <v>1159</v>
      </c>
      <c r="G55" s="120" t="s">
        <v>1259</v>
      </c>
      <c r="H55" s="171"/>
      <c r="I55" s="171"/>
      <c r="J55" s="171"/>
      <c r="K55" s="171"/>
      <c r="L55" s="171"/>
      <c r="M55" s="171"/>
      <c r="N55" s="171"/>
      <c r="O55" s="171"/>
      <c r="P55" s="171"/>
      <c r="Q55" s="171"/>
      <c r="R55" s="171"/>
      <c r="S55" s="171"/>
      <c r="T55" s="171"/>
      <c r="U55" s="171"/>
      <c r="V55" s="171"/>
      <c r="W55" s="171"/>
      <c r="X55" s="171"/>
      <c r="Y55" s="171"/>
      <c r="Z55" s="171"/>
      <c r="AA55" s="171"/>
    </row>
    <row r="56" spans="1:27" ht="14.25" customHeight="1" x14ac:dyDescent="0.25">
      <c r="A56" s="97">
        <f t="shared" si="1"/>
        <v>53</v>
      </c>
      <c r="B56" s="181" t="s">
        <v>1217</v>
      </c>
      <c r="C56" s="182"/>
      <c r="D56" s="116" t="s">
        <v>1320</v>
      </c>
      <c r="E56" s="116" t="s">
        <v>1321</v>
      </c>
      <c r="F56" s="183" t="s">
        <v>819</v>
      </c>
      <c r="G56" s="184" t="s">
        <v>1132</v>
      </c>
      <c r="H56" s="171"/>
      <c r="I56" s="171"/>
      <c r="J56" s="171"/>
      <c r="K56" s="171"/>
      <c r="L56" s="171"/>
      <c r="M56" s="171"/>
      <c r="N56" s="171"/>
      <c r="O56" s="171"/>
      <c r="P56" s="171"/>
      <c r="Q56" s="171"/>
      <c r="R56" s="171"/>
      <c r="S56" s="171"/>
      <c r="T56" s="171"/>
      <c r="U56" s="171"/>
      <c r="V56" s="171"/>
      <c r="W56" s="171"/>
      <c r="X56" s="171"/>
      <c r="Y56" s="171"/>
      <c r="Z56" s="171"/>
      <c r="AA56" s="171"/>
    </row>
    <row r="57" spans="1:27" ht="14.25" customHeight="1" x14ac:dyDescent="0.25">
      <c r="A57" s="97">
        <f t="shared" si="1"/>
        <v>54</v>
      </c>
      <c r="B57" s="181" t="s">
        <v>1217</v>
      </c>
      <c r="C57" s="182"/>
      <c r="D57" s="116" t="s">
        <v>1322</v>
      </c>
      <c r="E57" s="116" t="s">
        <v>1323</v>
      </c>
      <c r="F57" s="183" t="s">
        <v>819</v>
      </c>
      <c r="G57" s="184" t="s">
        <v>1134</v>
      </c>
      <c r="H57" s="171"/>
      <c r="I57" s="171"/>
      <c r="J57" s="171"/>
      <c r="K57" s="171"/>
      <c r="L57" s="171"/>
      <c r="M57" s="171"/>
      <c r="N57" s="171"/>
      <c r="O57" s="171"/>
      <c r="P57" s="171"/>
      <c r="Q57" s="171"/>
      <c r="R57" s="171"/>
      <c r="S57" s="171"/>
      <c r="T57" s="171"/>
      <c r="U57" s="171"/>
      <c r="V57" s="171"/>
      <c r="W57" s="171"/>
      <c r="X57" s="171"/>
      <c r="Y57" s="171"/>
      <c r="Z57" s="171"/>
      <c r="AA57" s="171"/>
    </row>
    <row r="58" spans="1:27" ht="14.25" customHeight="1" x14ac:dyDescent="0.25">
      <c r="A58" s="97">
        <f t="shared" si="1"/>
        <v>55</v>
      </c>
      <c r="B58" s="181" t="s">
        <v>1217</v>
      </c>
      <c r="C58" s="182"/>
      <c r="D58" s="116" t="s">
        <v>1324</v>
      </c>
      <c r="E58" s="116" t="s">
        <v>1325</v>
      </c>
      <c r="F58" s="183" t="s">
        <v>819</v>
      </c>
      <c r="G58" s="184" t="s">
        <v>1134</v>
      </c>
      <c r="H58" s="171"/>
      <c r="I58" s="171"/>
      <c r="J58" s="171"/>
      <c r="K58" s="171"/>
      <c r="L58" s="171"/>
      <c r="M58" s="171"/>
      <c r="N58" s="171"/>
      <c r="O58" s="171"/>
      <c r="P58" s="171"/>
      <c r="Q58" s="171"/>
      <c r="R58" s="171"/>
      <c r="S58" s="171"/>
      <c r="T58" s="171"/>
      <c r="U58" s="171"/>
      <c r="V58" s="171"/>
      <c r="W58" s="171"/>
      <c r="X58" s="171"/>
      <c r="Y58" s="171"/>
      <c r="Z58" s="171"/>
      <c r="AA58" s="171"/>
    </row>
    <row r="59" spans="1:27" ht="14.25" customHeight="1" x14ac:dyDescent="0.25">
      <c r="A59" s="97">
        <f t="shared" si="1"/>
        <v>56</v>
      </c>
      <c r="B59" s="181" t="s">
        <v>1217</v>
      </c>
      <c r="C59" s="182"/>
      <c r="D59" s="116" t="s">
        <v>1326</v>
      </c>
      <c r="E59" s="116" t="s">
        <v>1327</v>
      </c>
      <c r="F59" s="183" t="s">
        <v>819</v>
      </c>
      <c r="G59" s="184" t="s">
        <v>1134</v>
      </c>
      <c r="H59" s="171"/>
      <c r="I59" s="171"/>
      <c r="J59" s="171"/>
      <c r="K59" s="171"/>
      <c r="L59" s="171"/>
      <c r="M59" s="171"/>
      <c r="N59" s="171"/>
      <c r="O59" s="171"/>
      <c r="P59" s="171"/>
      <c r="Q59" s="171"/>
      <c r="R59" s="171"/>
      <c r="S59" s="171"/>
      <c r="T59" s="171"/>
      <c r="U59" s="171"/>
      <c r="V59" s="171"/>
      <c r="W59" s="171"/>
      <c r="X59" s="171"/>
      <c r="Y59" s="171"/>
      <c r="Z59" s="171"/>
      <c r="AA59" s="171"/>
    </row>
    <row r="60" spans="1:27" ht="14.25" customHeight="1" x14ac:dyDescent="0.25">
      <c r="A60" s="97">
        <f t="shared" si="1"/>
        <v>57</v>
      </c>
      <c r="B60" s="181" t="s">
        <v>1217</v>
      </c>
      <c r="C60" s="182"/>
      <c r="D60" s="116" t="s">
        <v>1328</v>
      </c>
      <c r="E60" s="116" t="s">
        <v>1329</v>
      </c>
      <c r="F60" s="183" t="s">
        <v>819</v>
      </c>
      <c r="G60" s="184" t="s">
        <v>1134</v>
      </c>
      <c r="H60" s="171"/>
      <c r="I60" s="171"/>
      <c r="J60" s="171"/>
      <c r="K60" s="171"/>
      <c r="L60" s="171"/>
      <c r="M60" s="171"/>
      <c r="N60" s="171"/>
      <c r="O60" s="171"/>
      <c r="P60" s="171"/>
      <c r="Q60" s="171"/>
      <c r="R60" s="171"/>
      <c r="S60" s="171"/>
      <c r="T60" s="171"/>
      <c r="U60" s="171"/>
      <c r="V60" s="171"/>
      <c r="W60" s="171"/>
      <c r="X60" s="171"/>
      <c r="Y60" s="171"/>
      <c r="Z60" s="171"/>
      <c r="AA60" s="171"/>
    </row>
    <row r="61" spans="1:27" ht="14.25" customHeight="1" x14ac:dyDescent="0.25">
      <c r="A61" s="97">
        <f t="shared" si="1"/>
        <v>58</v>
      </c>
      <c r="B61" s="181" t="s">
        <v>1217</v>
      </c>
      <c r="C61" s="182"/>
      <c r="D61" s="116" t="s">
        <v>1330</v>
      </c>
      <c r="E61" s="116" t="s">
        <v>1331</v>
      </c>
      <c r="F61" s="183" t="s">
        <v>819</v>
      </c>
      <c r="G61" s="116" t="s">
        <v>1331</v>
      </c>
      <c r="H61" s="171"/>
      <c r="I61" s="171"/>
      <c r="J61" s="171"/>
      <c r="K61" s="171"/>
      <c r="L61" s="171"/>
      <c r="M61" s="171"/>
      <c r="N61" s="171"/>
      <c r="O61" s="171"/>
      <c r="P61" s="171"/>
      <c r="Q61" s="171"/>
      <c r="R61" s="171"/>
      <c r="S61" s="171"/>
      <c r="T61" s="171"/>
      <c r="U61" s="171"/>
      <c r="V61" s="171"/>
      <c r="W61" s="171"/>
      <c r="X61" s="171"/>
      <c r="Y61" s="171"/>
      <c r="Z61" s="171"/>
      <c r="AA61" s="171"/>
    </row>
    <row r="62" spans="1:27" ht="14.25" customHeight="1" x14ac:dyDescent="0.25">
      <c r="A62" s="97">
        <f t="shared" si="1"/>
        <v>59</v>
      </c>
      <c r="B62" s="181" t="s">
        <v>1217</v>
      </c>
      <c r="C62" s="182"/>
      <c r="D62" s="116" t="s">
        <v>1154</v>
      </c>
      <c r="E62" s="116" t="s">
        <v>1332</v>
      </c>
      <c r="F62" s="183" t="s">
        <v>819</v>
      </c>
      <c r="G62" s="184" t="s">
        <v>1134</v>
      </c>
      <c r="H62" s="171"/>
      <c r="I62" s="171"/>
      <c r="J62" s="171"/>
      <c r="K62" s="171"/>
      <c r="L62" s="171"/>
      <c r="M62" s="171"/>
      <c r="N62" s="171"/>
      <c r="O62" s="171"/>
      <c r="P62" s="171"/>
      <c r="Q62" s="171"/>
      <c r="R62" s="171"/>
      <c r="S62" s="171"/>
      <c r="T62" s="171"/>
      <c r="U62" s="171"/>
      <c r="V62" s="171"/>
      <c r="W62" s="171"/>
      <c r="X62" s="171"/>
      <c r="Y62" s="171"/>
      <c r="Z62" s="171"/>
      <c r="AA62" s="171"/>
    </row>
    <row r="63" spans="1:27" ht="14.25" customHeight="1" x14ac:dyDescent="0.25">
      <c r="A63" s="97">
        <f t="shared" si="1"/>
        <v>60</v>
      </c>
      <c r="B63" s="181" t="s">
        <v>1217</v>
      </c>
      <c r="C63" s="182"/>
      <c r="D63" s="116" t="s">
        <v>1333</v>
      </c>
      <c r="E63" s="116" t="s">
        <v>1334</v>
      </c>
      <c r="F63" s="183" t="s">
        <v>819</v>
      </c>
      <c r="G63" s="184" t="s">
        <v>1132</v>
      </c>
      <c r="H63" s="171"/>
      <c r="I63" s="171"/>
      <c r="J63" s="171"/>
      <c r="K63" s="171"/>
      <c r="L63" s="171"/>
      <c r="M63" s="171"/>
      <c r="N63" s="171"/>
      <c r="O63" s="171"/>
      <c r="P63" s="171"/>
      <c r="Q63" s="171"/>
      <c r="R63" s="171"/>
      <c r="S63" s="171"/>
      <c r="T63" s="171"/>
      <c r="U63" s="171"/>
      <c r="V63" s="171"/>
      <c r="W63" s="171"/>
      <c r="X63" s="171"/>
      <c r="Y63" s="171"/>
      <c r="Z63" s="171"/>
      <c r="AA63" s="171"/>
    </row>
    <row r="64" spans="1:27" ht="14.25" customHeight="1" x14ac:dyDescent="0.25">
      <c r="A64" s="97">
        <f t="shared" si="1"/>
        <v>61</v>
      </c>
      <c r="B64" s="169" t="s">
        <v>890</v>
      </c>
      <c r="C64" s="111">
        <v>43705</v>
      </c>
      <c r="D64" s="120" t="s">
        <v>1230</v>
      </c>
      <c r="E64" s="120" t="s">
        <v>1335</v>
      </c>
      <c r="F64" s="120" t="s">
        <v>819</v>
      </c>
      <c r="G64" s="185" t="s">
        <v>1134</v>
      </c>
      <c r="H64" s="171"/>
      <c r="I64" s="171"/>
      <c r="J64" s="171"/>
      <c r="K64" s="171"/>
      <c r="L64" s="171"/>
      <c r="M64" s="171"/>
      <c r="N64" s="171"/>
      <c r="O64" s="171"/>
      <c r="P64" s="171"/>
      <c r="Q64" s="171"/>
      <c r="R64" s="171"/>
      <c r="S64" s="171"/>
      <c r="T64" s="171"/>
      <c r="U64" s="171"/>
      <c r="V64" s="171"/>
      <c r="W64" s="171"/>
      <c r="X64" s="171"/>
      <c r="Y64" s="171"/>
      <c r="Z64" s="171"/>
      <c r="AA64" s="171"/>
    </row>
    <row r="65" spans="1:27" ht="14.25" customHeight="1" x14ac:dyDescent="0.25">
      <c r="A65" s="97">
        <f t="shared" si="1"/>
        <v>62</v>
      </c>
      <c r="B65" s="169" t="s">
        <v>890</v>
      </c>
      <c r="C65" s="111">
        <v>43731</v>
      </c>
      <c r="D65" s="71" t="s">
        <v>1336</v>
      </c>
      <c r="E65" s="71" t="s">
        <v>1337</v>
      </c>
      <c r="F65" s="120" t="s">
        <v>819</v>
      </c>
      <c r="G65" s="185" t="s">
        <v>1134</v>
      </c>
      <c r="H65" s="171"/>
      <c r="I65" s="171"/>
      <c r="J65" s="171"/>
      <c r="K65" s="171"/>
      <c r="L65" s="171"/>
      <c r="M65" s="171"/>
      <c r="N65" s="171"/>
      <c r="O65" s="171"/>
      <c r="P65" s="171"/>
      <c r="Q65" s="171"/>
      <c r="R65" s="171"/>
      <c r="S65" s="171"/>
      <c r="T65" s="171"/>
      <c r="U65" s="171"/>
      <c r="V65" s="171"/>
      <c r="W65" s="171"/>
      <c r="X65" s="171"/>
      <c r="Y65" s="171"/>
      <c r="Z65" s="171"/>
      <c r="AA65" s="171"/>
    </row>
    <row r="66" spans="1:27" ht="14.25" customHeight="1" x14ac:dyDescent="0.25">
      <c r="A66" s="97">
        <f t="shared" si="1"/>
        <v>63</v>
      </c>
      <c r="B66" s="169" t="s">
        <v>890</v>
      </c>
      <c r="C66" s="111">
        <v>43685</v>
      </c>
      <c r="D66" s="120" t="s">
        <v>352</v>
      </c>
      <c r="E66" s="186" t="s">
        <v>1338</v>
      </c>
      <c r="F66" s="187" t="s">
        <v>819</v>
      </c>
      <c r="G66" s="185" t="s">
        <v>1222</v>
      </c>
      <c r="H66" s="171"/>
      <c r="I66" s="171"/>
      <c r="J66" s="171"/>
      <c r="K66" s="171"/>
      <c r="L66" s="171"/>
      <c r="M66" s="171"/>
      <c r="N66" s="171"/>
      <c r="O66" s="171"/>
      <c r="P66" s="171"/>
      <c r="Q66" s="171"/>
      <c r="R66" s="171"/>
      <c r="S66" s="171"/>
      <c r="T66" s="171"/>
      <c r="U66" s="171"/>
      <c r="V66" s="171"/>
      <c r="W66" s="171"/>
      <c r="X66" s="171"/>
      <c r="Y66" s="171"/>
      <c r="Z66" s="171"/>
      <c r="AA66" s="171"/>
    </row>
    <row r="67" spans="1:27" ht="14.25" customHeight="1" x14ac:dyDescent="0.3">
      <c r="A67" s="168">
        <f t="shared" si="1"/>
        <v>64</v>
      </c>
      <c r="B67" s="169" t="s">
        <v>890</v>
      </c>
      <c r="C67" s="111">
        <v>43728</v>
      </c>
      <c r="D67" s="173" t="s">
        <v>1143</v>
      </c>
      <c r="E67" s="71" t="s">
        <v>1339</v>
      </c>
      <c r="F67" s="78" t="s">
        <v>819</v>
      </c>
      <c r="G67" s="185" t="s">
        <v>1222</v>
      </c>
      <c r="H67" s="171"/>
      <c r="I67" s="171"/>
      <c r="J67" s="171"/>
      <c r="K67" s="171"/>
      <c r="L67" s="171"/>
      <c r="M67" s="171"/>
      <c r="N67" s="171"/>
      <c r="O67" s="171"/>
      <c r="P67" s="171"/>
      <c r="Q67" s="171"/>
      <c r="R67" s="171"/>
      <c r="S67" s="171"/>
      <c r="T67" s="171"/>
      <c r="U67" s="171"/>
      <c r="V67" s="171"/>
      <c r="W67" s="171"/>
      <c r="X67" s="171"/>
      <c r="Y67" s="171"/>
      <c r="Z67" s="171"/>
      <c r="AA67" s="171"/>
    </row>
    <row r="68" spans="1:27" ht="14.25" customHeight="1" x14ac:dyDescent="0.25">
      <c r="A68" s="97"/>
      <c r="B68" s="82"/>
      <c r="C68" s="124"/>
      <c r="D68" s="188"/>
      <c r="E68" s="189"/>
      <c r="F68" s="120"/>
      <c r="G68" s="117"/>
      <c r="H68" s="105"/>
      <c r="I68" s="105"/>
      <c r="J68" s="105"/>
      <c r="K68" s="105"/>
      <c r="L68" s="105"/>
      <c r="M68" s="105"/>
      <c r="N68" s="105"/>
      <c r="O68" s="105"/>
      <c r="P68" s="105"/>
      <c r="Q68" s="105"/>
      <c r="R68" s="105"/>
      <c r="S68" s="105"/>
      <c r="T68" s="105"/>
      <c r="U68" s="105"/>
      <c r="V68" s="105"/>
      <c r="W68" s="105"/>
      <c r="X68" s="105"/>
      <c r="Y68" s="105"/>
      <c r="Z68" s="105"/>
      <c r="AA68" s="105"/>
    </row>
    <row r="69" spans="1:27" ht="14.25" customHeight="1" x14ac:dyDescent="0.3">
      <c r="A69" s="190"/>
      <c r="B69" s="110"/>
      <c r="C69" s="123"/>
      <c r="D69" s="103"/>
      <c r="E69" s="103"/>
      <c r="F69" s="120"/>
      <c r="G69" s="83"/>
      <c r="H69" s="105"/>
      <c r="I69" s="105"/>
      <c r="J69" s="105"/>
      <c r="K69" s="105"/>
      <c r="L69" s="105"/>
      <c r="M69" s="105"/>
      <c r="N69" s="105"/>
      <c r="O69" s="105"/>
      <c r="P69" s="105"/>
      <c r="Q69" s="105"/>
      <c r="R69" s="105"/>
      <c r="S69" s="105"/>
      <c r="T69" s="105"/>
      <c r="U69" s="105"/>
      <c r="V69" s="105"/>
      <c r="W69" s="105"/>
      <c r="X69" s="105"/>
      <c r="Y69" s="105"/>
      <c r="Z69" s="105"/>
      <c r="AA69" s="105"/>
    </row>
    <row r="70" spans="1:27" ht="14.25" customHeight="1" x14ac:dyDescent="0.3">
      <c r="A70" s="190"/>
      <c r="B70" s="82"/>
      <c r="C70" s="83"/>
      <c r="D70" s="103"/>
      <c r="E70" s="191"/>
      <c r="F70" s="120"/>
      <c r="G70" s="83"/>
      <c r="H70" s="105"/>
      <c r="I70" s="105"/>
      <c r="J70" s="105"/>
      <c r="K70" s="105"/>
      <c r="L70" s="105"/>
      <c r="M70" s="105"/>
      <c r="N70" s="105"/>
      <c r="O70" s="105"/>
      <c r="P70" s="105"/>
      <c r="Q70" s="105"/>
      <c r="R70" s="105"/>
      <c r="S70" s="105"/>
      <c r="T70" s="105"/>
      <c r="U70" s="105"/>
      <c r="V70" s="105"/>
      <c r="W70" s="105"/>
      <c r="X70" s="105"/>
      <c r="Y70" s="105"/>
      <c r="Z70" s="105"/>
      <c r="AA70" s="105"/>
    </row>
    <row r="71" spans="1:27" ht="14.25" customHeight="1" x14ac:dyDescent="0.3">
      <c r="A71" s="190"/>
      <c r="B71" s="82"/>
      <c r="C71" s="83"/>
      <c r="D71" s="103"/>
      <c r="E71" s="103"/>
      <c r="F71" s="120"/>
      <c r="G71" s="83"/>
      <c r="H71" s="105"/>
      <c r="I71" s="105"/>
      <c r="J71" s="105"/>
      <c r="K71" s="105"/>
      <c r="L71" s="105"/>
      <c r="M71" s="105"/>
      <c r="N71" s="105"/>
      <c r="O71" s="105"/>
      <c r="P71" s="105"/>
      <c r="Q71" s="105"/>
      <c r="R71" s="105"/>
      <c r="S71" s="105"/>
      <c r="T71" s="105"/>
      <c r="U71" s="105"/>
      <c r="V71" s="105"/>
      <c r="W71" s="105"/>
      <c r="X71" s="105"/>
      <c r="Y71" s="105"/>
      <c r="Z71" s="105"/>
      <c r="AA71" s="105"/>
    </row>
    <row r="72" spans="1:27" ht="14.25" customHeight="1" x14ac:dyDescent="0.3">
      <c r="A72" s="85"/>
      <c r="B72" s="110"/>
      <c r="C72" s="76"/>
      <c r="D72" s="71"/>
      <c r="E72" s="98"/>
      <c r="F72" s="48"/>
      <c r="G72" s="103"/>
      <c r="H72" s="105"/>
      <c r="I72" s="105"/>
      <c r="J72" s="105"/>
      <c r="K72" s="105"/>
      <c r="L72" s="105"/>
      <c r="M72" s="105"/>
      <c r="N72" s="105"/>
      <c r="O72" s="105"/>
      <c r="P72" s="105"/>
      <c r="Q72" s="105"/>
      <c r="R72" s="105"/>
      <c r="S72" s="105"/>
      <c r="T72" s="105"/>
      <c r="U72" s="105"/>
      <c r="V72" s="105"/>
      <c r="W72" s="105"/>
      <c r="X72" s="105"/>
      <c r="Y72" s="105"/>
      <c r="Z72" s="105"/>
      <c r="AA72" s="105"/>
    </row>
    <row r="73" spans="1:27" ht="14.25" customHeight="1" x14ac:dyDescent="0.3">
      <c r="A73" s="85"/>
      <c r="B73" s="192"/>
      <c r="C73" s="88" t="s">
        <v>802</v>
      </c>
      <c r="D73" s="89"/>
      <c r="E73" s="98"/>
      <c r="F73" s="91"/>
      <c r="G73" s="127"/>
      <c r="H73" s="105"/>
      <c r="I73" s="105"/>
      <c r="J73" s="105"/>
      <c r="K73" s="105"/>
      <c r="L73" s="105"/>
      <c r="M73" s="105"/>
      <c r="N73" s="105"/>
      <c r="O73" s="105"/>
      <c r="P73" s="105"/>
      <c r="Q73" s="105"/>
      <c r="R73" s="105"/>
      <c r="S73" s="105"/>
      <c r="T73" s="105"/>
      <c r="U73" s="105"/>
      <c r="V73" s="105"/>
      <c r="W73" s="105"/>
      <c r="X73" s="105"/>
      <c r="Y73" s="105"/>
      <c r="Z73" s="105"/>
      <c r="AA73" s="105"/>
    </row>
    <row r="74" spans="1:27" ht="18" customHeight="1" x14ac:dyDescent="0.3">
      <c r="A74" s="85"/>
      <c r="B74" s="192"/>
      <c r="C74" s="631" t="s">
        <v>1340</v>
      </c>
      <c r="D74" s="628"/>
      <c r="E74" s="98">
        <v>64</v>
      </c>
      <c r="F74" s="91"/>
      <c r="G74" s="127"/>
      <c r="H74" s="105"/>
      <c r="I74" s="105"/>
      <c r="J74" s="105"/>
      <c r="K74" s="105"/>
      <c r="L74" s="105"/>
      <c r="M74" s="105"/>
      <c r="N74" s="105"/>
      <c r="O74" s="105"/>
      <c r="P74" s="105"/>
      <c r="Q74" s="105"/>
      <c r="R74" s="105"/>
      <c r="S74" s="105"/>
      <c r="T74" s="105"/>
      <c r="U74" s="105"/>
      <c r="V74" s="105"/>
      <c r="W74" s="105"/>
      <c r="X74" s="105"/>
      <c r="Y74" s="105"/>
      <c r="Z74" s="105"/>
      <c r="AA74" s="105"/>
    </row>
    <row r="75" spans="1:27" ht="18" customHeight="1" x14ac:dyDescent="0.3">
      <c r="A75" s="85"/>
      <c r="B75" s="192"/>
      <c r="C75" s="631" t="s">
        <v>1341</v>
      </c>
      <c r="D75" s="628"/>
      <c r="E75" s="98">
        <v>48</v>
      </c>
      <c r="F75" s="91"/>
      <c r="G75" s="127"/>
      <c r="H75" s="105"/>
      <c r="I75" s="105"/>
      <c r="J75" s="105"/>
      <c r="K75" s="105"/>
      <c r="L75" s="105"/>
      <c r="M75" s="105"/>
      <c r="N75" s="105"/>
      <c r="O75" s="105"/>
      <c r="P75" s="105"/>
      <c r="Q75" s="105"/>
      <c r="R75" s="105"/>
      <c r="S75" s="105"/>
      <c r="T75" s="105"/>
      <c r="U75" s="105"/>
      <c r="V75" s="105"/>
      <c r="W75" s="105"/>
      <c r="X75" s="105"/>
      <c r="Y75" s="105"/>
      <c r="Z75" s="105"/>
      <c r="AA75" s="105"/>
    </row>
    <row r="76" spans="1:27" ht="14.25" customHeight="1" x14ac:dyDescent="0.3">
      <c r="A76" s="85"/>
      <c r="B76" s="192"/>
      <c r="C76" s="631"/>
      <c r="D76" s="628"/>
      <c r="E76" s="105"/>
      <c r="F76" s="91"/>
      <c r="G76" s="127"/>
      <c r="H76" s="105"/>
      <c r="I76" s="105"/>
      <c r="J76" s="105"/>
      <c r="K76" s="105"/>
      <c r="L76" s="105"/>
      <c r="M76" s="105"/>
      <c r="N76" s="105"/>
      <c r="O76" s="105"/>
      <c r="P76" s="105"/>
      <c r="Q76" s="105"/>
      <c r="R76" s="105"/>
      <c r="S76" s="105"/>
      <c r="T76" s="105"/>
      <c r="U76" s="105"/>
      <c r="V76" s="105"/>
      <c r="W76" s="105"/>
      <c r="X76" s="105"/>
      <c r="Y76" s="105"/>
      <c r="Z76" s="105"/>
      <c r="AA76" s="105"/>
    </row>
    <row r="77" spans="1:27" ht="18" customHeight="1" x14ac:dyDescent="0.3">
      <c r="A77" s="85"/>
      <c r="B77" s="192"/>
      <c r="C77" s="631" t="s">
        <v>902</v>
      </c>
      <c r="D77" s="628"/>
      <c r="E77" s="98">
        <v>7</v>
      </c>
      <c r="F77" s="91"/>
      <c r="G77" s="127"/>
      <c r="H77" s="105"/>
      <c r="I77" s="105"/>
      <c r="J77" s="105"/>
      <c r="K77" s="105"/>
      <c r="L77" s="105"/>
      <c r="M77" s="105"/>
      <c r="N77" s="105"/>
      <c r="O77" s="105"/>
      <c r="P77" s="105"/>
      <c r="Q77" s="105"/>
      <c r="R77" s="105"/>
      <c r="S77" s="105"/>
      <c r="T77" s="105"/>
      <c r="U77" s="105"/>
      <c r="V77" s="105"/>
      <c r="W77" s="105"/>
      <c r="X77" s="105"/>
      <c r="Y77" s="105"/>
      <c r="Z77" s="105"/>
      <c r="AA77" s="105"/>
    </row>
    <row r="78" spans="1:27" ht="14.25" customHeight="1" x14ac:dyDescent="0.3">
      <c r="A78" s="85"/>
      <c r="B78" s="192"/>
      <c r="C78" s="92"/>
      <c r="D78" s="94"/>
      <c r="E78" s="92"/>
      <c r="F78" s="91"/>
      <c r="G78" s="127"/>
      <c r="H78" s="105"/>
      <c r="I78" s="105"/>
      <c r="J78" s="105"/>
      <c r="K78" s="105"/>
      <c r="L78" s="105"/>
      <c r="M78" s="105"/>
      <c r="N78" s="105"/>
      <c r="O78" s="105"/>
      <c r="P78" s="105"/>
      <c r="Q78" s="105"/>
      <c r="R78" s="105"/>
      <c r="S78" s="105"/>
      <c r="T78" s="105"/>
      <c r="U78" s="105"/>
      <c r="V78" s="105"/>
      <c r="W78" s="105"/>
      <c r="X78" s="105"/>
      <c r="Y78" s="105"/>
      <c r="Z78" s="105"/>
      <c r="AA78" s="105"/>
    </row>
    <row r="79" spans="1:27" ht="14.25" customHeight="1" x14ac:dyDescent="0.3">
      <c r="A79" s="85"/>
      <c r="B79" s="666" t="s">
        <v>814</v>
      </c>
      <c r="C79" s="621"/>
      <c r="D79" s="89"/>
      <c r="E79" s="89"/>
      <c r="F79" s="91"/>
      <c r="G79" s="127"/>
      <c r="H79" s="105"/>
      <c r="I79" s="105"/>
      <c r="J79" s="105"/>
      <c r="K79" s="105"/>
      <c r="L79" s="105"/>
      <c r="M79" s="105"/>
      <c r="N79" s="105"/>
      <c r="O79" s="105"/>
      <c r="P79" s="105"/>
      <c r="Q79" s="105"/>
      <c r="R79" s="105"/>
      <c r="S79" s="105"/>
      <c r="T79" s="105"/>
      <c r="U79" s="105"/>
      <c r="V79" s="105"/>
      <c r="W79" s="105"/>
      <c r="X79" s="105"/>
      <c r="Y79" s="105"/>
      <c r="Z79" s="105"/>
      <c r="AA79" s="105"/>
    </row>
    <row r="80" spans="1:27" ht="14.25" customHeight="1" x14ac:dyDescent="0.25">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c r="AA80" s="105"/>
    </row>
    <row r="81" spans="1:27" ht="14.25" customHeight="1" x14ac:dyDescent="0.25">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c r="AA81" s="105"/>
    </row>
    <row r="82" spans="1:27" ht="14.25" customHeight="1" x14ac:dyDescent="0.25">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c r="AA82" s="105"/>
    </row>
    <row r="83" spans="1:27" ht="14.25" customHeight="1" x14ac:dyDescent="0.25">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c r="AA83" s="105"/>
    </row>
    <row r="84" spans="1:27" ht="14.25" customHeight="1" x14ac:dyDescent="0.25">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c r="Y84" s="105"/>
      <c r="Z84" s="105"/>
      <c r="AA84" s="105"/>
    </row>
    <row r="85" spans="1:27" ht="14.25" customHeight="1" x14ac:dyDescent="0.25">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c r="Z85" s="105"/>
      <c r="AA85" s="105"/>
    </row>
    <row r="86" spans="1:27" ht="14.25" customHeight="1" x14ac:dyDescent="0.25">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c r="Y86" s="105"/>
      <c r="Z86" s="105"/>
      <c r="AA86" s="105"/>
    </row>
    <row r="87" spans="1:27" ht="14.25" customHeight="1" x14ac:dyDescent="0.25">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c r="Z87" s="105"/>
      <c r="AA87" s="105"/>
    </row>
    <row r="88" spans="1:27" ht="14.25" customHeight="1" x14ac:dyDescent="0.25">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c r="Z88" s="105"/>
      <c r="AA88" s="105"/>
    </row>
    <row r="89" spans="1:27" ht="14.25" customHeight="1" x14ac:dyDescent="0.25">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c r="AA89" s="105"/>
    </row>
    <row r="90" spans="1:27" ht="14.25" customHeight="1" x14ac:dyDescent="0.25">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c r="Z90" s="105"/>
      <c r="AA90" s="105"/>
    </row>
    <row r="91" spans="1:27" ht="14.25" customHeight="1" x14ac:dyDescent="0.25">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c r="Y91" s="105"/>
      <c r="Z91" s="105"/>
      <c r="AA91" s="105"/>
    </row>
    <row r="92" spans="1:27" ht="14.25" customHeight="1" x14ac:dyDescent="0.25">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row>
    <row r="93" spans="1:27" ht="14.25" customHeight="1" x14ac:dyDescent="0.25">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c r="Y93" s="105"/>
      <c r="Z93" s="105"/>
      <c r="AA93" s="105"/>
    </row>
    <row r="94" spans="1:27" ht="14.25" customHeight="1" x14ac:dyDescent="0.25">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c r="Y94" s="105"/>
      <c r="Z94" s="105"/>
      <c r="AA94" s="105"/>
    </row>
    <row r="95" spans="1:27" ht="14.25" customHeight="1" x14ac:dyDescent="0.25">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c r="Y95" s="105"/>
      <c r="Z95" s="105"/>
      <c r="AA95" s="105"/>
    </row>
    <row r="96" spans="1:27" ht="14.25" customHeight="1" x14ac:dyDescent="0.25">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c r="Y96" s="105"/>
      <c r="Z96" s="105"/>
      <c r="AA96" s="105"/>
    </row>
    <row r="97" spans="1:27" ht="14.25" customHeight="1" x14ac:dyDescent="0.25">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row>
    <row r="98" spans="1:27" ht="14.25" customHeight="1" x14ac:dyDescent="0.25">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c r="AA98" s="105"/>
    </row>
    <row r="99" spans="1:27" ht="14.25" customHeight="1" x14ac:dyDescent="0.25">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c r="AA99" s="105"/>
    </row>
    <row r="100" spans="1:27" ht="14.25" customHeight="1" x14ac:dyDescent="0.25">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row>
    <row r="101" spans="1:27" ht="14.25" customHeight="1" x14ac:dyDescent="0.25">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row>
    <row r="102" spans="1:27" ht="14.25" customHeight="1" x14ac:dyDescent="0.25">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row>
    <row r="103" spans="1:27" ht="14.25" customHeight="1" x14ac:dyDescent="0.25">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row>
    <row r="104" spans="1:27" ht="14.25" customHeight="1" x14ac:dyDescent="0.25">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c r="AA104" s="105"/>
    </row>
    <row r="105" spans="1:27" ht="14.25" customHeight="1" x14ac:dyDescent="0.25">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c r="AA105" s="105"/>
    </row>
    <row r="106" spans="1:27" ht="14.25" customHeight="1" x14ac:dyDescent="0.25">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row>
    <row r="107" spans="1:27" ht="14.25" customHeight="1" x14ac:dyDescent="0.25">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row>
    <row r="108" spans="1:27" ht="14.25" customHeight="1" x14ac:dyDescent="0.25">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row>
    <row r="109" spans="1:27" ht="14.25" customHeight="1" x14ac:dyDescent="0.25">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row>
    <row r="110" spans="1:27" ht="14.25" customHeight="1" x14ac:dyDescent="0.25">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row>
    <row r="111" spans="1:27" ht="14.25" customHeight="1" x14ac:dyDescent="0.25">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row>
    <row r="112" spans="1:27" ht="14.25" customHeight="1" x14ac:dyDescent="0.25">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row>
    <row r="113" spans="1:27" ht="14.25" customHeight="1" x14ac:dyDescent="0.25">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row>
    <row r="114" spans="1:27" ht="14.25" customHeight="1" x14ac:dyDescent="0.25">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row>
    <row r="115" spans="1:27" ht="14.25" customHeight="1" x14ac:dyDescent="0.25">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row>
    <row r="116" spans="1:27" ht="14.25" customHeight="1" x14ac:dyDescent="0.25">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row>
    <row r="117" spans="1:27" ht="14.25" customHeight="1" x14ac:dyDescent="0.25">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row>
    <row r="118" spans="1:27" ht="14.25" customHeight="1" x14ac:dyDescent="0.25">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row>
    <row r="119" spans="1:27" ht="14.25" customHeight="1" x14ac:dyDescent="0.25">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row>
    <row r="120" spans="1:27" ht="14.25" customHeight="1" x14ac:dyDescent="0.25">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row>
    <row r="121" spans="1:27" ht="14.25" customHeight="1" x14ac:dyDescent="0.25">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row>
    <row r="122" spans="1:27" ht="14.25" customHeight="1" x14ac:dyDescent="0.25">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row>
    <row r="123" spans="1:27" ht="14.25" customHeight="1" x14ac:dyDescent="0.25">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row>
    <row r="124" spans="1:27" ht="14.25" customHeight="1" x14ac:dyDescent="0.25">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row>
    <row r="125" spans="1:27" ht="14.25" customHeight="1" x14ac:dyDescent="0.25">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row>
    <row r="126" spans="1:27" ht="14.25" customHeight="1" x14ac:dyDescent="0.25">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c r="AA126" s="105"/>
    </row>
    <row r="127" spans="1:27" ht="14.25" customHeight="1" x14ac:dyDescent="0.25">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row>
    <row r="128" spans="1:27" ht="14.25" customHeight="1" x14ac:dyDescent="0.25">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row>
    <row r="129" spans="1:27" ht="14.25" customHeight="1" x14ac:dyDescent="0.25">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row>
    <row r="130" spans="1:27" ht="14.25" customHeight="1" x14ac:dyDescent="0.25">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row>
    <row r="131" spans="1:27" ht="14.25" customHeight="1" x14ac:dyDescent="0.25">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row>
    <row r="132" spans="1:27" ht="14.25" customHeight="1" x14ac:dyDescent="0.25">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c r="AA132" s="105"/>
    </row>
    <row r="133" spans="1:27" ht="14.25" customHeight="1" x14ac:dyDescent="0.25">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row>
    <row r="134" spans="1:27" ht="14.25" customHeight="1" x14ac:dyDescent="0.25">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row>
    <row r="135" spans="1:27" ht="14.25" customHeight="1" x14ac:dyDescent="0.25">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row>
    <row r="136" spans="1:27" ht="14.25" customHeight="1" x14ac:dyDescent="0.25">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row>
    <row r="137" spans="1:27" ht="14.25" customHeight="1" x14ac:dyDescent="0.25">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c r="AA137" s="105"/>
    </row>
    <row r="138" spans="1:27" ht="14.25" customHeight="1" x14ac:dyDescent="0.25">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row>
    <row r="139" spans="1:27" ht="14.25" customHeight="1" x14ac:dyDescent="0.25">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row>
    <row r="140" spans="1:27" ht="14.25" customHeight="1" x14ac:dyDescent="0.25">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row>
    <row r="141" spans="1:27" ht="14.25" customHeight="1" x14ac:dyDescent="0.25">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row>
    <row r="142" spans="1:27" ht="14.25" customHeight="1" x14ac:dyDescent="0.25">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row>
    <row r="143" spans="1:27" ht="14.25" customHeight="1" x14ac:dyDescent="0.25">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row>
    <row r="144" spans="1:27" ht="14.25" customHeight="1" x14ac:dyDescent="0.25">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row>
    <row r="145" spans="1:27" ht="14.25" customHeight="1" x14ac:dyDescent="0.25">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row>
    <row r="146" spans="1:27" ht="14.25" customHeight="1" x14ac:dyDescent="0.25">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row>
    <row r="147" spans="1:27" ht="14.25" customHeight="1" x14ac:dyDescent="0.25">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row>
    <row r="148" spans="1:27" ht="14.25" customHeight="1" x14ac:dyDescent="0.25">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row>
    <row r="149" spans="1:27" ht="14.25" customHeight="1" x14ac:dyDescent="0.25">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row>
    <row r="150" spans="1:27" ht="14.25" customHeight="1" x14ac:dyDescent="0.25">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row>
    <row r="151" spans="1:27" ht="14.25" customHeight="1" x14ac:dyDescent="0.25">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row>
    <row r="152" spans="1:27" ht="14.25" customHeight="1" x14ac:dyDescent="0.25">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row>
    <row r="153" spans="1:27" ht="14.25" customHeight="1" x14ac:dyDescent="0.25">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row>
    <row r="154" spans="1:27" ht="14.25" customHeight="1" x14ac:dyDescent="0.25">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row>
    <row r="155" spans="1:27" ht="14.25" customHeight="1" x14ac:dyDescent="0.25">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row>
    <row r="156" spans="1:27" ht="14.25" customHeight="1" x14ac:dyDescent="0.25">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row>
    <row r="157" spans="1:27" ht="14.25" customHeight="1" x14ac:dyDescent="0.25">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row>
    <row r="158" spans="1:27" ht="14.25" customHeight="1" x14ac:dyDescent="0.25">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row>
    <row r="159" spans="1:27" ht="14.25" customHeight="1" x14ac:dyDescent="0.25">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row>
    <row r="160" spans="1:27" ht="14.25" customHeight="1" x14ac:dyDescent="0.25">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row>
    <row r="161" spans="1:27" ht="14.25" customHeight="1" x14ac:dyDescent="0.25">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row>
    <row r="162" spans="1:27" ht="14.25" customHeight="1" x14ac:dyDescent="0.25">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row>
    <row r="163" spans="1:27" ht="14.25" customHeight="1" x14ac:dyDescent="0.25">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row>
    <row r="164" spans="1:27" ht="14.25" customHeight="1" x14ac:dyDescent="0.25">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row>
    <row r="165" spans="1:27" ht="14.25" customHeight="1" x14ac:dyDescent="0.25">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row>
    <row r="166" spans="1:27" ht="14.25" customHeight="1" x14ac:dyDescent="0.25">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row>
    <row r="167" spans="1:27" ht="14.25" customHeight="1" x14ac:dyDescent="0.25">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row>
    <row r="168" spans="1:27" ht="14.25" customHeight="1" x14ac:dyDescent="0.25">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row>
    <row r="169" spans="1:27" ht="14.25" customHeight="1" x14ac:dyDescent="0.25">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row>
    <row r="170" spans="1:27" ht="14.25" customHeight="1" x14ac:dyDescent="0.25">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row>
    <row r="171" spans="1:27" ht="14.25" customHeight="1" x14ac:dyDescent="0.25">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row>
    <row r="172" spans="1:27" ht="14.25" customHeight="1" x14ac:dyDescent="0.25">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row>
    <row r="173" spans="1:27" ht="14.25" customHeight="1" x14ac:dyDescent="0.25">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row>
    <row r="174" spans="1:27" ht="14.25" customHeight="1" x14ac:dyDescent="0.25">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row>
    <row r="175" spans="1:27" ht="14.25" customHeight="1" x14ac:dyDescent="0.25">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row>
    <row r="176" spans="1:27" ht="14.25" customHeight="1" x14ac:dyDescent="0.25">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row>
    <row r="177" spans="1:27" ht="14.25" customHeight="1" x14ac:dyDescent="0.25">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row>
    <row r="178" spans="1:27" ht="14.25" customHeight="1" x14ac:dyDescent="0.25">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row>
    <row r="179" spans="1:27" ht="14.25" customHeight="1" x14ac:dyDescent="0.25">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row>
    <row r="180" spans="1:27" ht="14.25" customHeight="1" x14ac:dyDescent="0.25">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row>
    <row r="181" spans="1:27" ht="14.25" customHeight="1" x14ac:dyDescent="0.25">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c r="AA181" s="105"/>
    </row>
    <row r="182" spans="1:27" ht="14.25" customHeight="1" x14ac:dyDescent="0.25">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row>
    <row r="183" spans="1:27" ht="14.25" customHeight="1" x14ac:dyDescent="0.25">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row>
    <row r="184" spans="1:27" ht="14.25" customHeight="1" x14ac:dyDescent="0.25">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c r="AA184" s="105"/>
    </row>
    <row r="185" spans="1:27" ht="14.25" customHeight="1" x14ac:dyDescent="0.25">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c r="AA185" s="105"/>
    </row>
    <row r="186" spans="1:27" ht="14.25" customHeight="1" x14ac:dyDescent="0.25">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c r="AA186" s="105"/>
    </row>
    <row r="187" spans="1:27" ht="14.25" customHeight="1" x14ac:dyDescent="0.25">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c r="AA187" s="105"/>
    </row>
    <row r="188" spans="1:27" ht="14.25" customHeight="1" x14ac:dyDescent="0.25">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c r="Y188" s="105"/>
      <c r="Z188" s="105"/>
      <c r="AA188" s="105"/>
    </row>
    <row r="189" spans="1:27" ht="14.25" customHeight="1" x14ac:dyDescent="0.25">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c r="Y189" s="105"/>
      <c r="Z189" s="105"/>
      <c r="AA189" s="105"/>
    </row>
    <row r="190" spans="1:27" ht="14.25" customHeight="1" x14ac:dyDescent="0.25">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c r="Y190" s="105"/>
      <c r="Z190" s="105"/>
      <c r="AA190" s="105"/>
    </row>
    <row r="191" spans="1:27" ht="14.25" customHeight="1" x14ac:dyDescent="0.25">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c r="AA191" s="105"/>
    </row>
    <row r="192" spans="1:27" ht="14.25" customHeight="1" x14ac:dyDescent="0.25">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c r="AA192" s="105"/>
    </row>
    <row r="193" spans="1:27" ht="14.25" customHeight="1" x14ac:dyDescent="0.25">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c r="AA193" s="105"/>
    </row>
    <row r="194" spans="1:27" ht="14.25" customHeight="1" x14ac:dyDescent="0.25">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c r="AA194" s="105"/>
    </row>
    <row r="195" spans="1:27" ht="14.25" customHeight="1" x14ac:dyDescent="0.25">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c r="AA195" s="105"/>
    </row>
    <row r="196" spans="1:27" ht="14.25" customHeight="1" x14ac:dyDescent="0.25">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c r="AA196" s="105"/>
    </row>
    <row r="197" spans="1:27" ht="14.25" customHeight="1" x14ac:dyDescent="0.25">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c r="AA197" s="105"/>
    </row>
    <row r="198" spans="1:27" ht="14.25" customHeight="1" x14ac:dyDescent="0.25">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c r="AA198" s="105"/>
    </row>
    <row r="199" spans="1:27" ht="14.25" customHeight="1" x14ac:dyDescent="0.25">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c r="AA199" s="105"/>
    </row>
    <row r="200" spans="1:27" ht="14.25" customHeight="1" x14ac:dyDescent="0.25">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c r="AA200" s="105"/>
    </row>
    <row r="201" spans="1:27" ht="14.25" customHeight="1" x14ac:dyDescent="0.25">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c r="AA201" s="105"/>
    </row>
    <row r="202" spans="1:27" ht="14.25" customHeight="1" x14ac:dyDescent="0.25">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c r="AA202" s="105"/>
    </row>
    <row r="203" spans="1:27" ht="14.25" customHeight="1" x14ac:dyDescent="0.25">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c r="Y203" s="105"/>
      <c r="Z203" s="105"/>
      <c r="AA203" s="105"/>
    </row>
    <row r="204" spans="1:27" ht="14.25" customHeight="1" x14ac:dyDescent="0.25">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c r="Y204" s="105"/>
      <c r="Z204" s="105"/>
      <c r="AA204" s="105"/>
    </row>
    <row r="205" spans="1:27" ht="14.25" customHeight="1" x14ac:dyDescent="0.25">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c r="Y205" s="105"/>
      <c r="Z205" s="105"/>
      <c r="AA205" s="105"/>
    </row>
    <row r="206" spans="1:27" ht="14.25" customHeight="1" x14ac:dyDescent="0.25">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5"/>
      <c r="AA206" s="105"/>
    </row>
    <row r="207" spans="1:27" ht="14.25" customHeight="1" x14ac:dyDescent="0.25">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c r="Y207" s="105"/>
      <c r="Z207" s="105"/>
      <c r="AA207" s="105"/>
    </row>
    <row r="208" spans="1:27" ht="14.25" customHeight="1" x14ac:dyDescent="0.25">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c r="Y208" s="105"/>
      <c r="Z208" s="105"/>
      <c r="AA208" s="105"/>
    </row>
    <row r="209" spans="1:27" ht="14.25" customHeight="1" x14ac:dyDescent="0.25">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row>
    <row r="210" spans="1:27" ht="14.25" customHeight="1" x14ac:dyDescent="0.25">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c r="AA210" s="105"/>
    </row>
    <row r="211" spans="1:27" ht="14.25" customHeight="1" x14ac:dyDescent="0.25">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c r="Y211" s="105"/>
      <c r="Z211" s="105"/>
      <c r="AA211" s="105"/>
    </row>
    <row r="212" spans="1:27" ht="14.25" customHeight="1" x14ac:dyDescent="0.25">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c r="AA212" s="105"/>
    </row>
    <row r="213" spans="1:27" ht="14.25" customHeight="1" x14ac:dyDescent="0.25">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row>
    <row r="214" spans="1:27" ht="14.25" customHeight="1" x14ac:dyDescent="0.25">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105"/>
      <c r="AA214" s="105"/>
    </row>
    <row r="215" spans="1:27" ht="14.25" customHeight="1" x14ac:dyDescent="0.25">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c r="Y215" s="105"/>
      <c r="Z215" s="105"/>
      <c r="AA215" s="105"/>
    </row>
    <row r="216" spans="1:27" ht="14.25" customHeight="1" x14ac:dyDescent="0.25">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row>
    <row r="217" spans="1:27" ht="14.25" customHeight="1" x14ac:dyDescent="0.25">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row>
    <row r="218" spans="1:27" ht="14.25" customHeight="1" x14ac:dyDescent="0.25">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row>
    <row r="219" spans="1:27" ht="14.25" customHeight="1" x14ac:dyDescent="0.25">
      <c r="A219" s="105"/>
      <c r="B219" s="10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row>
    <row r="220" spans="1:27" ht="14.25" customHeight="1" x14ac:dyDescent="0.25">
      <c r="A220" s="105"/>
      <c r="B220" s="10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c r="Y220" s="105"/>
      <c r="Z220" s="105"/>
      <c r="AA220" s="105"/>
    </row>
    <row r="221" spans="1:27" ht="14.25" customHeight="1" x14ac:dyDescent="0.25">
      <c r="A221" s="105"/>
      <c r="B221" s="10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c r="Y221" s="105"/>
      <c r="Z221" s="105"/>
      <c r="AA221" s="105"/>
    </row>
    <row r="222" spans="1:27" ht="14.25" customHeight="1" x14ac:dyDescent="0.25">
      <c r="A222" s="105"/>
      <c r="B222" s="10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c r="Y222" s="105"/>
      <c r="Z222" s="105"/>
      <c r="AA222" s="105"/>
    </row>
    <row r="223" spans="1:27" ht="14.25" customHeight="1" x14ac:dyDescent="0.25">
      <c r="A223" s="105"/>
      <c r="B223" s="10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c r="Y223" s="105"/>
      <c r="Z223" s="105"/>
      <c r="AA223" s="105"/>
    </row>
    <row r="224" spans="1:27" ht="14.25" customHeight="1" x14ac:dyDescent="0.25">
      <c r="A224" s="10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c r="Y224" s="105"/>
      <c r="Z224" s="105"/>
      <c r="AA224" s="105"/>
    </row>
    <row r="225" spans="1:27" ht="14.25" customHeight="1" x14ac:dyDescent="0.25">
      <c r="A225" s="10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c r="Y225" s="105"/>
      <c r="Z225" s="105"/>
      <c r="AA225" s="105"/>
    </row>
    <row r="226" spans="1:27" ht="14.25" customHeight="1" x14ac:dyDescent="0.25">
      <c r="A226" s="10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c r="AA226" s="105"/>
    </row>
    <row r="227" spans="1:27" ht="14.25" customHeight="1" x14ac:dyDescent="0.25">
      <c r="A227" s="10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row>
    <row r="228" spans="1:27" ht="14.25" customHeight="1" x14ac:dyDescent="0.25">
      <c r="A228" s="10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c r="Y228" s="105"/>
      <c r="Z228" s="105"/>
      <c r="AA228" s="105"/>
    </row>
    <row r="229" spans="1:27" ht="14.25" customHeight="1" x14ac:dyDescent="0.25">
      <c r="A229" s="10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c r="Y229" s="105"/>
      <c r="Z229" s="105"/>
      <c r="AA229" s="105"/>
    </row>
    <row r="230" spans="1:27" ht="14.25" customHeight="1" x14ac:dyDescent="0.25">
      <c r="A230" s="10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c r="AA230" s="105"/>
    </row>
    <row r="231" spans="1:27" ht="14.25" customHeight="1" x14ac:dyDescent="0.25">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c r="Y231" s="105"/>
      <c r="Z231" s="105"/>
      <c r="AA231" s="105"/>
    </row>
    <row r="232" spans="1:27" ht="14.25" customHeight="1" x14ac:dyDescent="0.25">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c r="Y232" s="105"/>
      <c r="Z232" s="105"/>
      <c r="AA232" s="105"/>
    </row>
    <row r="233" spans="1:27" ht="14.25" customHeight="1" x14ac:dyDescent="0.25">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c r="AA233" s="105"/>
    </row>
    <row r="234" spans="1:27" ht="14.25" customHeight="1" x14ac:dyDescent="0.25">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c r="AA234" s="105"/>
    </row>
    <row r="235" spans="1:27" ht="14.25" customHeight="1" x14ac:dyDescent="0.25">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c r="AA235" s="105"/>
    </row>
    <row r="236" spans="1:27" ht="14.25" customHeight="1" x14ac:dyDescent="0.25">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c r="AA236" s="105"/>
    </row>
    <row r="237" spans="1:27" ht="14.25" customHeight="1" x14ac:dyDescent="0.25">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c r="AA237" s="105"/>
    </row>
    <row r="238" spans="1:27" ht="14.25" customHeight="1" x14ac:dyDescent="0.25">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c r="AA238" s="105"/>
    </row>
    <row r="239" spans="1:27" ht="14.25" customHeight="1" x14ac:dyDescent="0.25">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c r="AA239" s="105"/>
    </row>
    <row r="240" spans="1:27" ht="14.25" customHeight="1" x14ac:dyDescent="0.25">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c r="AA240" s="105"/>
    </row>
    <row r="241" spans="1:27" ht="14.25" customHeight="1" x14ac:dyDescent="0.25">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c r="AA241" s="105"/>
    </row>
    <row r="242" spans="1:27" ht="14.25" customHeight="1" x14ac:dyDescent="0.25">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c r="AA242" s="105"/>
    </row>
    <row r="243" spans="1:27" ht="14.25" customHeight="1" x14ac:dyDescent="0.25">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c r="AA243" s="105"/>
    </row>
    <row r="244" spans="1:27" ht="14.25" customHeight="1" x14ac:dyDescent="0.25">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c r="AA244" s="105"/>
    </row>
    <row r="245" spans="1:27" ht="14.25" customHeight="1" x14ac:dyDescent="0.25">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c r="AA245" s="105"/>
    </row>
    <row r="246" spans="1:27" ht="14.25" customHeight="1" x14ac:dyDescent="0.25">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row>
    <row r="247" spans="1:27" ht="14.25" customHeight="1" x14ac:dyDescent="0.25">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c r="AA247" s="105"/>
    </row>
    <row r="248" spans="1:27" ht="14.25" customHeight="1" x14ac:dyDescent="0.25">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row>
    <row r="249" spans="1:27" ht="14.25" customHeight="1" x14ac:dyDescent="0.25">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c r="AA249" s="105"/>
    </row>
    <row r="250" spans="1:27" ht="14.25" customHeight="1" x14ac:dyDescent="0.25">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c r="AA250" s="105"/>
    </row>
    <row r="251" spans="1:27" ht="14.25" customHeight="1" x14ac:dyDescent="0.25">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c r="AA251" s="105"/>
    </row>
    <row r="252" spans="1:27" ht="14.25" customHeight="1" x14ac:dyDescent="0.25">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c r="AA252" s="105"/>
    </row>
    <row r="253" spans="1:27" ht="14.25" customHeight="1" x14ac:dyDescent="0.25">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c r="AA253" s="105"/>
    </row>
    <row r="254" spans="1:27" ht="14.25" customHeight="1" x14ac:dyDescent="0.25">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c r="AA254" s="105"/>
    </row>
    <row r="255" spans="1:27" ht="14.25" customHeight="1" x14ac:dyDescent="0.25">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c r="AA255" s="105"/>
    </row>
    <row r="256" spans="1:27" ht="14.25" customHeight="1" x14ac:dyDescent="0.25">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c r="AA256" s="105"/>
    </row>
    <row r="257" spans="1:27" ht="14.25" customHeight="1" x14ac:dyDescent="0.25">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row>
    <row r="258" spans="1:27" ht="14.25" customHeight="1" x14ac:dyDescent="0.25">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c r="AA258" s="105"/>
    </row>
    <row r="259" spans="1:27" ht="14.25" customHeight="1" x14ac:dyDescent="0.25">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c r="Y259" s="105"/>
      <c r="Z259" s="105"/>
      <c r="AA259" s="105"/>
    </row>
    <row r="260" spans="1:27" ht="14.25" customHeight="1" x14ac:dyDescent="0.25">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c r="Y260" s="105"/>
      <c r="Z260" s="105"/>
      <c r="AA260" s="105"/>
    </row>
    <row r="261" spans="1:27" ht="14.25" customHeight="1" x14ac:dyDescent="0.25">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c r="AA261" s="105"/>
    </row>
    <row r="262" spans="1:27" ht="14.25" customHeight="1" x14ac:dyDescent="0.25">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5"/>
      <c r="AA262" s="105"/>
    </row>
    <row r="263" spans="1:27" ht="14.25" customHeight="1" x14ac:dyDescent="0.25">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c r="Y263" s="105"/>
      <c r="Z263" s="105"/>
      <c r="AA263" s="105"/>
    </row>
    <row r="264" spans="1:27" ht="14.25" customHeight="1" x14ac:dyDescent="0.25">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c r="AA264" s="105"/>
    </row>
    <row r="265" spans="1:27" ht="14.25" customHeight="1" x14ac:dyDescent="0.25">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c r="AA265" s="105"/>
    </row>
    <row r="266" spans="1:27" ht="14.25" customHeight="1" x14ac:dyDescent="0.25">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c r="AA266" s="105"/>
    </row>
    <row r="267" spans="1:27" ht="14.25" customHeight="1" x14ac:dyDescent="0.25">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c r="AA267" s="105"/>
    </row>
    <row r="268" spans="1:27" ht="14.25" customHeight="1" x14ac:dyDescent="0.25">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c r="AA268" s="105"/>
    </row>
    <row r="269" spans="1:27" ht="14.25" customHeight="1" x14ac:dyDescent="0.25">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c r="AA269" s="105"/>
    </row>
    <row r="270" spans="1:27" ht="14.25" customHeight="1" x14ac:dyDescent="0.25">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c r="AA270" s="105"/>
    </row>
    <row r="271" spans="1:27" ht="14.25" customHeight="1" x14ac:dyDescent="0.25">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c r="AA271" s="105"/>
    </row>
    <row r="272" spans="1:27" ht="14.25" customHeight="1" x14ac:dyDescent="0.25">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c r="AA272" s="105"/>
    </row>
    <row r="273" spans="1:27" ht="14.25" customHeight="1" x14ac:dyDescent="0.25">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c r="AA273" s="105"/>
    </row>
    <row r="274" spans="1:27" ht="14.25" customHeight="1" x14ac:dyDescent="0.25">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c r="AA274" s="105"/>
    </row>
    <row r="275" spans="1:27" ht="14.25" customHeight="1" x14ac:dyDescent="0.25">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c r="AA275" s="105"/>
    </row>
    <row r="276" spans="1:27" ht="14.25" customHeight="1" x14ac:dyDescent="0.25">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c r="AA276" s="105"/>
    </row>
    <row r="277" spans="1:27" ht="14.25" customHeight="1" x14ac:dyDescent="0.25">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c r="AA277" s="105"/>
    </row>
    <row r="278" spans="1:27" ht="14.25" customHeight="1" x14ac:dyDescent="0.25">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c r="AA278" s="105"/>
    </row>
    <row r="279" spans="1:27" ht="14.25" customHeight="1" x14ac:dyDescent="0.25">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c r="Y279" s="105"/>
      <c r="Z279" s="105"/>
      <c r="AA279" s="105"/>
    </row>
    <row r="280" spans="1:27" ht="14.25" customHeight="1" x14ac:dyDescent="0.25">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row>
    <row r="281" spans="1:27" ht="14.25" customHeight="1" x14ac:dyDescent="0.25">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row>
    <row r="282" spans="1:27" ht="14.25" customHeight="1" x14ac:dyDescent="0.25">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row>
    <row r="283" spans="1:27" ht="14.25" customHeight="1" x14ac:dyDescent="0.25">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row>
    <row r="284" spans="1:27" ht="14.25" customHeight="1" x14ac:dyDescent="0.25">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row>
    <row r="285" spans="1:27" ht="14.25" customHeight="1" x14ac:dyDescent="0.25">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row>
    <row r="286" spans="1:27" ht="14.25" customHeight="1" x14ac:dyDescent="0.25">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row>
    <row r="287" spans="1:27" ht="14.25" customHeight="1" x14ac:dyDescent="0.25">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row>
    <row r="288" spans="1:27" ht="14.25" customHeight="1" x14ac:dyDescent="0.25">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row>
    <row r="289" spans="1:27" ht="14.25" customHeight="1" x14ac:dyDescent="0.25">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row>
    <row r="290" spans="1:27" ht="14.25" customHeight="1" x14ac:dyDescent="0.25">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row>
    <row r="291" spans="1:27" ht="14.25" customHeight="1" x14ac:dyDescent="0.25">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row>
    <row r="292" spans="1:27" ht="14.25" customHeight="1" x14ac:dyDescent="0.25">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row>
    <row r="293" spans="1:27" ht="14.25" customHeight="1" x14ac:dyDescent="0.25">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row>
    <row r="294" spans="1:27" ht="14.25" customHeight="1" x14ac:dyDescent="0.25">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row>
    <row r="295" spans="1:27" ht="14.25" customHeight="1" x14ac:dyDescent="0.25">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row>
    <row r="296" spans="1:27" ht="14.25" customHeight="1" x14ac:dyDescent="0.25">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row>
    <row r="297" spans="1:27" ht="14.25" customHeight="1" x14ac:dyDescent="0.25">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c r="AA297" s="105"/>
    </row>
    <row r="298" spans="1:27" ht="14.25" customHeight="1" x14ac:dyDescent="0.25">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c r="AA298" s="105"/>
    </row>
    <row r="299" spans="1:27" ht="14.25" customHeight="1" x14ac:dyDescent="0.25">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c r="AA299" s="105"/>
    </row>
    <row r="300" spans="1:27" ht="14.25" customHeight="1" x14ac:dyDescent="0.25">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c r="AA300" s="105"/>
    </row>
    <row r="301" spans="1:27" ht="14.25" customHeight="1" x14ac:dyDescent="0.25">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c r="AA301" s="105"/>
    </row>
    <row r="302" spans="1:27" ht="14.25" customHeight="1" x14ac:dyDescent="0.25">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c r="AA302" s="105"/>
    </row>
    <row r="303" spans="1:27" ht="14.25" customHeight="1" x14ac:dyDescent="0.25">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c r="AA303" s="105"/>
    </row>
    <row r="304" spans="1:27" ht="14.25" customHeight="1" x14ac:dyDescent="0.25">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c r="AA304" s="105"/>
    </row>
    <row r="305" spans="1:27" ht="14.25" customHeight="1" x14ac:dyDescent="0.25">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c r="AA305" s="105"/>
    </row>
    <row r="306" spans="1:27" ht="14.25" customHeight="1" x14ac:dyDescent="0.25">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c r="AA306" s="105"/>
    </row>
    <row r="307" spans="1:27" ht="14.25" customHeight="1" x14ac:dyDescent="0.25">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c r="AA307" s="105"/>
    </row>
    <row r="308" spans="1:27" ht="14.25" customHeight="1" x14ac:dyDescent="0.25">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c r="AA308" s="105"/>
    </row>
    <row r="309" spans="1:27" ht="14.25" customHeight="1" x14ac:dyDescent="0.25">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c r="AA309" s="105"/>
    </row>
    <row r="310" spans="1:27" ht="14.25" customHeight="1" x14ac:dyDescent="0.25">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c r="AA310" s="105"/>
    </row>
    <row r="311" spans="1:27" ht="14.25" customHeight="1" x14ac:dyDescent="0.25">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c r="AA311" s="105"/>
    </row>
    <row r="312" spans="1:27" ht="14.25" customHeight="1" x14ac:dyDescent="0.25">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c r="AA312" s="105"/>
    </row>
    <row r="313" spans="1:27" ht="14.25" customHeight="1" x14ac:dyDescent="0.25">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c r="AA313" s="105"/>
    </row>
    <row r="314" spans="1:27" ht="14.25" customHeight="1" x14ac:dyDescent="0.25">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c r="AA314" s="105"/>
    </row>
    <row r="315" spans="1:27" ht="14.25" customHeight="1" x14ac:dyDescent="0.25">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c r="AA315" s="105"/>
    </row>
    <row r="316" spans="1:27" ht="14.25" customHeight="1" x14ac:dyDescent="0.25">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c r="AA316" s="105"/>
    </row>
    <row r="317" spans="1:27" ht="14.25" customHeight="1" x14ac:dyDescent="0.25">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c r="AA317" s="105"/>
    </row>
    <row r="318" spans="1:27" ht="14.25" customHeight="1" x14ac:dyDescent="0.25">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c r="AA318" s="105"/>
    </row>
    <row r="319" spans="1:27" ht="14.25" customHeight="1" x14ac:dyDescent="0.25">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c r="AA319" s="105"/>
    </row>
    <row r="320" spans="1:27" ht="14.25" customHeight="1" x14ac:dyDescent="0.25">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c r="AA320" s="105"/>
    </row>
    <row r="321" spans="1:27" ht="14.25" customHeight="1" x14ac:dyDescent="0.25">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5"/>
      <c r="Z321" s="105"/>
      <c r="AA321" s="105"/>
    </row>
    <row r="322" spans="1:27" ht="14.25" customHeight="1" x14ac:dyDescent="0.25">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5"/>
      <c r="Z322" s="105"/>
      <c r="AA322" s="105"/>
    </row>
    <row r="323" spans="1:27" ht="14.25" customHeight="1" x14ac:dyDescent="0.25">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5"/>
      <c r="Z323" s="105"/>
      <c r="AA323" s="105"/>
    </row>
    <row r="324" spans="1:27" ht="14.25" customHeight="1" x14ac:dyDescent="0.25">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c r="Y324" s="105"/>
      <c r="Z324" s="105"/>
      <c r="AA324" s="105"/>
    </row>
    <row r="325" spans="1:27" ht="14.25" customHeight="1" x14ac:dyDescent="0.25">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c r="Y325" s="105"/>
      <c r="Z325" s="105"/>
      <c r="AA325" s="105"/>
    </row>
    <row r="326" spans="1:27" ht="14.25" customHeight="1" x14ac:dyDescent="0.25">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c r="Y326" s="105"/>
      <c r="Z326" s="105"/>
      <c r="AA326" s="105"/>
    </row>
    <row r="327" spans="1:27" ht="14.25" customHeight="1" x14ac:dyDescent="0.25">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5"/>
      <c r="AA327" s="105"/>
    </row>
    <row r="328" spans="1:27" ht="14.25" customHeight="1" x14ac:dyDescent="0.25">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c r="Y328" s="105"/>
      <c r="Z328" s="105"/>
      <c r="AA328" s="105"/>
    </row>
    <row r="329" spans="1:27" ht="14.25" customHeight="1" x14ac:dyDescent="0.25">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c r="AA329" s="105"/>
    </row>
    <row r="330" spans="1:27" ht="14.25" customHeight="1" x14ac:dyDescent="0.25">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c r="AA330" s="105"/>
    </row>
    <row r="331" spans="1:27" ht="14.25" customHeight="1" x14ac:dyDescent="0.25">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c r="Y331" s="105"/>
      <c r="Z331" s="105"/>
      <c r="AA331" s="105"/>
    </row>
    <row r="332" spans="1:27" ht="14.25" customHeight="1" x14ac:dyDescent="0.25">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c r="Y332" s="105"/>
      <c r="Z332" s="105"/>
      <c r="AA332" s="105"/>
    </row>
    <row r="333" spans="1:27" ht="14.25" customHeight="1" x14ac:dyDescent="0.25">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c r="Y333" s="105"/>
      <c r="Z333" s="105"/>
      <c r="AA333" s="105"/>
    </row>
    <row r="334" spans="1:27" ht="14.25" customHeight="1" x14ac:dyDescent="0.25">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c r="AA334" s="105"/>
    </row>
    <row r="335" spans="1:27" ht="14.25" customHeight="1" x14ac:dyDescent="0.25">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c r="Y335" s="105"/>
      <c r="Z335" s="105"/>
      <c r="AA335" s="105"/>
    </row>
    <row r="336" spans="1:27" ht="14.25" customHeight="1" x14ac:dyDescent="0.25">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c r="Y336" s="105"/>
      <c r="Z336" s="105"/>
      <c r="AA336" s="105"/>
    </row>
    <row r="337" spans="1:27" ht="14.25" customHeight="1" x14ac:dyDescent="0.25">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c r="Y337" s="105"/>
      <c r="Z337" s="105"/>
      <c r="AA337" s="105"/>
    </row>
    <row r="338" spans="1:27" ht="14.25" customHeight="1" x14ac:dyDescent="0.25">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c r="AA338" s="105"/>
    </row>
    <row r="339" spans="1:27" ht="14.25" customHeight="1" x14ac:dyDescent="0.25">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c r="AA339" s="105"/>
    </row>
    <row r="340" spans="1:27" ht="14.25" customHeight="1" x14ac:dyDescent="0.25">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c r="AA340" s="105"/>
    </row>
    <row r="341" spans="1:27" ht="14.25" customHeight="1" x14ac:dyDescent="0.25">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c r="AA341" s="105"/>
    </row>
    <row r="342" spans="1:27" ht="14.25" customHeight="1" x14ac:dyDescent="0.25">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c r="AA342" s="105"/>
    </row>
    <row r="343" spans="1:27" ht="14.25" customHeight="1" x14ac:dyDescent="0.25">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row>
    <row r="344" spans="1:27" ht="14.25" customHeight="1" x14ac:dyDescent="0.25">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c r="AA344" s="105"/>
    </row>
    <row r="345" spans="1:27" ht="14.25" customHeight="1" x14ac:dyDescent="0.25">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c r="AA345" s="105"/>
    </row>
    <row r="346" spans="1:27" ht="14.25" customHeight="1" x14ac:dyDescent="0.25">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c r="AA346" s="105"/>
    </row>
    <row r="347" spans="1:27" ht="14.25" customHeight="1" x14ac:dyDescent="0.25">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c r="AA347" s="105"/>
    </row>
    <row r="348" spans="1:27" ht="14.25" customHeight="1" x14ac:dyDescent="0.25">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c r="AA348" s="105"/>
    </row>
    <row r="349" spans="1:27" ht="14.25" customHeight="1" x14ac:dyDescent="0.25">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c r="AA349" s="105"/>
    </row>
    <row r="350" spans="1:27" ht="14.25" customHeight="1" x14ac:dyDescent="0.25">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c r="AA350" s="105"/>
    </row>
    <row r="351" spans="1:27" ht="14.25" customHeight="1" x14ac:dyDescent="0.25">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c r="AA351" s="105"/>
    </row>
    <row r="352" spans="1:27" ht="14.25" customHeight="1" x14ac:dyDescent="0.25">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c r="AA352" s="105"/>
    </row>
    <row r="353" spans="1:27" ht="14.25" customHeight="1" x14ac:dyDescent="0.25">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c r="AA353" s="105"/>
    </row>
    <row r="354" spans="1:27" ht="14.25" customHeight="1" x14ac:dyDescent="0.25">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c r="AA354" s="105"/>
    </row>
    <row r="355" spans="1:27" ht="14.25" customHeight="1" x14ac:dyDescent="0.25">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c r="AA355" s="105"/>
    </row>
    <row r="356" spans="1:27" ht="14.25" customHeight="1" x14ac:dyDescent="0.25">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c r="AA356" s="105"/>
    </row>
    <row r="357" spans="1:27" ht="14.25" customHeight="1" x14ac:dyDescent="0.25">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c r="AA357" s="105"/>
    </row>
    <row r="358" spans="1:27" ht="14.25" customHeight="1" x14ac:dyDescent="0.25">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c r="AA358" s="105"/>
    </row>
    <row r="359" spans="1:27" ht="14.25" customHeight="1" x14ac:dyDescent="0.25">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c r="AA359" s="105"/>
    </row>
    <row r="360" spans="1:27" ht="14.25" customHeight="1" x14ac:dyDescent="0.25">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c r="AA360" s="105"/>
    </row>
    <row r="361" spans="1:27" ht="14.25" customHeight="1" x14ac:dyDescent="0.25">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c r="AA361" s="105"/>
    </row>
    <row r="362" spans="1:27" ht="14.25" customHeight="1" x14ac:dyDescent="0.25">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c r="AA362" s="105"/>
    </row>
    <row r="363" spans="1:27" ht="14.25" customHeight="1" x14ac:dyDescent="0.25">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c r="AA363" s="105"/>
    </row>
    <row r="364" spans="1:27" ht="14.25" customHeight="1" x14ac:dyDescent="0.25">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c r="AA364" s="105"/>
    </row>
    <row r="365" spans="1:27" ht="14.25" customHeight="1" x14ac:dyDescent="0.25">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c r="AA365" s="105"/>
    </row>
    <row r="366" spans="1:27" ht="14.25" customHeight="1" x14ac:dyDescent="0.25">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c r="AA366" s="105"/>
    </row>
    <row r="367" spans="1:27" ht="14.25" customHeight="1" x14ac:dyDescent="0.25">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c r="AA367" s="105"/>
    </row>
    <row r="368" spans="1:27" ht="14.25" customHeight="1" x14ac:dyDescent="0.25">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c r="AA368" s="105"/>
    </row>
    <row r="369" spans="1:27" ht="14.25" customHeight="1" x14ac:dyDescent="0.25">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c r="AA369" s="105"/>
    </row>
    <row r="370" spans="1:27" ht="14.25" customHeight="1" x14ac:dyDescent="0.25">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c r="AA370" s="105"/>
    </row>
    <row r="371" spans="1:27" ht="14.25" customHeight="1" x14ac:dyDescent="0.25">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c r="AA371" s="105"/>
    </row>
    <row r="372" spans="1:27" ht="14.25" customHeight="1" x14ac:dyDescent="0.25">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c r="AA372" s="105"/>
    </row>
    <row r="373" spans="1:27" ht="14.25" customHeight="1" x14ac:dyDescent="0.25">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c r="AA373" s="105"/>
    </row>
    <row r="374" spans="1:27" ht="14.25" customHeight="1" x14ac:dyDescent="0.25">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c r="AA374" s="105"/>
    </row>
    <row r="375" spans="1:27" ht="14.25" customHeight="1" x14ac:dyDescent="0.25">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c r="AA375" s="105"/>
    </row>
    <row r="376" spans="1:27" ht="14.25" customHeight="1" x14ac:dyDescent="0.25">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c r="AA376" s="105"/>
    </row>
    <row r="377" spans="1:27" ht="14.25" customHeight="1" x14ac:dyDescent="0.25">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c r="AA377" s="105"/>
    </row>
    <row r="378" spans="1:27" ht="14.25" customHeight="1" x14ac:dyDescent="0.25">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c r="AA378" s="105"/>
    </row>
    <row r="379" spans="1:27" ht="14.25" customHeight="1" x14ac:dyDescent="0.25">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c r="AA379" s="105"/>
    </row>
    <row r="380" spans="1:27" ht="14.25" customHeight="1" x14ac:dyDescent="0.25">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c r="AA380" s="105"/>
    </row>
    <row r="381" spans="1:27" ht="14.25" customHeight="1" x14ac:dyDescent="0.25">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c r="AA381" s="105"/>
    </row>
    <row r="382" spans="1:27" ht="14.25" customHeight="1" x14ac:dyDescent="0.25">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c r="AA382" s="105"/>
    </row>
    <row r="383" spans="1:27" ht="14.25" customHeight="1" x14ac:dyDescent="0.25">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c r="AA383" s="105"/>
    </row>
    <row r="384" spans="1:27" ht="14.25" customHeight="1" x14ac:dyDescent="0.25">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c r="AA384" s="105"/>
    </row>
    <row r="385" spans="1:27" ht="14.25" customHeight="1" x14ac:dyDescent="0.25">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c r="AA385" s="105"/>
    </row>
    <row r="386" spans="1:27" ht="14.25" customHeight="1" x14ac:dyDescent="0.25">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c r="AA386" s="105"/>
    </row>
    <row r="387" spans="1:27" ht="14.25" customHeight="1" x14ac:dyDescent="0.25">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c r="AA387" s="105"/>
    </row>
    <row r="388" spans="1:27" ht="14.25" customHeight="1" x14ac:dyDescent="0.25">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c r="AA388" s="105"/>
    </row>
    <row r="389" spans="1:27" ht="14.25" customHeight="1" x14ac:dyDescent="0.25">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c r="AA389" s="105"/>
    </row>
    <row r="390" spans="1:27" ht="14.25" customHeight="1" x14ac:dyDescent="0.25">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c r="AA390" s="105"/>
    </row>
    <row r="391" spans="1:27" ht="14.25" customHeight="1" x14ac:dyDescent="0.25">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c r="AA391" s="105"/>
    </row>
    <row r="392" spans="1:27" ht="14.25" customHeight="1" x14ac:dyDescent="0.25">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c r="AA392" s="105"/>
    </row>
    <row r="393" spans="1:27" ht="14.25" customHeight="1" x14ac:dyDescent="0.25">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c r="AA393" s="105"/>
    </row>
    <row r="394" spans="1:27" ht="14.25" customHeight="1" x14ac:dyDescent="0.25">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c r="AA394" s="105"/>
    </row>
    <row r="395" spans="1:27" ht="14.25" customHeight="1" x14ac:dyDescent="0.25">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c r="AA395" s="105"/>
    </row>
    <row r="396" spans="1:27" ht="14.25" customHeight="1" x14ac:dyDescent="0.25">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c r="AA396" s="105"/>
    </row>
    <row r="397" spans="1:27" ht="14.25" customHeight="1" x14ac:dyDescent="0.25">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c r="AA397" s="105"/>
    </row>
    <row r="398" spans="1:27" ht="14.25" customHeight="1" x14ac:dyDescent="0.25">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c r="AA398" s="105"/>
    </row>
    <row r="399" spans="1:27" ht="14.25" customHeight="1" x14ac:dyDescent="0.25">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c r="AA399" s="105"/>
    </row>
    <row r="400" spans="1:27" ht="14.25" customHeight="1" x14ac:dyDescent="0.25">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c r="AA400" s="105"/>
    </row>
    <row r="401" spans="1:27" ht="14.25" customHeight="1" x14ac:dyDescent="0.25">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c r="AA401" s="105"/>
    </row>
    <row r="402" spans="1:27" ht="14.25" customHeight="1" x14ac:dyDescent="0.25">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c r="AA402" s="105"/>
    </row>
    <row r="403" spans="1:27" ht="14.25" customHeight="1" x14ac:dyDescent="0.25">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c r="AA403" s="105"/>
    </row>
    <row r="404" spans="1:27" ht="14.25" customHeight="1" x14ac:dyDescent="0.25">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c r="AA404" s="105"/>
    </row>
    <row r="405" spans="1:27" ht="14.25" customHeight="1" x14ac:dyDescent="0.25">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c r="AA405" s="105"/>
    </row>
    <row r="406" spans="1:27" ht="14.25" customHeight="1" x14ac:dyDescent="0.25">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c r="AA406" s="105"/>
    </row>
    <row r="407" spans="1:27" ht="14.25" customHeight="1" x14ac:dyDescent="0.25">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c r="AA407" s="105"/>
    </row>
    <row r="408" spans="1:27" ht="14.25" customHeight="1" x14ac:dyDescent="0.25">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c r="AA408" s="105"/>
    </row>
    <row r="409" spans="1:27" ht="14.25" customHeight="1" x14ac:dyDescent="0.25">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c r="AA409" s="105"/>
    </row>
    <row r="410" spans="1:27" ht="14.25" customHeight="1" x14ac:dyDescent="0.25">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c r="AA410" s="105"/>
    </row>
    <row r="411" spans="1:27" ht="14.25" customHeight="1" x14ac:dyDescent="0.25">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c r="AA411" s="105"/>
    </row>
    <row r="412" spans="1:27" ht="14.25" customHeight="1" x14ac:dyDescent="0.25">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c r="AA412" s="105"/>
    </row>
    <row r="413" spans="1:27" ht="14.25" customHeight="1" x14ac:dyDescent="0.25">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c r="AA413" s="105"/>
    </row>
    <row r="414" spans="1:27" ht="14.25" customHeight="1" x14ac:dyDescent="0.25">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c r="AA414" s="105"/>
    </row>
    <row r="415" spans="1:27" ht="14.25" customHeight="1" x14ac:dyDescent="0.25">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c r="AA415" s="105"/>
    </row>
    <row r="416" spans="1:27" ht="14.25" customHeight="1" x14ac:dyDescent="0.25">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c r="AA416" s="105"/>
    </row>
    <row r="417" spans="1:27" ht="14.25" customHeight="1" x14ac:dyDescent="0.25">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c r="AA417" s="105"/>
    </row>
    <row r="418" spans="1:27" ht="14.25" customHeight="1" x14ac:dyDescent="0.25">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c r="AA418" s="105"/>
    </row>
    <row r="419" spans="1:27" ht="14.25" customHeight="1" x14ac:dyDescent="0.25">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c r="AA419" s="105"/>
    </row>
    <row r="420" spans="1:27" ht="14.25" customHeight="1" x14ac:dyDescent="0.25">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c r="AA420" s="105"/>
    </row>
    <row r="421" spans="1:27" ht="14.25" customHeight="1" x14ac:dyDescent="0.25">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c r="AA421" s="105"/>
    </row>
    <row r="422" spans="1:27" ht="14.25" customHeight="1" x14ac:dyDescent="0.25">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c r="AA422" s="105"/>
    </row>
    <row r="423" spans="1:27" ht="14.25" customHeight="1" x14ac:dyDescent="0.25">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c r="AA423" s="105"/>
    </row>
    <row r="424" spans="1:27" ht="14.25" customHeight="1" x14ac:dyDescent="0.25">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c r="AA424" s="105"/>
    </row>
    <row r="425" spans="1:27" ht="14.25" customHeight="1" x14ac:dyDescent="0.25">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c r="AA425" s="105"/>
    </row>
    <row r="426" spans="1:27" ht="14.25" customHeight="1" x14ac:dyDescent="0.25">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c r="AA426" s="105"/>
    </row>
    <row r="427" spans="1:27" ht="14.25" customHeight="1" x14ac:dyDescent="0.25">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c r="AA427" s="105"/>
    </row>
    <row r="428" spans="1:27" ht="14.25" customHeight="1" x14ac:dyDescent="0.25">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c r="AA428" s="105"/>
    </row>
    <row r="429" spans="1:27" ht="14.25" customHeight="1" x14ac:dyDescent="0.25">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c r="AA429" s="105"/>
    </row>
    <row r="430" spans="1:27" ht="14.25" customHeight="1" x14ac:dyDescent="0.25">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c r="AA430" s="105"/>
    </row>
    <row r="431" spans="1:27" ht="14.25" customHeight="1" x14ac:dyDescent="0.25">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c r="AA431" s="105"/>
    </row>
    <row r="432" spans="1:27" ht="14.25" customHeight="1" x14ac:dyDescent="0.25">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c r="AA432" s="105"/>
    </row>
    <row r="433" spans="1:27" ht="14.25" customHeight="1" x14ac:dyDescent="0.25">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c r="AA433" s="105"/>
    </row>
    <row r="434" spans="1:27" ht="14.25" customHeight="1" x14ac:dyDescent="0.25">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c r="AA434" s="105"/>
    </row>
    <row r="435" spans="1:27" ht="14.25" customHeight="1" x14ac:dyDescent="0.25">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c r="AA435" s="105"/>
    </row>
    <row r="436" spans="1:27" ht="14.25" customHeight="1" x14ac:dyDescent="0.25">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c r="AA436" s="105"/>
    </row>
    <row r="437" spans="1:27" ht="14.25" customHeight="1" x14ac:dyDescent="0.25">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c r="AA437" s="105"/>
    </row>
    <row r="438" spans="1:27" ht="14.25" customHeight="1" x14ac:dyDescent="0.25">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c r="AA438" s="105"/>
    </row>
    <row r="439" spans="1:27" ht="14.25" customHeight="1" x14ac:dyDescent="0.25">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c r="AA439" s="105"/>
    </row>
    <row r="440" spans="1:27" ht="14.25" customHeight="1" x14ac:dyDescent="0.25">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c r="AA440" s="105"/>
    </row>
    <row r="441" spans="1:27" ht="14.25" customHeight="1" x14ac:dyDescent="0.25">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c r="AA441" s="105"/>
    </row>
    <row r="442" spans="1:27" ht="14.25" customHeight="1" x14ac:dyDescent="0.25">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c r="AA442" s="105"/>
    </row>
    <row r="443" spans="1:27" ht="14.25" customHeight="1" x14ac:dyDescent="0.25">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c r="AA443" s="105"/>
    </row>
    <row r="444" spans="1:27" ht="14.25" customHeight="1" x14ac:dyDescent="0.25">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c r="AA444" s="105"/>
    </row>
    <row r="445" spans="1:27" ht="14.25" customHeight="1" x14ac:dyDescent="0.25">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c r="AA445" s="105"/>
    </row>
    <row r="446" spans="1:27" ht="14.25" customHeight="1" x14ac:dyDescent="0.25">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c r="AA446" s="105"/>
    </row>
    <row r="447" spans="1:27" ht="14.25" customHeight="1" x14ac:dyDescent="0.25">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c r="AA447" s="105"/>
    </row>
    <row r="448" spans="1:27" ht="14.25" customHeight="1" x14ac:dyDescent="0.25">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c r="AA448" s="105"/>
    </row>
    <row r="449" spans="1:27" ht="14.25" customHeight="1" x14ac:dyDescent="0.25">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c r="AA449" s="105"/>
    </row>
    <row r="450" spans="1:27" ht="14.25" customHeight="1" x14ac:dyDescent="0.25">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c r="AA450" s="105"/>
    </row>
    <row r="451" spans="1:27" ht="14.25" customHeight="1" x14ac:dyDescent="0.25">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c r="AA451" s="105"/>
    </row>
    <row r="452" spans="1:27" ht="14.25" customHeight="1" x14ac:dyDescent="0.25">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c r="AA452" s="105"/>
    </row>
    <row r="453" spans="1:27" ht="14.25" customHeight="1" x14ac:dyDescent="0.25">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c r="AA453" s="105"/>
    </row>
    <row r="454" spans="1:27" ht="14.25" customHeight="1" x14ac:dyDescent="0.25">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c r="AA454" s="105"/>
    </row>
    <row r="455" spans="1:27" ht="14.25" customHeight="1" x14ac:dyDescent="0.25">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c r="AA455" s="105"/>
    </row>
    <row r="456" spans="1:27" ht="14.25" customHeight="1" x14ac:dyDescent="0.25">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c r="AA456" s="105"/>
    </row>
    <row r="457" spans="1:27" ht="14.25" customHeight="1" x14ac:dyDescent="0.25">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c r="AA457" s="105"/>
    </row>
    <row r="458" spans="1:27" ht="14.25" customHeight="1" x14ac:dyDescent="0.25">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c r="AA458" s="105"/>
    </row>
    <row r="459" spans="1:27" ht="14.25" customHeight="1" x14ac:dyDescent="0.25">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c r="AA459" s="105"/>
    </row>
    <row r="460" spans="1:27" ht="14.25" customHeight="1" x14ac:dyDescent="0.25">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c r="AA460" s="105"/>
    </row>
    <row r="461" spans="1:27" ht="14.25" customHeight="1" x14ac:dyDescent="0.25">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c r="AA461" s="105"/>
    </row>
    <row r="462" spans="1:27" ht="14.25" customHeight="1" x14ac:dyDescent="0.25">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c r="AA462" s="105"/>
    </row>
    <row r="463" spans="1:27" ht="14.25" customHeight="1" x14ac:dyDescent="0.25">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c r="AA463" s="105"/>
    </row>
    <row r="464" spans="1:27" ht="14.25" customHeight="1" x14ac:dyDescent="0.25">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row>
    <row r="465" spans="1:27" ht="14.25" customHeight="1" x14ac:dyDescent="0.25">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c r="AA465" s="105"/>
    </row>
    <row r="466" spans="1:27" ht="14.25" customHeight="1" x14ac:dyDescent="0.25">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c r="AA466" s="105"/>
    </row>
    <row r="467" spans="1:27" ht="14.25" customHeight="1" x14ac:dyDescent="0.25">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c r="AA467" s="105"/>
    </row>
    <row r="468" spans="1:27" ht="14.25" customHeight="1" x14ac:dyDescent="0.25">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c r="AA468" s="105"/>
    </row>
    <row r="469" spans="1:27" ht="14.25" customHeight="1" x14ac:dyDescent="0.25">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c r="AA469" s="105"/>
    </row>
    <row r="470" spans="1:27" ht="14.25" customHeight="1" x14ac:dyDescent="0.25">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c r="AA470" s="105"/>
    </row>
    <row r="471" spans="1:27" ht="14.25" customHeight="1" x14ac:dyDescent="0.25">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c r="AA471" s="105"/>
    </row>
    <row r="472" spans="1:27" ht="14.25" customHeight="1" x14ac:dyDescent="0.25">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row>
    <row r="473" spans="1:27" ht="14.25" customHeight="1" x14ac:dyDescent="0.25">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c r="AA473" s="105"/>
    </row>
    <row r="474" spans="1:27" ht="14.25" customHeight="1" x14ac:dyDescent="0.25">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c r="AA474" s="105"/>
    </row>
    <row r="475" spans="1:27" ht="14.25" customHeight="1" x14ac:dyDescent="0.25">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c r="AA475" s="105"/>
    </row>
    <row r="476" spans="1:27" ht="14.25" customHeight="1" x14ac:dyDescent="0.25">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c r="AA476" s="105"/>
    </row>
    <row r="477" spans="1:27" ht="14.25" customHeight="1" x14ac:dyDescent="0.25">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c r="AA477" s="105"/>
    </row>
    <row r="478" spans="1:27" ht="14.25" customHeight="1" x14ac:dyDescent="0.25">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c r="AA478" s="105"/>
    </row>
    <row r="479" spans="1:27" ht="14.25" customHeight="1" x14ac:dyDescent="0.25">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c r="AA479" s="105"/>
    </row>
    <row r="480" spans="1:27" ht="14.25" customHeight="1" x14ac:dyDescent="0.25">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c r="AA480" s="105"/>
    </row>
    <row r="481" spans="1:27" ht="14.25" customHeight="1" x14ac:dyDescent="0.25">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c r="AA481" s="105"/>
    </row>
    <row r="482" spans="1:27" ht="14.25" customHeight="1" x14ac:dyDescent="0.25">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c r="AA482" s="105"/>
    </row>
    <row r="483" spans="1:27" ht="14.25" customHeight="1" x14ac:dyDescent="0.25">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c r="AA483" s="105"/>
    </row>
    <row r="484" spans="1:27" ht="14.25" customHeight="1" x14ac:dyDescent="0.25">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c r="AA484" s="105"/>
    </row>
    <row r="485" spans="1:27" ht="14.25" customHeight="1" x14ac:dyDescent="0.25">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c r="AA485" s="105"/>
    </row>
    <row r="486" spans="1:27" ht="14.25" customHeight="1" x14ac:dyDescent="0.25">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c r="AA486" s="105"/>
    </row>
    <row r="487" spans="1:27" ht="14.25" customHeight="1" x14ac:dyDescent="0.25">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c r="AA487" s="105"/>
    </row>
    <row r="488" spans="1:27" ht="14.25" customHeight="1" x14ac:dyDescent="0.25">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row>
    <row r="489" spans="1:27" ht="14.25" customHeight="1" x14ac:dyDescent="0.25">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row>
    <row r="490" spans="1:27" ht="14.25" customHeight="1" x14ac:dyDescent="0.25">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c r="AA490" s="105"/>
    </row>
    <row r="491" spans="1:27" ht="14.25" customHeight="1" x14ac:dyDescent="0.25">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c r="AA491" s="105"/>
    </row>
    <row r="492" spans="1:27" ht="14.25" customHeight="1" x14ac:dyDescent="0.25">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c r="AA492" s="105"/>
    </row>
    <row r="493" spans="1:27" ht="14.25" customHeight="1" x14ac:dyDescent="0.25">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c r="AA493" s="105"/>
    </row>
    <row r="494" spans="1:27" ht="14.25" customHeight="1" x14ac:dyDescent="0.25">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c r="AA494" s="105"/>
    </row>
    <row r="495" spans="1:27" ht="14.25" customHeight="1" x14ac:dyDescent="0.25">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c r="AA495" s="105"/>
    </row>
    <row r="496" spans="1:27" ht="14.25" customHeight="1" x14ac:dyDescent="0.25">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c r="AA496" s="105"/>
    </row>
    <row r="497" spans="1:27" ht="14.25" customHeight="1" x14ac:dyDescent="0.25">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c r="AA497" s="105"/>
    </row>
    <row r="498" spans="1:27" ht="14.25" customHeight="1" x14ac:dyDescent="0.25">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c r="AA498" s="105"/>
    </row>
    <row r="499" spans="1:27" ht="14.25" customHeight="1" x14ac:dyDescent="0.25">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c r="AA499" s="105"/>
    </row>
    <row r="500" spans="1:27" ht="14.25" customHeight="1" x14ac:dyDescent="0.25">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c r="AA500" s="105"/>
    </row>
    <row r="501" spans="1:27" ht="14.25" customHeight="1" x14ac:dyDescent="0.25">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c r="AA501" s="105"/>
    </row>
    <row r="502" spans="1:27" ht="14.25" customHeight="1" x14ac:dyDescent="0.25">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c r="AA502" s="105"/>
    </row>
    <row r="503" spans="1:27" ht="14.25" customHeight="1" x14ac:dyDescent="0.25">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c r="AA503" s="105"/>
    </row>
    <row r="504" spans="1:27" ht="14.25" customHeight="1" x14ac:dyDescent="0.25">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c r="AA504" s="105"/>
    </row>
    <row r="505" spans="1:27" ht="14.25" customHeight="1" x14ac:dyDescent="0.25">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c r="AA505" s="105"/>
    </row>
    <row r="506" spans="1:27" ht="14.25" customHeight="1" x14ac:dyDescent="0.25">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c r="AA506" s="105"/>
    </row>
    <row r="507" spans="1:27" ht="14.25" customHeight="1" x14ac:dyDescent="0.25">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c r="AA507" s="105"/>
    </row>
    <row r="508" spans="1:27" ht="14.25" customHeight="1" x14ac:dyDescent="0.25">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c r="AA508" s="105"/>
    </row>
    <row r="509" spans="1:27" ht="14.25" customHeight="1" x14ac:dyDescent="0.25">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c r="AA509" s="105"/>
    </row>
    <row r="510" spans="1:27" ht="14.25" customHeight="1" x14ac:dyDescent="0.25">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c r="AA510" s="105"/>
    </row>
    <row r="511" spans="1:27" ht="14.25" customHeight="1" x14ac:dyDescent="0.25">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c r="AA511" s="105"/>
    </row>
    <row r="512" spans="1:27" ht="14.25" customHeight="1" x14ac:dyDescent="0.25">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c r="AA512" s="105"/>
    </row>
    <row r="513" spans="1:27" ht="14.25" customHeight="1" x14ac:dyDescent="0.25">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c r="AA513" s="105"/>
    </row>
    <row r="514" spans="1:27" ht="14.25" customHeight="1" x14ac:dyDescent="0.25">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c r="AA514" s="105"/>
    </row>
    <row r="515" spans="1:27" ht="14.25" customHeight="1" x14ac:dyDescent="0.25">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c r="AA515" s="105"/>
    </row>
    <row r="516" spans="1:27" ht="14.25" customHeight="1" x14ac:dyDescent="0.25">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c r="AA516" s="105"/>
    </row>
    <row r="517" spans="1:27" ht="14.25" customHeight="1" x14ac:dyDescent="0.25">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c r="AA517" s="105"/>
    </row>
    <row r="518" spans="1:27" ht="14.25" customHeight="1" x14ac:dyDescent="0.25">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c r="AA518" s="105"/>
    </row>
    <row r="519" spans="1:27" ht="14.25" customHeight="1" x14ac:dyDescent="0.25">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c r="AA519" s="105"/>
    </row>
    <row r="520" spans="1:27" ht="14.25" customHeight="1" x14ac:dyDescent="0.25">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c r="AA520" s="105"/>
    </row>
    <row r="521" spans="1:27" ht="14.25" customHeight="1" x14ac:dyDescent="0.25">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c r="AA521" s="105"/>
    </row>
    <row r="522" spans="1:27" ht="14.25" customHeight="1" x14ac:dyDescent="0.25">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c r="AA522" s="105"/>
    </row>
    <row r="523" spans="1:27" ht="14.25" customHeight="1" x14ac:dyDescent="0.25">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c r="AA523" s="105"/>
    </row>
    <row r="524" spans="1:27" ht="14.25" customHeight="1" x14ac:dyDescent="0.25">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c r="AA524" s="105"/>
    </row>
    <row r="525" spans="1:27" ht="14.25" customHeight="1" x14ac:dyDescent="0.25">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c r="AA525" s="105"/>
    </row>
    <row r="526" spans="1:27" ht="14.25" customHeight="1" x14ac:dyDescent="0.25">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c r="AA526" s="105"/>
    </row>
    <row r="527" spans="1:27" ht="14.25" customHeight="1" x14ac:dyDescent="0.25">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c r="AA527" s="105"/>
    </row>
    <row r="528" spans="1:27" ht="14.25" customHeight="1" x14ac:dyDescent="0.25">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c r="AA528" s="105"/>
    </row>
    <row r="529" spans="1:27" ht="14.25" customHeight="1" x14ac:dyDescent="0.25">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c r="AA529" s="105"/>
    </row>
    <row r="530" spans="1:27" ht="14.25" customHeight="1" x14ac:dyDescent="0.25">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c r="AA530" s="105"/>
    </row>
    <row r="531" spans="1:27" ht="14.25" customHeight="1" x14ac:dyDescent="0.25">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c r="AA531" s="105"/>
    </row>
    <row r="532" spans="1:27" ht="14.25" customHeight="1" x14ac:dyDescent="0.25">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c r="AA532" s="105"/>
    </row>
    <row r="533" spans="1:27" ht="14.25" customHeight="1" x14ac:dyDescent="0.25">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c r="AA533" s="105"/>
    </row>
    <row r="534" spans="1:27" ht="14.25" customHeight="1" x14ac:dyDescent="0.25">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c r="AA534" s="105"/>
    </row>
    <row r="535" spans="1:27" ht="14.25" customHeight="1" x14ac:dyDescent="0.25">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c r="AA535" s="105"/>
    </row>
    <row r="536" spans="1:27" ht="14.25" customHeight="1" x14ac:dyDescent="0.25">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row>
    <row r="537" spans="1:27" ht="14.25" customHeight="1" x14ac:dyDescent="0.25">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c r="AA537" s="105"/>
    </row>
    <row r="538" spans="1:27" ht="14.25" customHeight="1" x14ac:dyDescent="0.25">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c r="AA538" s="105"/>
    </row>
    <row r="539" spans="1:27" ht="14.25" customHeight="1" x14ac:dyDescent="0.25">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c r="AA539" s="105"/>
    </row>
    <row r="540" spans="1:27" ht="14.25" customHeight="1" x14ac:dyDescent="0.25">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c r="AA540" s="105"/>
    </row>
    <row r="541" spans="1:27" ht="14.25" customHeight="1" x14ac:dyDescent="0.25">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c r="AA541" s="105"/>
    </row>
    <row r="542" spans="1:27" ht="14.25" customHeight="1" x14ac:dyDescent="0.25">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c r="AA542" s="105"/>
    </row>
    <row r="543" spans="1:27" ht="14.25" customHeight="1" x14ac:dyDescent="0.25">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c r="AA543" s="105"/>
    </row>
    <row r="544" spans="1:27" ht="14.25" customHeight="1" x14ac:dyDescent="0.25">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c r="AA544" s="105"/>
    </row>
    <row r="545" spans="1:27" ht="14.25" customHeight="1" x14ac:dyDescent="0.25">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c r="AA545" s="105"/>
    </row>
    <row r="546" spans="1:27" ht="14.25" customHeight="1" x14ac:dyDescent="0.25">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c r="AA546" s="105"/>
    </row>
    <row r="547" spans="1:27" ht="14.25" customHeight="1" x14ac:dyDescent="0.25">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c r="AA547" s="105"/>
    </row>
    <row r="548" spans="1:27" ht="14.25" customHeight="1" x14ac:dyDescent="0.25">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c r="AA548" s="105"/>
    </row>
    <row r="549" spans="1:27" ht="14.25" customHeight="1" x14ac:dyDescent="0.25">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c r="AA549" s="105"/>
    </row>
    <row r="550" spans="1:27" ht="14.25" customHeight="1" x14ac:dyDescent="0.25">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c r="AA550" s="105"/>
    </row>
    <row r="551" spans="1:27" ht="14.25" customHeight="1" x14ac:dyDescent="0.25">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c r="AA551" s="105"/>
    </row>
    <row r="552" spans="1:27" ht="14.25" customHeight="1" x14ac:dyDescent="0.25">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c r="AA552" s="105"/>
    </row>
    <row r="553" spans="1:27" ht="14.25" customHeight="1" x14ac:dyDescent="0.25">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c r="AA553" s="105"/>
    </row>
    <row r="554" spans="1:27" ht="14.25" customHeight="1" x14ac:dyDescent="0.25">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c r="AA554" s="105"/>
    </row>
    <row r="555" spans="1:27" ht="14.25" customHeight="1" x14ac:dyDescent="0.25">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c r="AA555" s="105"/>
    </row>
    <row r="556" spans="1:27" ht="14.25" customHeight="1" x14ac:dyDescent="0.25">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c r="AA556" s="105"/>
    </row>
    <row r="557" spans="1:27" ht="14.25" customHeight="1" x14ac:dyDescent="0.25">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c r="AA557" s="105"/>
    </row>
    <row r="558" spans="1:27" ht="14.25" customHeight="1" x14ac:dyDescent="0.25">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c r="AA558" s="105"/>
    </row>
    <row r="559" spans="1:27" ht="14.25" customHeight="1" x14ac:dyDescent="0.25">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c r="AA559" s="105"/>
    </row>
    <row r="560" spans="1:27" ht="14.25" customHeight="1" x14ac:dyDescent="0.25">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c r="AA560" s="105"/>
    </row>
    <row r="561" spans="1:27" ht="14.25" customHeight="1" x14ac:dyDescent="0.25">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c r="AA561" s="105"/>
    </row>
    <row r="562" spans="1:27" ht="14.25" customHeight="1" x14ac:dyDescent="0.25">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c r="AA562" s="105"/>
    </row>
    <row r="563" spans="1:27" ht="14.25" customHeight="1" x14ac:dyDescent="0.25">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c r="AA563" s="105"/>
    </row>
    <row r="564" spans="1:27" ht="14.25" customHeight="1" x14ac:dyDescent="0.25">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c r="AA564" s="105"/>
    </row>
    <row r="565" spans="1:27" ht="14.25" customHeight="1" x14ac:dyDescent="0.25">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c r="AA565" s="105"/>
    </row>
    <row r="566" spans="1:27" ht="14.25" customHeight="1" x14ac:dyDescent="0.25">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c r="AA566" s="105"/>
    </row>
    <row r="567" spans="1:27" ht="14.25" customHeight="1" x14ac:dyDescent="0.25">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c r="AA567" s="105"/>
    </row>
    <row r="568" spans="1:27" ht="14.25" customHeight="1" x14ac:dyDescent="0.25">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c r="AA568" s="105"/>
    </row>
    <row r="569" spans="1:27" ht="14.25" customHeight="1" x14ac:dyDescent="0.25">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c r="AA569" s="105"/>
    </row>
    <row r="570" spans="1:27" ht="14.25" customHeight="1" x14ac:dyDescent="0.25">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c r="AA570" s="105"/>
    </row>
    <row r="571" spans="1:27" ht="14.25" customHeight="1" x14ac:dyDescent="0.25">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c r="AA571" s="105"/>
    </row>
    <row r="572" spans="1:27" ht="14.25" customHeight="1" x14ac:dyDescent="0.25">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c r="AA572" s="105"/>
    </row>
    <row r="573" spans="1:27" ht="14.25" customHeight="1" x14ac:dyDescent="0.25">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c r="AA573" s="105"/>
    </row>
    <row r="574" spans="1:27" ht="14.25" customHeight="1" x14ac:dyDescent="0.25">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Z574" s="105"/>
      <c r="AA574" s="105"/>
    </row>
    <row r="575" spans="1:27" ht="14.25" customHeight="1" x14ac:dyDescent="0.25">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5"/>
      <c r="AA575" s="105"/>
    </row>
    <row r="576" spans="1:27" ht="14.25" customHeight="1" x14ac:dyDescent="0.25">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5"/>
      <c r="AA576" s="105"/>
    </row>
    <row r="577" spans="1:27" ht="14.25" customHeight="1" x14ac:dyDescent="0.25">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105"/>
      <c r="AA577" s="105"/>
    </row>
    <row r="578" spans="1:27" ht="14.25" customHeight="1" x14ac:dyDescent="0.25">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Z578" s="105"/>
      <c r="AA578" s="105"/>
    </row>
    <row r="579" spans="1:27" ht="14.25" customHeight="1" x14ac:dyDescent="0.25">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c r="Y579" s="105"/>
      <c r="Z579" s="105"/>
      <c r="AA579" s="105"/>
    </row>
    <row r="580" spans="1:27" ht="14.25" customHeight="1" x14ac:dyDescent="0.25">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c r="Y580" s="105"/>
      <c r="Z580" s="105"/>
      <c r="AA580" s="105"/>
    </row>
    <row r="581" spans="1:27" ht="14.25" customHeight="1" x14ac:dyDescent="0.25">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c r="Y581" s="105"/>
      <c r="Z581" s="105"/>
      <c r="AA581" s="105"/>
    </row>
    <row r="582" spans="1:27" ht="14.25" customHeight="1" x14ac:dyDescent="0.25">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c r="Y582" s="105"/>
      <c r="Z582" s="105"/>
      <c r="AA582" s="105"/>
    </row>
    <row r="583" spans="1:27" ht="14.25" customHeight="1" x14ac:dyDescent="0.25">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c r="Y583" s="105"/>
      <c r="Z583" s="105"/>
      <c r="AA583" s="105"/>
    </row>
    <row r="584" spans="1:27" ht="14.25" customHeight="1" x14ac:dyDescent="0.25">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c r="Y584" s="105"/>
      <c r="Z584" s="105"/>
      <c r="AA584" s="105"/>
    </row>
    <row r="585" spans="1:27" ht="14.25" customHeight="1" x14ac:dyDescent="0.25">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c r="Y585" s="105"/>
      <c r="Z585" s="105"/>
      <c r="AA585" s="105"/>
    </row>
    <row r="586" spans="1:27" ht="14.25" customHeight="1" x14ac:dyDescent="0.25">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c r="Y586" s="105"/>
      <c r="Z586" s="105"/>
      <c r="AA586" s="105"/>
    </row>
    <row r="587" spans="1:27" ht="14.25" customHeight="1" x14ac:dyDescent="0.25">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c r="Y587" s="105"/>
      <c r="Z587" s="105"/>
      <c r="AA587" s="105"/>
    </row>
    <row r="588" spans="1:27" ht="14.25" customHeight="1" x14ac:dyDescent="0.25">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c r="AA588" s="105"/>
    </row>
    <row r="589" spans="1:27" ht="14.25" customHeight="1" x14ac:dyDescent="0.25">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c r="Y589" s="105"/>
      <c r="Z589" s="105"/>
      <c r="AA589" s="105"/>
    </row>
    <row r="590" spans="1:27" ht="14.25" customHeight="1" x14ac:dyDescent="0.25">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c r="AA590" s="105"/>
    </row>
    <row r="591" spans="1:27" ht="14.25" customHeight="1" x14ac:dyDescent="0.25">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c r="Y591" s="105"/>
      <c r="Z591" s="105"/>
      <c r="AA591" s="105"/>
    </row>
    <row r="592" spans="1:27" ht="14.25" customHeight="1" x14ac:dyDescent="0.25">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c r="Y592" s="105"/>
      <c r="Z592" s="105"/>
      <c r="AA592" s="105"/>
    </row>
    <row r="593" spans="1:27" ht="14.25" customHeight="1" x14ac:dyDescent="0.25">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c r="Y593" s="105"/>
      <c r="Z593" s="105"/>
      <c r="AA593" s="105"/>
    </row>
    <row r="594" spans="1:27" ht="14.25" customHeight="1" x14ac:dyDescent="0.25">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c r="Y594" s="105"/>
      <c r="Z594" s="105"/>
      <c r="AA594" s="105"/>
    </row>
    <row r="595" spans="1:27" ht="14.25" customHeight="1" x14ac:dyDescent="0.25">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c r="Y595" s="105"/>
      <c r="Z595" s="105"/>
      <c r="AA595" s="105"/>
    </row>
    <row r="596" spans="1:27" ht="14.25" customHeight="1" x14ac:dyDescent="0.25">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c r="Y596" s="105"/>
      <c r="Z596" s="105"/>
      <c r="AA596" s="105"/>
    </row>
    <row r="597" spans="1:27" ht="14.25" customHeight="1" x14ac:dyDescent="0.25">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c r="Y597" s="105"/>
      <c r="Z597" s="105"/>
      <c r="AA597" s="105"/>
    </row>
    <row r="598" spans="1:27" ht="14.25" customHeight="1" x14ac:dyDescent="0.25">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c r="Y598" s="105"/>
      <c r="Z598" s="105"/>
      <c r="AA598" s="105"/>
    </row>
    <row r="599" spans="1:27" ht="14.25" customHeight="1" x14ac:dyDescent="0.25">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c r="Y599" s="105"/>
      <c r="Z599" s="105"/>
      <c r="AA599" s="105"/>
    </row>
    <row r="600" spans="1:27" ht="14.25" customHeight="1" x14ac:dyDescent="0.25">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c r="AA600" s="105"/>
    </row>
    <row r="601" spans="1:27" ht="14.25" customHeight="1" x14ac:dyDescent="0.25">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c r="Y601" s="105"/>
      <c r="Z601" s="105"/>
      <c r="AA601" s="105"/>
    </row>
    <row r="602" spans="1:27" ht="14.25" customHeight="1" x14ac:dyDescent="0.25">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c r="Y602" s="105"/>
      <c r="Z602" s="105"/>
      <c r="AA602" s="105"/>
    </row>
    <row r="603" spans="1:27" ht="14.25" customHeight="1" x14ac:dyDescent="0.25">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c r="Y603" s="105"/>
      <c r="Z603" s="105"/>
      <c r="AA603" s="105"/>
    </row>
    <row r="604" spans="1:27" ht="14.25" customHeight="1" x14ac:dyDescent="0.25">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c r="AA604" s="105"/>
    </row>
    <row r="605" spans="1:27" ht="14.25" customHeight="1" x14ac:dyDescent="0.25">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c r="AA605" s="105"/>
    </row>
    <row r="606" spans="1:27" ht="14.25" customHeight="1" x14ac:dyDescent="0.25">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c r="Y606" s="105"/>
      <c r="Z606" s="105"/>
      <c r="AA606" s="105"/>
    </row>
    <row r="607" spans="1:27" ht="14.25" customHeight="1" x14ac:dyDescent="0.25">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c r="Y607" s="105"/>
      <c r="Z607" s="105"/>
      <c r="AA607" s="105"/>
    </row>
    <row r="608" spans="1:27" ht="14.25" customHeight="1" x14ac:dyDescent="0.25">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c r="Y608" s="105"/>
      <c r="Z608" s="105"/>
      <c r="AA608" s="105"/>
    </row>
    <row r="609" spans="1:27" ht="14.25" customHeight="1" x14ac:dyDescent="0.25">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c r="Y609" s="105"/>
      <c r="Z609" s="105"/>
      <c r="AA609" s="105"/>
    </row>
    <row r="610" spans="1:27" ht="14.25" customHeight="1" x14ac:dyDescent="0.25">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c r="Y610" s="105"/>
      <c r="Z610" s="105"/>
      <c r="AA610" s="105"/>
    </row>
    <row r="611" spans="1:27" ht="14.25" customHeight="1" x14ac:dyDescent="0.25">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c r="Y611" s="105"/>
      <c r="Z611" s="105"/>
      <c r="AA611" s="105"/>
    </row>
    <row r="612" spans="1:27" ht="14.25" customHeight="1" x14ac:dyDescent="0.25">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c r="Y612" s="105"/>
      <c r="Z612" s="105"/>
      <c r="AA612" s="105"/>
    </row>
    <row r="613" spans="1:27" ht="14.25" customHeight="1" x14ac:dyDescent="0.25">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c r="Y613" s="105"/>
      <c r="Z613" s="105"/>
      <c r="AA613" s="105"/>
    </row>
    <row r="614" spans="1:27" ht="14.25" customHeight="1" x14ac:dyDescent="0.25">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c r="Y614" s="105"/>
      <c r="Z614" s="105"/>
      <c r="AA614" s="105"/>
    </row>
    <row r="615" spans="1:27" ht="14.25" customHeight="1" x14ac:dyDescent="0.25">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c r="Y615" s="105"/>
      <c r="Z615" s="105"/>
      <c r="AA615" s="105"/>
    </row>
    <row r="616" spans="1:27" ht="14.25" customHeight="1" x14ac:dyDescent="0.25">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c r="Y616" s="105"/>
      <c r="Z616" s="105"/>
      <c r="AA616" s="105"/>
    </row>
    <row r="617" spans="1:27" ht="14.25" customHeight="1" x14ac:dyDescent="0.25">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c r="Y617" s="105"/>
      <c r="Z617" s="105"/>
      <c r="AA617" s="105"/>
    </row>
    <row r="618" spans="1:27" ht="14.25" customHeight="1" x14ac:dyDescent="0.25">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c r="Y618" s="105"/>
      <c r="Z618" s="105"/>
      <c r="AA618" s="105"/>
    </row>
    <row r="619" spans="1:27" ht="14.25" customHeight="1" x14ac:dyDescent="0.25">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c r="Y619" s="105"/>
      <c r="Z619" s="105"/>
      <c r="AA619" s="105"/>
    </row>
    <row r="620" spans="1:27" ht="14.25" customHeight="1" x14ac:dyDescent="0.25">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c r="Y620" s="105"/>
      <c r="Z620" s="105"/>
      <c r="AA620" s="105"/>
    </row>
    <row r="621" spans="1:27" ht="14.25" customHeight="1" x14ac:dyDescent="0.25">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c r="Y621" s="105"/>
      <c r="Z621" s="105"/>
      <c r="AA621" s="105"/>
    </row>
    <row r="622" spans="1:27" ht="14.25" customHeight="1" x14ac:dyDescent="0.25">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c r="Y622" s="105"/>
      <c r="Z622" s="105"/>
      <c r="AA622" s="105"/>
    </row>
    <row r="623" spans="1:27" ht="14.25" customHeight="1" x14ac:dyDescent="0.25">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c r="Y623" s="105"/>
      <c r="Z623" s="105"/>
      <c r="AA623" s="105"/>
    </row>
    <row r="624" spans="1:27" ht="14.25" customHeight="1" x14ac:dyDescent="0.25">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c r="Y624" s="105"/>
      <c r="Z624" s="105"/>
      <c r="AA624" s="105"/>
    </row>
    <row r="625" spans="1:27" ht="14.25" customHeight="1" x14ac:dyDescent="0.25">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c r="Y625" s="105"/>
      <c r="Z625" s="105"/>
      <c r="AA625" s="105"/>
    </row>
    <row r="626" spans="1:27" ht="14.25" customHeight="1" x14ac:dyDescent="0.25">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c r="Y626" s="105"/>
      <c r="Z626" s="105"/>
      <c r="AA626" s="105"/>
    </row>
    <row r="627" spans="1:27" ht="14.25" customHeight="1" x14ac:dyDescent="0.25">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c r="Y627" s="105"/>
      <c r="Z627" s="105"/>
      <c r="AA627" s="105"/>
    </row>
    <row r="628" spans="1:27" ht="14.25" customHeight="1" x14ac:dyDescent="0.25">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c r="Y628" s="105"/>
      <c r="Z628" s="105"/>
      <c r="AA628" s="105"/>
    </row>
    <row r="629" spans="1:27" ht="14.25" customHeight="1" x14ac:dyDescent="0.25">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c r="Y629" s="105"/>
      <c r="Z629" s="105"/>
      <c r="AA629" s="105"/>
    </row>
    <row r="630" spans="1:27" ht="14.25" customHeight="1" x14ac:dyDescent="0.25">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c r="Y630" s="105"/>
      <c r="Z630" s="105"/>
      <c r="AA630" s="105"/>
    </row>
    <row r="631" spans="1:27" ht="14.25" customHeight="1" x14ac:dyDescent="0.25">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c r="Y631" s="105"/>
      <c r="Z631" s="105"/>
      <c r="AA631" s="105"/>
    </row>
    <row r="632" spans="1:27" ht="14.25" customHeight="1" x14ac:dyDescent="0.25">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c r="Y632" s="105"/>
      <c r="Z632" s="105"/>
      <c r="AA632" s="105"/>
    </row>
    <row r="633" spans="1:27" ht="14.25" customHeight="1" x14ac:dyDescent="0.25">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c r="Y633" s="105"/>
      <c r="Z633" s="105"/>
      <c r="AA633" s="105"/>
    </row>
    <row r="634" spans="1:27" ht="14.25" customHeight="1" x14ac:dyDescent="0.25">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c r="Z634" s="105"/>
      <c r="AA634" s="105"/>
    </row>
    <row r="635" spans="1:27" ht="14.25" customHeight="1" x14ac:dyDescent="0.25">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c r="Y635" s="105"/>
      <c r="Z635" s="105"/>
      <c r="AA635" s="105"/>
    </row>
    <row r="636" spans="1:27" ht="14.25" customHeight="1" x14ac:dyDescent="0.25">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c r="Y636" s="105"/>
      <c r="Z636" s="105"/>
      <c r="AA636" s="105"/>
    </row>
    <row r="637" spans="1:27" ht="14.25" customHeight="1" x14ac:dyDescent="0.25">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c r="Y637" s="105"/>
      <c r="Z637" s="105"/>
      <c r="AA637" s="105"/>
    </row>
    <row r="638" spans="1:27" ht="14.25" customHeight="1" x14ac:dyDescent="0.25">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c r="Y638" s="105"/>
      <c r="Z638" s="105"/>
      <c r="AA638" s="105"/>
    </row>
    <row r="639" spans="1:27" ht="14.25" customHeight="1" x14ac:dyDescent="0.25">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c r="Y639" s="105"/>
      <c r="Z639" s="105"/>
      <c r="AA639" s="105"/>
    </row>
    <row r="640" spans="1:27" ht="14.25" customHeight="1" x14ac:dyDescent="0.25">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c r="Y640" s="105"/>
      <c r="Z640" s="105"/>
      <c r="AA640" s="105"/>
    </row>
    <row r="641" spans="1:27" ht="14.25" customHeight="1" x14ac:dyDescent="0.25">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5"/>
      <c r="Z641" s="105"/>
      <c r="AA641" s="105"/>
    </row>
    <row r="642" spans="1:27" ht="14.25" customHeight="1" x14ac:dyDescent="0.25">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c r="Y642" s="105"/>
      <c r="Z642" s="105"/>
      <c r="AA642" s="105"/>
    </row>
    <row r="643" spans="1:27" ht="14.25" customHeight="1" x14ac:dyDescent="0.25">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c r="Y643" s="105"/>
      <c r="Z643" s="105"/>
      <c r="AA643" s="105"/>
    </row>
    <row r="644" spans="1:27" ht="14.25" customHeight="1" x14ac:dyDescent="0.25">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c r="Y644" s="105"/>
      <c r="Z644" s="105"/>
      <c r="AA644" s="105"/>
    </row>
    <row r="645" spans="1:27" ht="14.25" customHeight="1" x14ac:dyDescent="0.25">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c r="Y645" s="105"/>
      <c r="Z645" s="105"/>
      <c r="AA645" s="105"/>
    </row>
    <row r="646" spans="1:27" ht="14.25" customHeight="1" x14ac:dyDescent="0.25">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c r="Y646" s="105"/>
      <c r="Z646" s="105"/>
      <c r="AA646" s="105"/>
    </row>
    <row r="647" spans="1:27" ht="14.25" customHeight="1" x14ac:dyDescent="0.25">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c r="Y647" s="105"/>
      <c r="Z647" s="105"/>
      <c r="AA647" s="105"/>
    </row>
    <row r="648" spans="1:27" ht="14.25" customHeight="1" x14ac:dyDescent="0.25">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c r="Y648" s="105"/>
      <c r="Z648" s="105"/>
      <c r="AA648" s="105"/>
    </row>
    <row r="649" spans="1:27" ht="14.25" customHeight="1" x14ac:dyDescent="0.25">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c r="Y649" s="105"/>
      <c r="Z649" s="105"/>
      <c r="AA649" s="105"/>
    </row>
    <row r="650" spans="1:27" ht="14.25" customHeight="1" x14ac:dyDescent="0.25">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c r="Y650" s="105"/>
      <c r="Z650" s="105"/>
      <c r="AA650" s="105"/>
    </row>
    <row r="651" spans="1:27" ht="14.25" customHeight="1" x14ac:dyDescent="0.25">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c r="Y651" s="105"/>
      <c r="Z651" s="105"/>
      <c r="AA651" s="105"/>
    </row>
    <row r="652" spans="1:27" ht="14.25" customHeight="1" x14ac:dyDescent="0.25">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c r="Y652" s="105"/>
      <c r="Z652" s="105"/>
      <c r="AA652" s="105"/>
    </row>
    <row r="653" spans="1:27" ht="14.25" customHeight="1" x14ac:dyDescent="0.25">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c r="Y653" s="105"/>
      <c r="Z653" s="105"/>
      <c r="AA653" s="105"/>
    </row>
    <row r="654" spans="1:27" ht="14.25" customHeight="1" x14ac:dyDescent="0.25">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c r="Y654" s="105"/>
      <c r="Z654" s="105"/>
      <c r="AA654" s="105"/>
    </row>
    <row r="655" spans="1:27" ht="14.25" customHeight="1" x14ac:dyDescent="0.25">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c r="Y655" s="105"/>
      <c r="Z655" s="105"/>
      <c r="AA655" s="105"/>
    </row>
    <row r="656" spans="1:27" ht="14.25" customHeight="1" x14ac:dyDescent="0.25">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c r="Y656" s="105"/>
      <c r="Z656" s="105"/>
      <c r="AA656" s="105"/>
    </row>
    <row r="657" spans="1:27" ht="14.25" customHeight="1" x14ac:dyDescent="0.25">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c r="AA657" s="105"/>
    </row>
    <row r="658" spans="1:27" ht="14.25" customHeight="1" x14ac:dyDescent="0.25">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c r="AA658" s="105"/>
    </row>
    <row r="659" spans="1:27" ht="14.25" customHeight="1" x14ac:dyDescent="0.25">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c r="AA659" s="105"/>
    </row>
    <row r="660" spans="1:27" ht="14.25" customHeight="1" x14ac:dyDescent="0.25">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c r="Y660" s="105"/>
      <c r="Z660" s="105"/>
      <c r="AA660" s="105"/>
    </row>
    <row r="661" spans="1:27" ht="14.25" customHeight="1" x14ac:dyDescent="0.25">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c r="Y661" s="105"/>
      <c r="Z661" s="105"/>
      <c r="AA661" s="105"/>
    </row>
    <row r="662" spans="1:27" ht="14.25" customHeight="1" x14ac:dyDescent="0.25">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c r="Y662" s="105"/>
      <c r="Z662" s="105"/>
      <c r="AA662" s="105"/>
    </row>
    <row r="663" spans="1:27" ht="14.25" customHeight="1" x14ac:dyDescent="0.25">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c r="Y663" s="105"/>
      <c r="Z663" s="105"/>
      <c r="AA663" s="105"/>
    </row>
    <row r="664" spans="1:27" ht="14.25" customHeight="1" x14ac:dyDescent="0.25">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c r="Y664" s="105"/>
      <c r="Z664" s="105"/>
      <c r="AA664" s="105"/>
    </row>
    <row r="665" spans="1:27" ht="14.25" customHeight="1" x14ac:dyDescent="0.25">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c r="Y665" s="105"/>
      <c r="Z665" s="105"/>
      <c r="AA665" s="105"/>
    </row>
    <row r="666" spans="1:27" ht="14.25" customHeight="1" x14ac:dyDescent="0.25">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c r="Y666" s="105"/>
      <c r="Z666" s="105"/>
      <c r="AA666" s="105"/>
    </row>
    <row r="667" spans="1:27" ht="14.25" customHeight="1" x14ac:dyDescent="0.25">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c r="Y667" s="105"/>
      <c r="Z667" s="105"/>
      <c r="AA667" s="105"/>
    </row>
    <row r="668" spans="1:27" ht="14.25" customHeight="1" x14ac:dyDescent="0.25">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c r="Y668" s="105"/>
      <c r="Z668" s="105"/>
      <c r="AA668" s="105"/>
    </row>
    <row r="669" spans="1:27" ht="14.25" customHeight="1" x14ac:dyDescent="0.25">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c r="Y669" s="105"/>
      <c r="Z669" s="105"/>
      <c r="AA669" s="105"/>
    </row>
    <row r="670" spans="1:27" ht="14.25" customHeight="1" x14ac:dyDescent="0.25">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c r="Y670" s="105"/>
      <c r="Z670" s="105"/>
      <c r="AA670" s="105"/>
    </row>
    <row r="671" spans="1:27" ht="14.25" customHeight="1" x14ac:dyDescent="0.25">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c r="Y671" s="105"/>
      <c r="Z671" s="105"/>
      <c r="AA671" s="105"/>
    </row>
    <row r="672" spans="1:27" ht="14.25" customHeight="1" x14ac:dyDescent="0.25">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c r="Y672" s="105"/>
      <c r="Z672" s="105"/>
      <c r="AA672" s="105"/>
    </row>
    <row r="673" spans="1:27" ht="14.25" customHeight="1" x14ac:dyDescent="0.25">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c r="Y673" s="105"/>
      <c r="Z673" s="105"/>
      <c r="AA673" s="105"/>
    </row>
    <row r="674" spans="1:27" ht="14.25" customHeight="1" x14ac:dyDescent="0.25">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c r="Y674" s="105"/>
      <c r="Z674" s="105"/>
      <c r="AA674" s="105"/>
    </row>
    <row r="675" spans="1:27" ht="14.25" customHeight="1" x14ac:dyDescent="0.25">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c r="Y675" s="105"/>
      <c r="Z675" s="105"/>
      <c r="AA675" s="105"/>
    </row>
    <row r="676" spans="1:27" ht="14.25" customHeight="1" x14ac:dyDescent="0.25">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c r="Y676" s="105"/>
      <c r="Z676" s="105"/>
      <c r="AA676" s="105"/>
    </row>
    <row r="677" spans="1:27" ht="14.25" customHeight="1" x14ac:dyDescent="0.25">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c r="Y677" s="105"/>
      <c r="Z677" s="105"/>
      <c r="AA677" s="105"/>
    </row>
    <row r="678" spans="1:27" ht="14.25" customHeight="1" x14ac:dyDescent="0.25">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c r="Y678" s="105"/>
      <c r="Z678" s="105"/>
      <c r="AA678" s="105"/>
    </row>
    <row r="679" spans="1:27" ht="14.25" customHeight="1" x14ac:dyDescent="0.25">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c r="AA679" s="105"/>
    </row>
    <row r="680" spans="1:27" ht="14.25" customHeight="1" x14ac:dyDescent="0.25">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c r="AA680" s="105"/>
    </row>
    <row r="681" spans="1:27" ht="14.25" customHeight="1" x14ac:dyDescent="0.25">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c r="AA681" s="105"/>
    </row>
    <row r="682" spans="1:27" ht="14.25" customHeight="1" x14ac:dyDescent="0.25">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c r="Y682" s="105"/>
      <c r="Z682" s="105"/>
      <c r="AA682" s="105"/>
    </row>
    <row r="683" spans="1:27" ht="14.25" customHeight="1" x14ac:dyDescent="0.25">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c r="Y683" s="105"/>
      <c r="Z683" s="105"/>
      <c r="AA683" s="105"/>
    </row>
    <row r="684" spans="1:27" ht="14.25" customHeight="1" x14ac:dyDescent="0.25">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c r="Z684" s="105"/>
      <c r="AA684" s="105"/>
    </row>
    <row r="685" spans="1:27" ht="14.25" customHeight="1" x14ac:dyDescent="0.25">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c r="Y685" s="105"/>
      <c r="Z685" s="105"/>
      <c r="AA685" s="105"/>
    </row>
    <row r="686" spans="1:27" ht="14.25" customHeight="1" x14ac:dyDescent="0.25">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c r="Y686" s="105"/>
      <c r="Z686" s="105"/>
      <c r="AA686" s="105"/>
    </row>
    <row r="687" spans="1:27" ht="14.25" customHeight="1" x14ac:dyDescent="0.25">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c r="Y687" s="105"/>
      <c r="Z687" s="105"/>
      <c r="AA687" s="105"/>
    </row>
    <row r="688" spans="1:27" ht="14.25" customHeight="1" x14ac:dyDescent="0.25">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c r="Y688" s="105"/>
      <c r="Z688" s="105"/>
      <c r="AA688" s="105"/>
    </row>
    <row r="689" spans="1:27" ht="14.25" customHeight="1" x14ac:dyDescent="0.25">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c r="Y689" s="105"/>
      <c r="Z689" s="105"/>
      <c r="AA689" s="105"/>
    </row>
    <row r="690" spans="1:27" ht="14.25" customHeight="1" x14ac:dyDescent="0.25">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c r="Y690" s="105"/>
      <c r="Z690" s="105"/>
      <c r="AA690" s="105"/>
    </row>
    <row r="691" spans="1:27" ht="14.25" customHeight="1" x14ac:dyDescent="0.25">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c r="Y691" s="105"/>
      <c r="Z691" s="105"/>
      <c r="AA691" s="105"/>
    </row>
    <row r="692" spans="1:27" ht="14.25" customHeight="1" x14ac:dyDescent="0.25">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5"/>
      <c r="Z692" s="105"/>
      <c r="AA692" s="105"/>
    </row>
    <row r="693" spans="1:27" ht="14.25" customHeight="1" x14ac:dyDescent="0.25">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c r="Y693" s="105"/>
      <c r="Z693" s="105"/>
      <c r="AA693" s="105"/>
    </row>
    <row r="694" spans="1:27" ht="14.25" customHeight="1" x14ac:dyDescent="0.25">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c r="Z694" s="105"/>
      <c r="AA694" s="105"/>
    </row>
    <row r="695" spans="1:27" ht="14.25" customHeight="1" x14ac:dyDescent="0.25">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c r="Y695" s="105"/>
      <c r="Z695" s="105"/>
      <c r="AA695" s="105"/>
    </row>
    <row r="696" spans="1:27" ht="14.25" customHeight="1" x14ac:dyDescent="0.25">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c r="Y696" s="105"/>
      <c r="Z696" s="105"/>
      <c r="AA696" s="105"/>
    </row>
    <row r="697" spans="1:27" ht="14.25" customHeight="1" x14ac:dyDescent="0.25">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c r="Y697" s="105"/>
      <c r="Z697" s="105"/>
      <c r="AA697" s="105"/>
    </row>
    <row r="698" spans="1:27" ht="14.25" customHeight="1" x14ac:dyDescent="0.25">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c r="Z698" s="105"/>
      <c r="AA698" s="105"/>
    </row>
    <row r="699" spans="1:27" ht="14.25" customHeight="1" x14ac:dyDescent="0.25">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c r="Y699" s="105"/>
      <c r="Z699" s="105"/>
      <c r="AA699" s="105"/>
    </row>
    <row r="700" spans="1:27" ht="14.25" customHeight="1" x14ac:dyDescent="0.25">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c r="Y700" s="105"/>
      <c r="Z700" s="105"/>
      <c r="AA700" s="105"/>
    </row>
    <row r="701" spans="1:27" ht="14.25" customHeight="1" x14ac:dyDescent="0.25">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c r="Y701" s="105"/>
      <c r="Z701" s="105"/>
      <c r="AA701" s="105"/>
    </row>
    <row r="702" spans="1:27" ht="14.25" customHeight="1" x14ac:dyDescent="0.25">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c r="AA702" s="105"/>
    </row>
    <row r="703" spans="1:27" ht="14.25" customHeight="1" x14ac:dyDescent="0.25">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5"/>
      <c r="Z703" s="105"/>
      <c r="AA703" s="105"/>
    </row>
    <row r="704" spans="1:27" ht="14.25" customHeight="1" x14ac:dyDescent="0.25">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c r="Y704" s="105"/>
      <c r="Z704" s="105"/>
      <c r="AA704" s="105"/>
    </row>
    <row r="705" spans="1:27" ht="14.25" customHeight="1" x14ac:dyDescent="0.25">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c r="Y705" s="105"/>
      <c r="Z705" s="105"/>
      <c r="AA705" s="105"/>
    </row>
    <row r="706" spans="1:27" ht="14.25" customHeight="1" x14ac:dyDescent="0.25">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c r="Y706" s="105"/>
      <c r="Z706" s="105"/>
      <c r="AA706" s="105"/>
    </row>
    <row r="707" spans="1:27" ht="14.25" customHeight="1" x14ac:dyDescent="0.25">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c r="Y707" s="105"/>
      <c r="Z707" s="105"/>
      <c r="AA707" s="105"/>
    </row>
    <row r="708" spans="1:27" ht="14.25" customHeight="1" x14ac:dyDescent="0.25">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c r="Y708" s="105"/>
      <c r="Z708" s="105"/>
      <c r="AA708" s="105"/>
    </row>
    <row r="709" spans="1:27" ht="14.25" customHeight="1" x14ac:dyDescent="0.25">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c r="Y709" s="105"/>
      <c r="Z709" s="105"/>
      <c r="AA709" s="105"/>
    </row>
    <row r="710" spans="1:27" ht="14.25" customHeight="1" x14ac:dyDescent="0.25">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c r="Y710" s="105"/>
      <c r="Z710" s="105"/>
      <c r="AA710" s="105"/>
    </row>
    <row r="711" spans="1:27" ht="14.25" customHeight="1" x14ac:dyDescent="0.25">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c r="Y711" s="105"/>
      <c r="Z711" s="105"/>
      <c r="AA711" s="105"/>
    </row>
    <row r="712" spans="1:27" ht="14.25" customHeight="1" x14ac:dyDescent="0.25">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5"/>
      <c r="Z712" s="105"/>
      <c r="AA712" s="105"/>
    </row>
    <row r="713" spans="1:27" ht="14.25" customHeight="1" x14ac:dyDescent="0.25">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c r="Y713" s="105"/>
      <c r="Z713" s="105"/>
      <c r="AA713" s="105"/>
    </row>
    <row r="714" spans="1:27" ht="14.25" customHeight="1" x14ac:dyDescent="0.25">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c r="Y714" s="105"/>
      <c r="Z714" s="105"/>
      <c r="AA714" s="105"/>
    </row>
    <row r="715" spans="1:27" ht="14.25" customHeight="1" x14ac:dyDescent="0.25">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c r="Y715" s="105"/>
      <c r="Z715" s="105"/>
      <c r="AA715" s="105"/>
    </row>
    <row r="716" spans="1:27" ht="14.25" customHeight="1" x14ac:dyDescent="0.25">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c r="Y716" s="105"/>
      <c r="Z716" s="105"/>
      <c r="AA716" s="105"/>
    </row>
    <row r="717" spans="1:27" ht="14.25" customHeight="1" x14ac:dyDescent="0.25">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c r="Y717" s="105"/>
      <c r="Z717" s="105"/>
      <c r="AA717" s="105"/>
    </row>
    <row r="718" spans="1:27" ht="14.25" customHeight="1" x14ac:dyDescent="0.25">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c r="Y718" s="105"/>
      <c r="Z718" s="105"/>
      <c r="AA718" s="105"/>
    </row>
    <row r="719" spans="1:27" ht="14.25" customHeight="1" x14ac:dyDescent="0.25">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c r="Y719" s="105"/>
      <c r="Z719" s="105"/>
      <c r="AA719" s="105"/>
    </row>
    <row r="720" spans="1:27" ht="14.25" customHeight="1" x14ac:dyDescent="0.25">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c r="Y720" s="105"/>
      <c r="Z720" s="105"/>
      <c r="AA720" s="105"/>
    </row>
    <row r="721" spans="1:27" ht="14.25" customHeight="1" x14ac:dyDescent="0.25">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c r="Y721" s="105"/>
      <c r="Z721" s="105"/>
      <c r="AA721" s="105"/>
    </row>
    <row r="722" spans="1:27" ht="14.25" customHeight="1" x14ac:dyDescent="0.25">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c r="Y722" s="105"/>
      <c r="Z722" s="105"/>
      <c r="AA722" s="105"/>
    </row>
    <row r="723" spans="1:27" ht="14.25" customHeight="1" x14ac:dyDescent="0.25">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c r="Y723" s="105"/>
      <c r="Z723" s="105"/>
      <c r="AA723" s="105"/>
    </row>
    <row r="724" spans="1:27" ht="14.25" customHeight="1" x14ac:dyDescent="0.25">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c r="Y724" s="105"/>
      <c r="Z724" s="105"/>
      <c r="AA724" s="105"/>
    </row>
    <row r="725" spans="1:27" ht="14.25" customHeight="1" x14ac:dyDescent="0.25">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c r="Y725" s="105"/>
      <c r="Z725" s="105"/>
      <c r="AA725" s="105"/>
    </row>
    <row r="726" spans="1:27" ht="14.25" customHeight="1" x14ac:dyDescent="0.25">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c r="Y726" s="105"/>
      <c r="Z726" s="105"/>
      <c r="AA726" s="105"/>
    </row>
    <row r="727" spans="1:27" ht="14.25" customHeight="1" x14ac:dyDescent="0.25">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c r="Y727" s="105"/>
      <c r="Z727" s="105"/>
      <c r="AA727" s="105"/>
    </row>
    <row r="728" spans="1:27" ht="14.25" customHeight="1" x14ac:dyDescent="0.25">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c r="Y728" s="105"/>
      <c r="Z728" s="105"/>
      <c r="AA728" s="105"/>
    </row>
    <row r="729" spans="1:27" ht="14.25" customHeight="1" x14ac:dyDescent="0.25">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c r="AA729" s="105"/>
    </row>
    <row r="730" spans="1:27" ht="14.25" customHeight="1" x14ac:dyDescent="0.25">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c r="Y730" s="105"/>
      <c r="Z730" s="105"/>
      <c r="AA730" s="105"/>
    </row>
    <row r="731" spans="1:27" ht="14.25" customHeight="1" x14ac:dyDescent="0.25">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c r="Y731" s="105"/>
      <c r="Z731" s="105"/>
      <c r="AA731" s="105"/>
    </row>
    <row r="732" spans="1:27" ht="14.25" customHeight="1" x14ac:dyDescent="0.25">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c r="Y732" s="105"/>
      <c r="Z732" s="105"/>
      <c r="AA732" s="105"/>
    </row>
    <row r="733" spans="1:27" ht="14.25" customHeight="1" x14ac:dyDescent="0.25">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c r="Y733" s="105"/>
      <c r="Z733" s="105"/>
      <c r="AA733" s="105"/>
    </row>
    <row r="734" spans="1:27" ht="14.25" customHeight="1" x14ac:dyDescent="0.25">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c r="Y734" s="105"/>
      <c r="Z734" s="105"/>
      <c r="AA734" s="105"/>
    </row>
    <row r="735" spans="1:27" ht="14.25" customHeight="1" x14ac:dyDescent="0.25">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c r="Y735" s="105"/>
      <c r="Z735" s="105"/>
      <c r="AA735" s="105"/>
    </row>
    <row r="736" spans="1:27" ht="14.25" customHeight="1" x14ac:dyDescent="0.25">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c r="Y736" s="105"/>
      <c r="Z736" s="105"/>
      <c r="AA736" s="105"/>
    </row>
    <row r="737" spans="1:27" ht="14.25" customHeight="1" x14ac:dyDescent="0.25">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c r="Y737" s="105"/>
      <c r="Z737" s="105"/>
      <c r="AA737" s="105"/>
    </row>
    <row r="738" spans="1:27" ht="14.25" customHeight="1" x14ac:dyDescent="0.25">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5"/>
      <c r="AA738" s="105"/>
    </row>
    <row r="739" spans="1:27" ht="14.25" customHeight="1" x14ac:dyDescent="0.25">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c r="AA739" s="105"/>
    </row>
    <row r="740" spans="1:27" ht="14.25" customHeight="1" x14ac:dyDescent="0.25">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c r="AA740" s="105"/>
    </row>
    <row r="741" spans="1:27" ht="14.25" customHeight="1" x14ac:dyDescent="0.25">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c r="Y741" s="105"/>
      <c r="Z741" s="105"/>
      <c r="AA741" s="105"/>
    </row>
    <row r="742" spans="1:27" ht="14.25" customHeight="1" x14ac:dyDescent="0.25">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c r="Y742" s="105"/>
      <c r="Z742" s="105"/>
      <c r="AA742" s="105"/>
    </row>
    <row r="743" spans="1:27" ht="14.25" customHeight="1" x14ac:dyDescent="0.25">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c r="Y743" s="105"/>
      <c r="Z743" s="105"/>
      <c r="AA743" s="105"/>
    </row>
    <row r="744" spans="1:27" ht="14.25" customHeight="1" x14ac:dyDescent="0.25">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c r="Y744" s="105"/>
      <c r="Z744" s="105"/>
      <c r="AA744" s="105"/>
    </row>
    <row r="745" spans="1:27" ht="14.25" customHeight="1" x14ac:dyDescent="0.25">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c r="Y745" s="105"/>
      <c r="Z745" s="105"/>
      <c r="AA745" s="105"/>
    </row>
    <row r="746" spans="1:27" ht="14.25" customHeight="1" x14ac:dyDescent="0.25">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c r="Y746" s="105"/>
      <c r="Z746" s="105"/>
      <c r="AA746" s="105"/>
    </row>
    <row r="747" spans="1:27" ht="14.25" customHeight="1" x14ac:dyDescent="0.25">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c r="Y747" s="105"/>
      <c r="Z747" s="105"/>
      <c r="AA747" s="105"/>
    </row>
    <row r="748" spans="1:27" ht="14.25" customHeight="1" x14ac:dyDescent="0.25">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5"/>
      <c r="AA748" s="105"/>
    </row>
    <row r="749" spans="1:27" ht="14.25" customHeight="1" x14ac:dyDescent="0.25">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c r="Y749" s="105"/>
      <c r="Z749" s="105"/>
      <c r="AA749" s="105"/>
    </row>
    <row r="750" spans="1:27" ht="14.25" customHeight="1" x14ac:dyDescent="0.25">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c r="Y750" s="105"/>
      <c r="Z750" s="105"/>
      <c r="AA750" s="105"/>
    </row>
    <row r="751" spans="1:27" ht="14.25" customHeight="1" x14ac:dyDescent="0.25">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c r="Y751" s="105"/>
      <c r="Z751" s="105"/>
      <c r="AA751" s="105"/>
    </row>
    <row r="752" spans="1:27" ht="14.25" customHeight="1" x14ac:dyDescent="0.25">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c r="Y752" s="105"/>
      <c r="Z752" s="105"/>
      <c r="AA752" s="105"/>
    </row>
    <row r="753" spans="1:27" ht="14.25" customHeight="1" x14ac:dyDescent="0.25">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5"/>
      <c r="AA753" s="105"/>
    </row>
    <row r="754" spans="1:27" ht="14.25" customHeight="1" x14ac:dyDescent="0.25">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c r="Y754" s="105"/>
      <c r="Z754" s="105"/>
      <c r="AA754" s="105"/>
    </row>
    <row r="755" spans="1:27" ht="14.25" customHeight="1" x14ac:dyDescent="0.25">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c r="Z755" s="105"/>
      <c r="AA755" s="105"/>
    </row>
    <row r="756" spans="1:27" ht="14.25" customHeight="1" x14ac:dyDescent="0.25">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c r="Y756" s="105"/>
      <c r="Z756" s="105"/>
      <c r="AA756" s="105"/>
    </row>
    <row r="757" spans="1:27" ht="14.25" customHeight="1" x14ac:dyDescent="0.25">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c r="Y757" s="105"/>
      <c r="Z757" s="105"/>
      <c r="AA757" s="105"/>
    </row>
    <row r="758" spans="1:27" ht="14.25" customHeight="1" x14ac:dyDescent="0.25">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c r="Y758" s="105"/>
      <c r="Z758" s="105"/>
      <c r="AA758" s="105"/>
    </row>
    <row r="759" spans="1:27" ht="14.25" customHeight="1" x14ac:dyDescent="0.25">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c r="Y759" s="105"/>
      <c r="Z759" s="105"/>
      <c r="AA759" s="105"/>
    </row>
    <row r="760" spans="1:27" ht="14.25" customHeight="1" x14ac:dyDescent="0.25">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c r="Y760" s="105"/>
      <c r="Z760" s="105"/>
      <c r="AA760" s="105"/>
    </row>
    <row r="761" spans="1:27" ht="14.25" customHeight="1" x14ac:dyDescent="0.25">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5"/>
      <c r="AA761" s="105"/>
    </row>
    <row r="762" spans="1:27" ht="14.25" customHeight="1" x14ac:dyDescent="0.25">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c r="Y762" s="105"/>
      <c r="Z762" s="105"/>
      <c r="AA762" s="105"/>
    </row>
    <row r="763" spans="1:27" ht="14.25" customHeight="1" x14ac:dyDescent="0.25">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c r="Y763" s="105"/>
      <c r="Z763" s="105"/>
      <c r="AA763" s="105"/>
    </row>
    <row r="764" spans="1:27" ht="14.25" customHeight="1" x14ac:dyDescent="0.25">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c r="Y764" s="105"/>
      <c r="Z764" s="105"/>
      <c r="AA764" s="105"/>
    </row>
    <row r="765" spans="1:27" ht="14.25" customHeight="1" x14ac:dyDescent="0.25">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c r="Y765" s="105"/>
      <c r="Z765" s="105"/>
      <c r="AA765" s="105"/>
    </row>
    <row r="766" spans="1:27" ht="14.25" customHeight="1" x14ac:dyDescent="0.25">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c r="Y766" s="105"/>
      <c r="Z766" s="105"/>
      <c r="AA766" s="105"/>
    </row>
    <row r="767" spans="1:27" ht="14.25" customHeight="1" x14ac:dyDescent="0.25">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c r="Y767" s="105"/>
      <c r="Z767" s="105"/>
      <c r="AA767" s="105"/>
    </row>
    <row r="768" spans="1:27" ht="14.25" customHeight="1" x14ac:dyDescent="0.25">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c r="Y768" s="105"/>
      <c r="Z768" s="105"/>
      <c r="AA768" s="105"/>
    </row>
    <row r="769" spans="1:27" ht="14.25" customHeight="1" x14ac:dyDescent="0.25">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c r="Y769" s="105"/>
      <c r="Z769" s="105"/>
      <c r="AA769" s="105"/>
    </row>
    <row r="770" spans="1:27" ht="14.25" customHeight="1" x14ac:dyDescent="0.25">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c r="Y770" s="105"/>
      <c r="Z770" s="105"/>
      <c r="AA770" s="105"/>
    </row>
    <row r="771" spans="1:27" ht="14.25" customHeight="1" x14ac:dyDescent="0.25">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c r="Y771" s="105"/>
      <c r="Z771" s="105"/>
      <c r="AA771" s="105"/>
    </row>
    <row r="772" spans="1:27" ht="14.25" customHeight="1" x14ac:dyDescent="0.25">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c r="Y772" s="105"/>
      <c r="Z772" s="105"/>
      <c r="AA772" s="105"/>
    </row>
    <row r="773" spans="1:27" ht="14.25" customHeight="1" x14ac:dyDescent="0.25">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c r="Z773" s="105"/>
      <c r="AA773" s="105"/>
    </row>
    <row r="774" spans="1:27" ht="14.25" customHeight="1" x14ac:dyDescent="0.25">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c r="Y774" s="105"/>
      <c r="Z774" s="105"/>
      <c r="AA774" s="105"/>
    </row>
    <row r="775" spans="1:27" ht="14.25" customHeight="1" x14ac:dyDescent="0.25">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c r="Y775" s="105"/>
      <c r="Z775" s="105"/>
      <c r="AA775" s="105"/>
    </row>
    <row r="776" spans="1:27" ht="14.25" customHeight="1" x14ac:dyDescent="0.25">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c r="Y776" s="105"/>
      <c r="Z776" s="105"/>
      <c r="AA776" s="105"/>
    </row>
    <row r="777" spans="1:27" ht="14.25" customHeight="1" x14ac:dyDescent="0.25">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c r="Y777" s="105"/>
      <c r="Z777" s="105"/>
      <c r="AA777" s="105"/>
    </row>
    <row r="778" spans="1:27" ht="14.25" customHeight="1" x14ac:dyDescent="0.25">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c r="Y778" s="105"/>
      <c r="Z778" s="105"/>
      <c r="AA778" s="105"/>
    </row>
    <row r="779" spans="1:27" ht="14.25" customHeight="1" x14ac:dyDescent="0.25">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c r="Y779" s="105"/>
      <c r="Z779" s="105"/>
      <c r="AA779" s="105"/>
    </row>
    <row r="780" spans="1:27" ht="14.25" customHeight="1" x14ac:dyDescent="0.25">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c r="Y780" s="105"/>
      <c r="Z780" s="105"/>
      <c r="AA780" s="105"/>
    </row>
    <row r="781" spans="1:27" ht="14.25" customHeight="1" x14ac:dyDescent="0.25">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c r="Y781" s="105"/>
      <c r="Z781" s="105"/>
      <c r="AA781" s="105"/>
    </row>
    <row r="782" spans="1:27" ht="14.25" customHeight="1" x14ac:dyDescent="0.25">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c r="Y782" s="105"/>
      <c r="Z782" s="105"/>
      <c r="AA782" s="105"/>
    </row>
    <row r="783" spans="1:27" ht="14.25" customHeight="1" x14ac:dyDescent="0.25">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c r="Y783" s="105"/>
      <c r="Z783" s="105"/>
      <c r="AA783" s="105"/>
    </row>
    <row r="784" spans="1:27" ht="14.25" customHeight="1" x14ac:dyDescent="0.25">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c r="Y784" s="105"/>
      <c r="Z784" s="105"/>
      <c r="AA784" s="105"/>
    </row>
    <row r="785" spans="1:27" ht="14.25" customHeight="1" x14ac:dyDescent="0.25">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c r="Y785" s="105"/>
      <c r="Z785" s="105"/>
      <c r="AA785" s="105"/>
    </row>
    <row r="786" spans="1:27" ht="14.25" customHeight="1" x14ac:dyDescent="0.25">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c r="Z786" s="105"/>
      <c r="AA786" s="105"/>
    </row>
    <row r="787" spans="1:27" ht="14.25" customHeight="1" x14ac:dyDescent="0.25">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c r="AA787" s="105"/>
    </row>
    <row r="788" spans="1:27" ht="14.25" customHeight="1" x14ac:dyDescent="0.25">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c r="Y788" s="105"/>
      <c r="Z788" s="105"/>
      <c r="AA788" s="105"/>
    </row>
    <row r="789" spans="1:27" ht="14.25" customHeight="1" x14ac:dyDescent="0.25">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c r="Z789" s="105"/>
      <c r="AA789" s="105"/>
    </row>
    <row r="790" spans="1:27" ht="14.25" customHeight="1" x14ac:dyDescent="0.25">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c r="Z790" s="105"/>
      <c r="AA790" s="105"/>
    </row>
    <row r="791" spans="1:27" ht="14.25" customHeight="1" x14ac:dyDescent="0.25">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c r="Y791" s="105"/>
      <c r="Z791" s="105"/>
      <c r="AA791" s="105"/>
    </row>
    <row r="792" spans="1:27" ht="14.25" customHeight="1" x14ac:dyDescent="0.25">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c r="Y792" s="105"/>
      <c r="Z792" s="105"/>
      <c r="AA792" s="105"/>
    </row>
    <row r="793" spans="1:27" ht="14.25" customHeight="1" x14ac:dyDescent="0.25">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c r="Y793" s="105"/>
      <c r="Z793" s="105"/>
      <c r="AA793" s="105"/>
    </row>
    <row r="794" spans="1:27" ht="14.25" customHeight="1" x14ac:dyDescent="0.25">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c r="Y794" s="105"/>
      <c r="Z794" s="105"/>
      <c r="AA794" s="105"/>
    </row>
    <row r="795" spans="1:27" ht="14.25" customHeight="1" x14ac:dyDescent="0.25">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c r="Y795" s="105"/>
      <c r="Z795" s="105"/>
      <c r="AA795" s="105"/>
    </row>
    <row r="796" spans="1:27" ht="14.25" customHeight="1" x14ac:dyDescent="0.25">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5"/>
      <c r="AA796" s="105"/>
    </row>
    <row r="797" spans="1:27" ht="14.25" customHeight="1" x14ac:dyDescent="0.25">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c r="Y797" s="105"/>
      <c r="Z797" s="105"/>
      <c r="AA797" s="105"/>
    </row>
    <row r="798" spans="1:27" ht="14.25" customHeight="1" x14ac:dyDescent="0.25">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5"/>
      <c r="AA798" s="105"/>
    </row>
    <row r="799" spans="1:27" ht="14.25" customHeight="1" x14ac:dyDescent="0.25">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c r="Y799" s="105"/>
      <c r="Z799" s="105"/>
      <c r="AA799" s="105"/>
    </row>
    <row r="800" spans="1:27" ht="14.25" customHeight="1" x14ac:dyDescent="0.25">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c r="Y800" s="105"/>
      <c r="Z800" s="105"/>
      <c r="AA800" s="105"/>
    </row>
    <row r="801" spans="1:27" ht="14.25" customHeight="1" x14ac:dyDescent="0.25">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c r="Y801" s="105"/>
      <c r="Z801" s="105"/>
      <c r="AA801" s="105"/>
    </row>
    <row r="802" spans="1:27" ht="14.25" customHeight="1" x14ac:dyDescent="0.25">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c r="Y802" s="105"/>
      <c r="Z802" s="105"/>
      <c r="AA802" s="105"/>
    </row>
    <row r="803" spans="1:27" ht="14.25" customHeight="1" x14ac:dyDescent="0.25">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c r="Y803" s="105"/>
      <c r="Z803" s="105"/>
      <c r="AA803" s="105"/>
    </row>
    <row r="804" spans="1:27" ht="14.25" customHeight="1" x14ac:dyDescent="0.25">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c r="Y804" s="105"/>
      <c r="Z804" s="105"/>
      <c r="AA804" s="105"/>
    </row>
    <row r="805" spans="1:27" ht="14.25" customHeight="1" x14ac:dyDescent="0.25">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c r="Y805" s="105"/>
      <c r="Z805" s="105"/>
      <c r="AA805" s="105"/>
    </row>
    <row r="806" spans="1:27" ht="14.25" customHeight="1" x14ac:dyDescent="0.25">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c r="Y806" s="105"/>
      <c r="Z806" s="105"/>
      <c r="AA806" s="105"/>
    </row>
    <row r="807" spans="1:27" ht="14.25" customHeight="1" x14ac:dyDescent="0.25">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c r="Y807" s="105"/>
      <c r="Z807" s="105"/>
      <c r="AA807" s="105"/>
    </row>
    <row r="808" spans="1:27" ht="14.25" customHeight="1" x14ac:dyDescent="0.25">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c r="Y808" s="105"/>
      <c r="Z808" s="105"/>
      <c r="AA808" s="105"/>
    </row>
    <row r="809" spans="1:27" ht="14.25" customHeight="1" x14ac:dyDescent="0.25">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c r="Y809" s="105"/>
      <c r="Z809" s="105"/>
      <c r="AA809" s="105"/>
    </row>
    <row r="810" spans="1:27" ht="14.25" customHeight="1" x14ac:dyDescent="0.25">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c r="Y810" s="105"/>
      <c r="Z810" s="105"/>
      <c r="AA810" s="105"/>
    </row>
    <row r="811" spans="1:27" ht="14.25" customHeight="1" x14ac:dyDescent="0.25">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c r="Y811" s="105"/>
      <c r="Z811" s="105"/>
      <c r="AA811" s="105"/>
    </row>
    <row r="812" spans="1:27" ht="14.25" customHeight="1" x14ac:dyDescent="0.25">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c r="Z812" s="105"/>
      <c r="AA812" s="105"/>
    </row>
    <row r="813" spans="1:27" ht="14.25" customHeight="1" x14ac:dyDescent="0.25">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c r="Y813" s="105"/>
      <c r="Z813" s="105"/>
      <c r="AA813" s="105"/>
    </row>
    <row r="814" spans="1:27" ht="14.25" customHeight="1" x14ac:dyDescent="0.25">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c r="Y814" s="105"/>
      <c r="Z814" s="105"/>
      <c r="AA814" s="105"/>
    </row>
    <row r="815" spans="1:27" ht="14.25" customHeight="1" x14ac:dyDescent="0.25">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c r="Y815" s="105"/>
      <c r="Z815" s="105"/>
      <c r="AA815" s="105"/>
    </row>
    <row r="816" spans="1:27" ht="14.25" customHeight="1" x14ac:dyDescent="0.25">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c r="AA816" s="105"/>
    </row>
    <row r="817" spans="1:27" ht="14.25" customHeight="1" x14ac:dyDescent="0.25">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c r="Y817" s="105"/>
      <c r="Z817" s="105"/>
      <c r="AA817" s="105"/>
    </row>
    <row r="818" spans="1:27" ht="14.25" customHeight="1" x14ac:dyDescent="0.25">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c r="Y818" s="105"/>
      <c r="Z818" s="105"/>
      <c r="AA818" s="105"/>
    </row>
    <row r="819" spans="1:27" ht="14.25" customHeight="1" x14ac:dyDescent="0.25">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c r="Y819" s="105"/>
      <c r="Z819" s="105"/>
      <c r="AA819" s="105"/>
    </row>
    <row r="820" spans="1:27" ht="14.25" customHeight="1" x14ac:dyDescent="0.25">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c r="Y820" s="105"/>
      <c r="Z820" s="105"/>
      <c r="AA820" s="105"/>
    </row>
    <row r="821" spans="1:27" ht="14.25" customHeight="1" x14ac:dyDescent="0.25">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c r="Y821" s="105"/>
      <c r="Z821" s="105"/>
      <c r="AA821" s="105"/>
    </row>
    <row r="822" spans="1:27" ht="14.25" customHeight="1" x14ac:dyDescent="0.25">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c r="Y822" s="105"/>
      <c r="Z822" s="105"/>
      <c r="AA822" s="105"/>
    </row>
    <row r="823" spans="1:27" ht="14.25" customHeight="1" x14ac:dyDescent="0.25">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c r="Y823" s="105"/>
      <c r="Z823" s="105"/>
      <c r="AA823" s="105"/>
    </row>
    <row r="824" spans="1:27" ht="14.25" customHeight="1" x14ac:dyDescent="0.25">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c r="Y824" s="105"/>
      <c r="Z824" s="105"/>
      <c r="AA824" s="105"/>
    </row>
    <row r="825" spans="1:27" ht="14.25" customHeight="1" x14ac:dyDescent="0.25">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c r="Y825" s="105"/>
      <c r="Z825" s="105"/>
      <c r="AA825" s="105"/>
    </row>
    <row r="826" spans="1:27" ht="14.25" customHeight="1" x14ac:dyDescent="0.25">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c r="Y826" s="105"/>
      <c r="Z826" s="105"/>
      <c r="AA826" s="105"/>
    </row>
    <row r="827" spans="1:27" ht="14.25" customHeight="1" x14ac:dyDescent="0.25">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c r="Y827" s="105"/>
      <c r="Z827" s="105"/>
      <c r="AA827" s="105"/>
    </row>
    <row r="828" spans="1:27" ht="14.25" customHeight="1" x14ac:dyDescent="0.25">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c r="Y828" s="105"/>
      <c r="Z828" s="105"/>
      <c r="AA828" s="105"/>
    </row>
    <row r="829" spans="1:27" ht="14.25" customHeight="1" x14ac:dyDescent="0.25">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c r="Y829" s="105"/>
      <c r="Z829" s="105"/>
      <c r="AA829" s="105"/>
    </row>
    <row r="830" spans="1:27" ht="14.25" customHeight="1" x14ac:dyDescent="0.25">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c r="Y830" s="105"/>
      <c r="Z830" s="105"/>
      <c r="AA830" s="105"/>
    </row>
    <row r="831" spans="1:27" ht="14.25" customHeight="1" x14ac:dyDescent="0.25">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c r="Y831" s="105"/>
      <c r="Z831" s="105"/>
      <c r="AA831" s="105"/>
    </row>
    <row r="832" spans="1:27" ht="14.25" customHeight="1" x14ac:dyDescent="0.25">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c r="Y832" s="105"/>
      <c r="Z832" s="105"/>
      <c r="AA832" s="105"/>
    </row>
    <row r="833" spans="1:27" ht="14.25" customHeight="1" x14ac:dyDescent="0.25">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c r="Y833" s="105"/>
      <c r="Z833" s="105"/>
      <c r="AA833" s="105"/>
    </row>
    <row r="834" spans="1:27" ht="14.25" customHeight="1" x14ac:dyDescent="0.25">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5"/>
      <c r="AA834" s="105"/>
    </row>
    <row r="835" spans="1:27" ht="14.25" customHeight="1" x14ac:dyDescent="0.25">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c r="Y835" s="105"/>
      <c r="Z835" s="105"/>
      <c r="AA835" s="105"/>
    </row>
    <row r="836" spans="1:27" ht="14.25" customHeight="1" x14ac:dyDescent="0.25">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5"/>
      <c r="AA836" s="105"/>
    </row>
    <row r="837" spans="1:27" ht="14.25" customHeight="1" x14ac:dyDescent="0.25">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c r="Z837" s="105"/>
      <c r="AA837" s="105"/>
    </row>
    <row r="838" spans="1:27" ht="14.25" customHeight="1" x14ac:dyDescent="0.25">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c r="Z838" s="105"/>
      <c r="AA838" s="105"/>
    </row>
    <row r="839" spans="1:27" ht="14.25" customHeight="1" x14ac:dyDescent="0.25">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c r="Y839" s="105"/>
      <c r="Z839" s="105"/>
      <c r="AA839" s="105"/>
    </row>
    <row r="840" spans="1:27" ht="14.25" customHeight="1" x14ac:dyDescent="0.25">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c r="Y840" s="105"/>
      <c r="Z840" s="105"/>
      <c r="AA840" s="105"/>
    </row>
    <row r="841" spans="1:27" ht="14.25" customHeight="1" x14ac:dyDescent="0.25">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c r="Y841" s="105"/>
      <c r="Z841" s="105"/>
      <c r="AA841" s="105"/>
    </row>
    <row r="842" spans="1:27" ht="14.25" customHeight="1" x14ac:dyDescent="0.25">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c r="Y842" s="105"/>
      <c r="Z842" s="105"/>
      <c r="AA842" s="105"/>
    </row>
    <row r="843" spans="1:27" ht="14.25" customHeight="1" x14ac:dyDescent="0.25">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c r="Y843" s="105"/>
      <c r="Z843" s="105"/>
      <c r="AA843" s="105"/>
    </row>
    <row r="844" spans="1:27" ht="14.25" customHeight="1" x14ac:dyDescent="0.25">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c r="Y844" s="105"/>
      <c r="Z844" s="105"/>
      <c r="AA844" s="105"/>
    </row>
    <row r="845" spans="1:27" ht="14.25" customHeight="1" x14ac:dyDescent="0.25">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5"/>
      <c r="AA845" s="105"/>
    </row>
    <row r="846" spans="1:27" ht="14.25" customHeight="1" x14ac:dyDescent="0.25">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c r="Y846" s="105"/>
      <c r="Z846" s="105"/>
      <c r="AA846" s="105"/>
    </row>
    <row r="847" spans="1:27" ht="14.25" customHeight="1" x14ac:dyDescent="0.25">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c r="Z847" s="105"/>
      <c r="AA847" s="105"/>
    </row>
    <row r="848" spans="1:27" ht="14.25" customHeight="1" x14ac:dyDescent="0.25">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c r="Z848" s="105"/>
      <c r="AA848" s="105"/>
    </row>
    <row r="849" spans="1:27" ht="14.25" customHeight="1" x14ac:dyDescent="0.25">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c r="Z849" s="105"/>
      <c r="AA849" s="105"/>
    </row>
    <row r="850" spans="1:27" ht="14.25" customHeight="1" x14ac:dyDescent="0.25">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c r="Y850" s="105"/>
      <c r="Z850" s="105"/>
      <c r="AA850" s="105"/>
    </row>
    <row r="851" spans="1:27" ht="14.25" customHeight="1" x14ac:dyDescent="0.25">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c r="Y851" s="105"/>
      <c r="Z851" s="105"/>
      <c r="AA851" s="105"/>
    </row>
    <row r="852" spans="1:27" ht="14.25" customHeight="1" x14ac:dyDescent="0.25">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c r="Y852" s="105"/>
      <c r="Z852" s="105"/>
      <c r="AA852" s="105"/>
    </row>
    <row r="853" spans="1:27" ht="14.25" customHeight="1" x14ac:dyDescent="0.25">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c r="Y853" s="105"/>
      <c r="Z853" s="105"/>
      <c r="AA853" s="105"/>
    </row>
    <row r="854" spans="1:27" ht="14.25" customHeight="1" x14ac:dyDescent="0.25">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c r="Y854" s="105"/>
      <c r="Z854" s="105"/>
      <c r="AA854" s="105"/>
    </row>
    <row r="855" spans="1:27" ht="14.25" customHeight="1" x14ac:dyDescent="0.25">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c r="Y855" s="105"/>
      <c r="Z855" s="105"/>
      <c r="AA855" s="105"/>
    </row>
    <row r="856" spans="1:27" ht="14.25" customHeight="1" x14ac:dyDescent="0.25">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c r="Y856" s="105"/>
      <c r="Z856" s="105"/>
      <c r="AA856" s="105"/>
    </row>
    <row r="857" spans="1:27" ht="14.25" customHeight="1" x14ac:dyDescent="0.25">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c r="Y857" s="105"/>
      <c r="Z857" s="105"/>
      <c r="AA857" s="105"/>
    </row>
    <row r="858" spans="1:27" ht="14.25" customHeight="1" x14ac:dyDescent="0.25">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c r="Y858" s="105"/>
      <c r="Z858" s="105"/>
      <c r="AA858" s="105"/>
    </row>
    <row r="859" spans="1:27" ht="14.25" customHeight="1" x14ac:dyDescent="0.25">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c r="Y859" s="105"/>
      <c r="Z859" s="105"/>
      <c r="AA859" s="105"/>
    </row>
    <row r="860" spans="1:27" ht="14.25" customHeight="1" x14ac:dyDescent="0.25">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c r="Y860" s="105"/>
      <c r="Z860" s="105"/>
      <c r="AA860" s="105"/>
    </row>
    <row r="861" spans="1:27" ht="14.25" customHeight="1" x14ac:dyDescent="0.25">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c r="Y861" s="105"/>
      <c r="Z861" s="105"/>
      <c r="AA861" s="105"/>
    </row>
    <row r="862" spans="1:27" ht="14.25" customHeight="1" x14ac:dyDescent="0.25">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c r="Z862" s="105"/>
      <c r="AA862" s="105"/>
    </row>
    <row r="863" spans="1:27" ht="14.25" customHeight="1" x14ac:dyDescent="0.25">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c r="Y863" s="105"/>
      <c r="Z863" s="105"/>
      <c r="AA863" s="105"/>
    </row>
    <row r="864" spans="1:27" ht="14.25" customHeight="1" x14ac:dyDescent="0.25">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c r="Y864" s="105"/>
      <c r="Z864" s="105"/>
      <c r="AA864" s="105"/>
    </row>
    <row r="865" spans="1:27" ht="14.25" customHeight="1" x14ac:dyDescent="0.25">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c r="Y865" s="105"/>
      <c r="Z865" s="105"/>
      <c r="AA865" s="105"/>
    </row>
    <row r="866" spans="1:27" ht="14.25" customHeight="1" x14ac:dyDescent="0.25">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c r="Y866" s="105"/>
      <c r="Z866" s="105"/>
      <c r="AA866" s="105"/>
    </row>
    <row r="867" spans="1:27" ht="14.25" customHeight="1" x14ac:dyDescent="0.25">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c r="Y867" s="105"/>
      <c r="Z867" s="105"/>
      <c r="AA867" s="105"/>
    </row>
    <row r="868" spans="1:27" ht="14.25" customHeight="1" x14ac:dyDescent="0.25">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c r="Y868" s="105"/>
      <c r="Z868" s="105"/>
      <c r="AA868" s="105"/>
    </row>
    <row r="869" spans="1:27" ht="14.25" customHeight="1" x14ac:dyDescent="0.25">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c r="Z869" s="105"/>
      <c r="AA869" s="105"/>
    </row>
    <row r="870" spans="1:27" ht="14.25" customHeight="1" x14ac:dyDescent="0.25">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c r="Y870" s="105"/>
      <c r="Z870" s="105"/>
      <c r="AA870" s="105"/>
    </row>
    <row r="871" spans="1:27" ht="14.25" customHeight="1" x14ac:dyDescent="0.25">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c r="Y871" s="105"/>
      <c r="Z871" s="105"/>
      <c r="AA871" s="105"/>
    </row>
    <row r="872" spans="1:27" ht="14.25" customHeight="1" x14ac:dyDescent="0.25">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c r="Y872" s="105"/>
      <c r="Z872" s="105"/>
      <c r="AA872" s="105"/>
    </row>
    <row r="873" spans="1:27" ht="14.25" customHeight="1" x14ac:dyDescent="0.25">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c r="Y873" s="105"/>
      <c r="Z873" s="105"/>
      <c r="AA873" s="105"/>
    </row>
    <row r="874" spans="1:27" ht="14.25" customHeight="1" x14ac:dyDescent="0.25">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c r="Y874" s="105"/>
      <c r="Z874" s="105"/>
      <c r="AA874" s="105"/>
    </row>
    <row r="875" spans="1:27" ht="14.25" customHeight="1" x14ac:dyDescent="0.25">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c r="Y875" s="105"/>
      <c r="Z875" s="105"/>
      <c r="AA875" s="105"/>
    </row>
    <row r="876" spans="1:27" ht="14.25" customHeight="1" x14ac:dyDescent="0.25">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c r="Y876" s="105"/>
      <c r="Z876" s="105"/>
      <c r="AA876" s="105"/>
    </row>
    <row r="877" spans="1:27" ht="14.25" customHeight="1" x14ac:dyDescent="0.25">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c r="Y877" s="105"/>
      <c r="Z877" s="105"/>
      <c r="AA877" s="105"/>
    </row>
    <row r="878" spans="1:27" ht="14.25" customHeight="1" x14ac:dyDescent="0.25">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c r="Y878" s="105"/>
      <c r="Z878" s="105"/>
      <c r="AA878" s="105"/>
    </row>
    <row r="879" spans="1:27" ht="14.25" customHeight="1" x14ac:dyDescent="0.25">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c r="Y879" s="105"/>
      <c r="Z879" s="105"/>
      <c r="AA879" s="105"/>
    </row>
    <row r="880" spans="1:27" ht="14.25" customHeight="1" x14ac:dyDescent="0.25">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c r="Y880" s="105"/>
      <c r="Z880" s="105"/>
      <c r="AA880" s="105"/>
    </row>
    <row r="881" spans="1:27" ht="14.25" customHeight="1" x14ac:dyDescent="0.25">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c r="Y881" s="105"/>
      <c r="Z881" s="105"/>
      <c r="AA881" s="105"/>
    </row>
    <row r="882" spans="1:27" ht="14.25" customHeight="1" x14ac:dyDescent="0.25">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c r="Y882" s="105"/>
      <c r="Z882" s="105"/>
      <c r="AA882" s="105"/>
    </row>
    <row r="883" spans="1:27" ht="14.25" customHeight="1" x14ac:dyDescent="0.25">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c r="Y883" s="105"/>
      <c r="Z883" s="105"/>
      <c r="AA883" s="105"/>
    </row>
    <row r="884" spans="1:27" ht="14.25" customHeight="1" x14ac:dyDescent="0.25">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c r="Y884" s="105"/>
      <c r="Z884" s="105"/>
      <c r="AA884" s="105"/>
    </row>
    <row r="885" spans="1:27" ht="14.25" customHeight="1" x14ac:dyDescent="0.25">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c r="Z885" s="105"/>
      <c r="AA885" s="105"/>
    </row>
    <row r="886" spans="1:27" ht="14.25" customHeight="1" x14ac:dyDescent="0.25">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c r="Y886" s="105"/>
      <c r="Z886" s="105"/>
      <c r="AA886" s="105"/>
    </row>
    <row r="887" spans="1:27" ht="14.25" customHeight="1" x14ac:dyDescent="0.25">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c r="Y887" s="105"/>
      <c r="Z887" s="105"/>
      <c r="AA887" s="105"/>
    </row>
    <row r="888" spans="1:27" ht="14.25" customHeight="1" x14ac:dyDescent="0.25">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c r="Y888" s="105"/>
      <c r="Z888" s="105"/>
      <c r="AA888" s="105"/>
    </row>
    <row r="889" spans="1:27" ht="14.25" customHeight="1" x14ac:dyDescent="0.25">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c r="Y889" s="105"/>
      <c r="Z889" s="105"/>
      <c r="AA889" s="105"/>
    </row>
    <row r="890" spans="1:27" ht="14.25" customHeight="1" x14ac:dyDescent="0.25">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c r="Y890" s="105"/>
      <c r="Z890" s="105"/>
      <c r="AA890" s="105"/>
    </row>
    <row r="891" spans="1:27" ht="14.25" customHeight="1" x14ac:dyDescent="0.25">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c r="Y891" s="105"/>
      <c r="Z891" s="105"/>
      <c r="AA891" s="105"/>
    </row>
    <row r="892" spans="1:27" ht="14.25" customHeight="1" x14ac:dyDescent="0.25">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c r="Y892" s="105"/>
      <c r="Z892" s="105"/>
      <c r="AA892" s="105"/>
    </row>
    <row r="893" spans="1:27" ht="14.25" customHeight="1" x14ac:dyDescent="0.25">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c r="Y893" s="105"/>
      <c r="Z893" s="105"/>
      <c r="AA893" s="105"/>
    </row>
    <row r="894" spans="1:27" ht="14.25" customHeight="1" x14ac:dyDescent="0.25">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c r="Y894" s="105"/>
      <c r="Z894" s="105"/>
      <c r="AA894" s="105"/>
    </row>
    <row r="895" spans="1:27" ht="14.25" customHeight="1" x14ac:dyDescent="0.25">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c r="Y895" s="105"/>
      <c r="Z895" s="105"/>
      <c r="AA895" s="105"/>
    </row>
    <row r="896" spans="1:27" ht="14.25" customHeight="1" x14ac:dyDescent="0.25">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c r="Y896" s="105"/>
      <c r="Z896" s="105"/>
      <c r="AA896" s="105"/>
    </row>
    <row r="897" spans="1:27" ht="14.25" customHeight="1" x14ac:dyDescent="0.25">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c r="Y897" s="105"/>
      <c r="Z897" s="105"/>
      <c r="AA897" s="105"/>
    </row>
    <row r="898" spans="1:27" ht="14.25" customHeight="1" x14ac:dyDescent="0.25">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c r="Y898" s="105"/>
      <c r="Z898" s="105"/>
      <c r="AA898" s="105"/>
    </row>
    <row r="899" spans="1:27" ht="14.25" customHeight="1" x14ac:dyDescent="0.25">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c r="Y899" s="105"/>
      <c r="Z899" s="105"/>
      <c r="AA899" s="105"/>
    </row>
    <row r="900" spans="1:27" ht="14.25" customHeight="1" x14ac:dyDescent="0.25">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c r="Z900" s="105"/>
      <c r="AA900" s="105"/>
    </row>
    <row r="901" spans="1:27" ht="14.25" customHeight="1" x14ac:dyDescent="0.25">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c r="Y901" s="105"/>
      <c r="Z901" s="105"/>
      <c r="AA901" s="105"/>
    </row>
    <row r="902" spans="1:27" ht="14.25" customHeight="1" x14ac:dyDescent="0.25">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c r="Y902" s="105"/>
      <c r="Z902" s="105"/>
      <c r="AA902" s="105"/>
    </row>
    <row r="903" spans="1:27" ht="14.25" customHeight="1" x14ac:dyDescent="0.25">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c r="Z903" s="105"/>
      <c r="AA903" s="105"/>
    </row>
    <row r="904" spans="1:27" ht="14.25" customHeight="1" x14ac:dyDescent="0.25">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c r="Y904" s="105"/>
      <c r="Z904" s="105"/>
      <c r="AA904" s="105"/>
    </row>
    <row r="905" spans="1:27" ht="14.25" customHeight="1" x14ac:dyDescent="0.25">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c r="Y905" s="105"/>
      <c r="Z905" s="105"/>
      <c r="AA905" s="105"/>
    </row>
    <row r="906" spans="1:27" ht="14.25" customHeight="1" x14ac:dyDescent="0.25">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c r="Y906" s="105"/>
      <c r="Z906" s="105"/>
      <c r="AA906" s="105"/>
    </row>
    <row r="907" spans="1:27" ht="14.25" customHeight="1" x14ac:dyDescent="0.25">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c r="Y907" s="105"/>
      <c r="Z907" s="105"/>
      <c r="AA907" s="105"/>
    </row>
    <row r="908" spans="1:27" ht="14.25" customHeight="1" x14ac:dyDescent="0.25">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c r="Y908" s="105"/>
      <c r="Z908" s="105"/>
      <c r="AA908" s="105"/>
    </row>
    <row r="909" spans="1:27" ht="14.25" customHeight="1" x14ac:dyDescent="0.25">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c r="Y909" s="105"/>
      <c r="Z909" s="105"/>
      <c r="AA909" s="105"/>
    </row>
    <row r="910" spans="1:27" ht="14.25" customHeight="1" x14ac:dyDescent="0.25">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c r="Y910" s="105"/>
      <c r="Z910" s="105"/>
      <c r="AA910" s="105"/>
    </row>
    <row r="911" spans="1:27" ht="14.25" customHeight="1" x14ac:dyDescent="0.25">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c r="Y911" s="105"/>
      <c r="Z911" s="105"/>
      <c r="AA911" s="105"/>
    </row>
    <row r="912" spans="1:27" ht="14.25" customHeight="1" x14ac:dyDescent="0.25">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c r="Y912" s="105"/>
      <c r="Z912" s="105"/>
      <c r="AA912" s="105"/>
    </row>
    <row r="913" spans="1:27" ht="14.25" customHeight="1" x14ac:dyDescent="0.25">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c r="Y913" s="105"/>
      <c r="Z913" s="105"/>
      <c r="AA913" s="105"/>
    </row>
    <row r="914" spans="1:27" ht="14.25" customHeight="1" x14ac:dyDescent="0.25">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c r="Z914" s="105"/>
      <c r="AA914" s="105"/>
    </row>
    <row r="915" spans="1:27" ht="14.25" customHeight="1" x14ac:dyDescent="0.25">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c r="Z915" s="105"/>
      <c r="AA915" s="105"/>
    </row>
    <row r="916" spans="1:27" ht="14.25" customHeight="1" x14ac:dyDescent="0.25">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c r="Z916" s="105"/>
      <c r="AA916" s="105"/>
    </row>
    <row r="917" spans="1:27" ht="14.25" customHeight="1" x14ac:dyDescent="0.25">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c r="Y917" s="105"/>
      <c r="Z917" s="105"/>
      <c r="AA917" s="105"/>
    </row>
    <row r="918" spans="1:27" ht="14.25" customHeight="1" x14ac:dyDescent="0.25">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c r="Y918" s="105"/>
      <c r="Z918" s="105"/>
      <c r="AA918" s="105"/>
    </row>
    <row r="919" spans="1:27" ht="14.25" customHeight="1" x14ac:dyDescent="0.25">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c r="Z919" s="105"/>
      <c r="AA919" s="105"/>
    </row>
    <row r="920" spans="1:27" ht="14.25" customHeight="1" x14ac:dyDescent="0.25">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c r="Y920" s="105"/>
      <c r="Z920" s="105"/>
      <c r="AA920" s="105"/>
    </row>
    <row r="921" spans="1:27" ht="14.25" customHeight="1" x14ac:dyDescent="0.25">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c r="Y921" s="105"/>
      <c r="Z921" s="105"/>
      <c r="AA921" s="105"/>
    </row>
    <row r="922" spans="1:27" ht="14.25" customHeight="1" x14ac:dyDescent="0.25">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c r="Y922" s="105"/>
      <c r="Z922" s="105"/>
      <c r="AA922" s="105"/>
    </row>
    <row r="923" spans="1:27" ht="14.25" customHeight="1" x14ac:dyDescent="0.25">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c r="Z923" s="105"/>
      <c r="AA923" s="105"/>
    </row>
    <row r="924" spans="1:27" ht="14.25" customHeight="1" x14ac:dyDescent="0.25">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c r="Y924" s="105"/>
      <c r="Z924" s="105"/>
      <c r="AA924" s="105"/>
    </row>
    <row r="925" spans="1:27" ht="14.25" customHeight="1" x14ac:dyDescent="0.25">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c r="Y925" s="105"/>
      <c r="Z925" s="105"/>
      <c r="AA925" s="105"/>
    </row>
    <row r="926" spans="1:27" ht="14.25" customHeight="1" x14ac:dyDescent="0.25">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c r="Y926" s="105"/>
      <c r="Z926" s="105"/>
      <c r="AA926" s="105"/>
    </row>
    <row r="927" spans="1:27" ht="14.25" customHeight="1" x14ac:dyDescent="0.25">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c r="Y927" s="105"/>
      <c r="Z927" s="105"/>
      <c r="AA927" s="105"/>
    </row>
    <row r="928" spans="1:27" ht="14.25" customHeight="1" x14ac:dyDescent="0.25">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c r="Y928" s="105"/>
      <c r="Z928" s="105"/>
      <c r="AA928" s="105"/>
    </row>
    <row r="929" spans="1:27" ht="14.25" customHeight="1" x14ac:dyDescent="0.25">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c r="Y929" s="105"/>
      <c r="Z929" s="105"/>
      <c r="AA929" s="105"/>
    </row>
    <row r="930" spans="1:27" ht="14.25" customHeight="1" x14ac:dyDescent="0.25">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c r="Y930" s="105"/>
      <c r="Z930" s="105"/>
      <c r="AA930" s="105"/>
    </row>
    <row r="931" spans="1:27" ht="14.25" customHeight="1" x14ac:dyDescent="0.25">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c r="Y931" s="105"/>
      <c r="Z931" s="105"/>
      <c r="AA931" s="105"/>
    </row>
    <row r="932" spans="1:27" ht="14.25" customHeight="1" x14ac:dyDescent="0.25">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c r="Y932" s="105"/>
      <c r="Z932" s="105"/>
      <c r="AA932" s="105"/>
    </row>
    <row r="933" spans="1:27" ht="14.25" customHeight="1" x14ac:dyDescent="0.25">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c r="Y933" s="105"/>
      <c r="Z933" s="105"/>
      <c r="AA933" s="105"/>
    </row>
    <row r="934" spans="1:27" ht="14.25" customHeight="1" x14ac:dyDescent="0.25">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c r="Y934" s="105"/>
      <c r="Z934" s="105"/>
      <c r="AA934" s="105"/>
    </row>
    <row r="935" spans="1:27" ht="14.25" customHeight="1" x14ac:dyDescent="0.25">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c r="Z935" s="105"/>
      <c r="AA935" s="105"/>
    </row>
    <row r="936" spans="1:27" ht="14.25" customHeight="1" x14ac:dyDescent="0.25">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c r="Y936" s="105"/>
      <c r="Z936" s="105"/>
      <c r="AA936" s="105"/>
    </row>
    <row r="937" spans="1:27" ht="14.25" customHeight="1" x14ac:dyDescent="0.25">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c r="Y937" s="105"/>
      <c r="Z937" s="105"/>
      <c r="AA937" s="105"/>
    </row>
    <row r="938" spans="1:27" ht="14.25" customHeight="1" x14ac:dyDescent="0.25">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c r="Y938" s="105"/>
      <c r="Z938" s="105"/>
      <c r="AA938" s="105"/>
    </row>
    <row r="939" spans="1:27" ht="14.25" customHeight="1" x14ac:dyDescent="0.25">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c r="Y939" s="105"/>
      <c r="Z939" s="105"/>
      <c r="AA939" s="105"/>
    </row>
    <row r="940" spans="1:27" ht="14.25" customHeight="1" x14ac:dyDescent="0.25">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c r="Y940" s="105"/>
      <c r="Z940" s="105"/>
      <c r="AA940" s="105"/>
    </row>
    <row r="941" spans="1:27" ht="14.25" customHeight="1" x14ac:dyDescent="0.25">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c r="Y941" s="105"/>
      <c r="Z941" s="105"/>
      <c r="AA941" s="105"/>
    </row>
    <row r="942" spans="1:27" ht="14.25" customHeight="1" x14ac:dyDescent="0.25">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c r="Y942" s="105"/>
      <c r="Z942" s="105"/>
      <c r="AA942" s="105"/>
    </row>
    <row r="943" spans="1:27" ht="14.25" customHeight="1" x14ac:dyDescent="0.25">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c r="Y943" s="105"/>
      <c r="Z943" s="105"/>
      <c r="AA943" s="105"/>
    </row>
    <row r="944" spans="1:27" ht="14.25" customHeight="1" x14ac:dyDescent="0.25">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c r="Y944" s="105"/>
      <c r="Z944" s="105"/>
      <c r="AA944" s="105"/>
    </row>
    <row r="945" spans="1:27" ht="14.25" customHeight="1" x14ac:dyDescent="0.25">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c r="Y945" s="105"/>
      <c r="Z945" s="105"/>
      <c r="AA945" s="105"/>
    </row>
    <row r="946" spans="1:27" ht="14.25" customHeight="1" x14ac:dyDescent="0.25">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c r="Y946" s="105"/>
      <c r="Z946" s="105"/>
      <c r="AA946" s="105"/>
    </row>
    <row r="947" spans="1:27" ht="14.25" customHeight="1" x14ac:dyDescent="0.25">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c r="Y947" s="105"/>
      <c r="Z947" s="105"/>
      <c r="AA947" s="105"/>
    </row>
    <row r="948" spans="1:27" ht="14.25" customHeight="1" x14ac:dyDescent="0.25">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c r="Y948" s="105"/>
      <c r="Z948" s="105"/>
      <c r="AA948" s="105"/>
    </row>
    <row r="949" spans="1:27" ht="14.25" customHeight="1" x14ac:dyDescent="0.25">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c r="Y949" s="105"/>
      <c r="Z949" s="105"/>
      <c r="AA949" s="105"/>
    </row>
    <row r="950" spans="1:27" ht="14.25" customHeight="1" x14ac:dyDescent="0.25">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c r="Y950" s="105"/>
      <c r="Z950" s="105"/>
      <c r="AA950" s="105"/>
    </row>
    <row r="951" spans="1:27" ht="14.25" customHeight="1" x14ac:dyDescent="0.25">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c r="Y951" s="105"/>
      <c r="Z951" s="105"/>
      <c r="AA951" s="105"/>
    </row>
    <row r="952" spans="1:27" ht="14.25" customHeight="1" x14ac:dyDescent="0.25">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c r="Z952" s="105"/>
      <c r="AA952" s="105"/>
    </row>
    <row r="953" spans="1:27" ht="14.25" customHeight="1" x14ac:dyDescent="0.25">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c r="Y953" s="105"/>
      <c r="Z953" s="105"/>
      <c r="AA953" s="105"/>
    </row>
    <row r="954" spans="1:27" ht="14.25" customHeight="1" x14ac:dyDescent="0.25">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c r="Y954" s="105"/>
      <c r="Z954" s="105"/>
      <c r="AA954" s="105"/>
    </row>
    <row r="955" spans="1:27" ht="14.25" customHeight="1" x14ac:dyDescent="0.25">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c r="Y955" s="105"/>
      <c r="Z955" s="105"/>
      <c r="AA955" s="105"/>
    </row>
    <row r="956" spans="1:27" ht="14.25" customHeight="1" x14ac:dyDescent="0.25">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c r="Y956" s="105"/>
      <c r="Z956" s="105"/>
      <c r="AA956" s="105"/>
    </row>
    <row r="957" spans="1:27" ht="14.25" customHeight="1" x14ac:dyDescent="0.25">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c r="Y957" s="105"/>
      <c r="Z957" s="105"/>
      <c r="AA957" s="105"/>
    </row>
    <row r="958" spans="1:27" ht="14.25" customHeight="1" x14ac:dyDescent="0.25">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c r="Y958" s="105"/>
      <c r="Z958" s="105"/>
      <c r="AA958" s="105"/>
    </row>
    <row r="959" spans="1:27" ht="14.25" customHeight="1" x14ac:dyDescent="0.25">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c r="Y959" s="105"/>
      <c r="Z959" s="105"/>
      <c r="AA959" s="105"/>
    </row>
    <row r="960" spans="1:27" ht="14.25" customHeight="1" x14ac:dyDescent="0.25">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c r="Y960" s="105"/>
      <c r="Z960" s="105"/>
      <c r="AA960" s="105"/>
    </row>
    <row r="961" spans="1:27" ht="14.25" customHeight="1" x14ac:dyDescent="0.25">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c r="Y961" s="105"/>
      <c r="Z961" s="105"/>
      <c r="AA961" s="105"/>
    </row>
    <row r="962" spans="1:27" ht="14.25" customHeight="1" x14ac:dyDescent="0.25">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c r="Y962" s="105"/>
      <c r="Z962" s="105"/>
      <c r="AA962" s="105"/>
    </row>
    <row r="963" spans="1:27" ht="14.25" customHeight="1" x14ac:dyDescent="0.25">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c r="Y963" s="105"/>
      <c r="Z963" s="105"/>
      <c r="AA963" s="105"/>
    </row>
    <row r="964" spans="1:27" ht="14.25" customHeight="1" x14ac:dyDescent="0.25">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c r="Y964" s="105"/>
      <c r="Z964" s="105"/>
      <c r="AA964" s="105"/>
    </row>
    <row r="965" spans="1:27" ht="14.25" customHeight="1" x14ac:dyDescent="0.25">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c r="Y965" s="105"/>
      <c r="Z965" s="105"/>
      <c r="AA965" s="105"/>
    </row>
    <row r="966" spans="1:27" ht="14.25" customHeight="1" x14ac:dyDescent="0.25">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c r="Y966" s="105"/>
      <c r="Z966" s="105"/>
      <c r="AA966" s="105"/>
    </row>
    <row r="967" spans="1:27" ht="14.25" customHeight="1" x14ac:dyDescent="0.25">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c r="Y967" s="105"/>
      <c r="Z967" s="105"/>
      <c r="AA967" s="105"/>
    </row>
    <row r="968" spans="1:27" ht="14.25" customHeight="1" x14ac:dyDescent="0.25">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c r="Y968" s="105"/>
      <c r="Z968" s="105"/>
      <c r="AA968" s="105"/>
    </row>
    <row r="969" spans="1:27" ht="14.25" customHeight="1" x14ac:dyDescent="0.25">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c r="Y969" s="105"/>
      <c r="Z969" s="105"/>
      <c r="AA969" s="105"/>
    </row>
    <row r="970" spans="1:27" ht="14.25" customHeight="1" x14ac:dyDescent="0.25">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c r="Y970" s="105"/>
      <c r="Z970" s="105"/>
      <c r="AA970" s="105"/>
    </row>
    <row r="971" spans="1:27" ht="14.25" customHeight="1" x14ac:dyDescent="0.25">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c r="Y971" s="105"/>
      <c r="Z971" s="105"/>
      <c r="AA971" s="105"/>
    </row>
    <row r="972" spans="1:27" ht="14.25" customHeight="1" x14ac:dyDescent="0.25">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c r="Z972" s="105"/>
      <c r="AA972" s="105"/>
    </row>
    <row r="973" spans="1:27" ht="14.25" customHeight="1" x14ac:dyDescent="0.25">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c r="Y973" s="105"/>
      <c r="Z973" s="105"/>
      <c r="AA973" s="105"/>
    </row>
    <row r="974" spans="1:27" ht="14.25" customHeight="1" x14ac:dyDescent="0.25">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c r="Y974" s="105"/>
      <c r="Z974" s="105"/>
      <c r="AA974" s="105"/>
    </row>
    <row r="975" spans="1:27" ht="14.25" customHeight="1" x14ac:dyDescent="0.25">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c r="Y975" s="105"/>
      <c r="Z975" s="105"/>
      <c r="AA975" s="105"/>
    </row>
    <row r="976" spans="1:27" ht="14.25" customHeight="1" x14ac:dyDescent="0.25">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c r="Y976" s="105"/>
      <c r="Z976" s="105"/>
      <c r="AA976" s="105"/>
    </row>
    <row r="977" spans="1:27" ht="14.25" customHeight="1" x14ac:dyDescent="0.25">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c r="Y977" s="105"/>
      <c r="Z977" s="105"/>
      <c r="AA977" s="105"/>
    </row>
    <row r="978" spans="1:27" ht="14.25" customHeight="1" x14ac:dyDescent="0.25">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c r="Y978" s="105"/>
      <c r="Z978" s="105"/>
      <c r="AA978" s="105"/>
    </row>
    <row r="979" spans="1:27" ht="14.25" customHeight="1" x14ac:dyDescent="0.25">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c r="Y979" s="105"/>
      <c r="Z979" s="105"/>
      <c r="AA979" s="105"/>
    </row>
    <row r="980" spans="1:27" ht="14.25" customHeight="1" x14ac:dyDescent="0.25">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c r="Y980" s="105"/>
      <c r="Z980" s="105"/>
      <c r="AA980" s="105"/>
    </row>
    <row r="981" spans="1:27" ht="14.25" customHeight="1" x14ac:dyDescent="0.25">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c r="Y981" s="105"/>
      <c r="Z981" s="105"/>
      <c r="AA981" s="105"/>
    </row>
    <row r="982" spans="1:27" ht="14.25" customHeight="1" x14ac:dyDescent="0.25">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c r="Y982" s="105"/>
      <c r="Z982" s="105"/>
      <c r="AA982" s="105"/>
    </row>
    <row r="983" spans="1:27" ht="14.25" customHeight="1" x14ac:dyDescent="0.25">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c r="Y983" s="105"/>
      <c r="Z983" s="105"/>
      <c r="AA983" s="105"/>
    </row>
    <row r="984" spans="1:27" ht="14.25" customHeight="1" x14ac:dyDescent="0.25">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c r="Y984" s="105"/>
      <c r="Z984" s="105"/>
      <c r="AA984" s="105"/>
    </row>
    <row r="985" spans="1:27" ht="14.25" customHeight="1" x14ac:dyDescent="0.25">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c r="Y985" s="105"/>
      <c r="Z985" s="105"/>
      <c r="AA985" s="105"/>
    </row>
    <row r="986" spans="1:27" ht="14.25" customHeight="1" x14ac:dyDescent="0.25">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c r="Z986" s="105"/>
      <c r="AA986" s="105"/>
    </row>
    <row r="987" spans="1:27" ht="14.25" customHeight="1" x14ac:dyDescent="0.25">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c r="Y987" s="105"/>
      <c r="Z987" s="105"/>
      <c r="AA987" s="105"/>
    </row>
    <row r="988" spans="1:27" ht="14.25" customHeight="1" x14ac:dyDescent="0.25">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c r="Y988" s="105"/>
      <c r="Z988" s="105"/>
      <c r="AA988" s="105"/>
    </row>
    <row r="989" spans="1:27" ht="14.25" customHeight="1" x14ac:dyDescent="0.25">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c r="Z989" s="105"/>
      <c r="AA989" s="105"/>
    </row>
    <row r="990" spans="1:27" ht="14.25" customHeight="1" x14ac:dyDescent="0.25">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c r="Z990" s="105"/>
      <c r="AA990" s="105"/>
    </row>
    <row r="991" spans="1:27" ht="14.25" customHeight="1" x14ac:dyDescent="0.25">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c r="Y991" s="105"/>
      <c r="Z991" s="105"/>
      <c r="AA991" s="105"/>
    </row>
    <row r="992" spans="1:27" ht="14.25" customHeight="1" x14ac:dyDescent="0.25">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c r="Z992" s="105"/>
      <c r="AA992" s="105"/>
    </row>
    <row r="993" spans="1:27" ht="14.25" customHeight="1" x14ac:dyDescent="0.25">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c r="Y993" s="105"/>
      <c r="Z993" s="105"/>
      <c r="AA993" s="105"/>
    </row>
    <row r="994" spans="1:27" ht="14.25" customHeight="1" x14ac:dyDescent="0.25">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c r="Y994" s="105"/>
      <c r="Z994" s="105"/>
      <c r="AA994" s="105"/>
    </row>
    <row r="995" spans="1:27" ht="14.25" customHeight="1" x14ac:dyDescent="0.25">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c r="Y995" s="105"/>
      <c r="Z995" s="105"/>
      <c r="AA995" s="105"/>
    </row>
    <row r="996" spans="1:27" ht="14.25" customHeight="1" x14ac:dyDescent="0.25">
      <c r="A996" s="105"/>
      <c r="B996" s="105"/>
      <c r="C996" s="105"/>
      <c r="D996" s="105"/>
      <c r="E996" s="105"/>
      <c r="F996" s="105"/>
      <c r="G996" s="105"/>
      <c r="H996" s="105"/>
      <c r="I996" s="105"/>
      <c r="J996" s="105"/>
      <c r="K996" s="105"/>
      <c r="L996" s="105"/>
      <c r="M996" s="105"/>
      <c r="N996" s="105"/>
      <c r="O996" s="105"/>
      <c r="P996" s="105"/>
      <c r="Q996" s="105"/>
      <c r="R996" s="105"/>
      <c r="S996" s="105"/>
      <c r="T996" s="105"/>
      <c r="U996" s="105"/>
      <c r="V996" s="105"/>
      <c r="W996" s="105"/>
      <c r="X996" s="105"/>
      <c r="Y996" s="105"/>
      <c r="Z996" s="105"/>
      <c r="AA996" s="105"/>
    </row>
    <row r="997" spans="1:27" ht="14.25" customHeight="1" x14ac:dyDescent="0.25">
      <c r="A997" s="105"/>
      <c r="B997" s="105"/>
      <c r="C997" s="105"/>
      <c r="D997" s="105"/>
      <c r="E997" s="105"/>
      <c r="F997" s="105"/>
      <c r="G997" s="105"/>
      <c r="H997" s="105"/>
      <c r="I997" s="105"/>
      <c r="J997" s="105"/>
      <c r="K997" s="105"/>
      <c r="L997" s="105"/>
      <c r="M997" s="105"/>
      <c r="N997" s="105"/>
      <c r="O997" s="105"/>
      <c r="P997" s="105"/>
      <c r="Q997" s="105"/>
      <c r="R997" s="105"/>
      <c r="S997" s="105"/>
      <c r="T997" s="105"/>
      <c r="U997" s="105"/>
      <c r="V997" s="105"/>
      <c r="W997" s="105"/>
      <c r="X997" s="105"/>
      <c r="Y997" s="105"/>
      <c r="Z997" s="105"/>
      <c r="AA997" s="105"/>
    </row>
    <row r="998" spans="1:27" ht="14.25" customHeight="1" x14ac:dyDescent="0.25">
      <c r="A998" s="105"/>
      <c r="B998" s="105"/>
      <c r="C998" s="105"/>
      <c r="D998" s="105"/>
      <c r="E998" s="105"/>
      <c r="F998" s="105"/>
      <c r="G998" s="105"/>
      <c r="H998" s="105"/>
      <c r="I998" s="105"/>
      <c r="J998" s="105"/>
      <c r="K998" s="105"/>
      <c r="L998" s="105"/>
      <c r="M998" s="105"/>
      <c r="N998" s="105"/>
      <c r="O998" s="105"/>
      <c r="P998" s="105"/>
      <c r="Q998" s="105"/>
      <c r="R998" s="105"/>
      <c r="S998" s="105"/>
      <c r="T998" s="105"/>
      <c r="U998" s="105"/>
      <c r="V998" s="105"/>
      <c r="W998" s="105"/>
      <c r="X998" s="105"/>
      <c r="Y998" s="105"/>
      <c r="Z998" s="105"/>
      <c r="AA998" s="105"/>
    </row>
    <row r="999" spans="1:27" ht="14.25" customHeight="1" x14ac:dyDescent="0.25">
      <c r="A999" s="105"/>
      <c r="B999" s="105"/>
      <c r="C999" s="105"/>
      <c r="D999" s="105"/>
      <c r="E999" s="105"/>
      <c r="F999" s="105"/>
      <c r="G999" s="105"/>
      <c r="H999" s="105"/>
      <c r="I999" s="105"/>
      <c r="J999" s="105"/>
      <c r="K999" s="105"/>
      <c r="L999" s="105"/>
      <c r="M999" s="105"/>
      <c r="N999" s="105"/>
      <c r="O999" s="105"/>
      <c r="P999" s="105"/>
      <c r="Q999" s="105"/>
      <c r="R999" s="105"/>
      <c r="S999" s="105"/>
      <c r="T999" s="105"/>
      <c r="U999" s="105"/>
      <c r="V999" s="105"/>
      <c r="W999" s="105"/>
      <c r="X999" s="105"/>
      <c r="Y999" s="105"/>
      <c r="Z999" s="105"/>
      <c r="AA999" s="105"/>
    </row>
    <row r="1000" spans="1:27" ht="14.25" customHeight="1" x14ac:dyDescent="0.25">
      <c r="A1000" s="105"/>
      <c r="B1000" s="105"/>
      <c r="C1000" s="105"/>
      <c r="D1000" s="105"/>
      <c r="E1000" s="105"/>
      <c r="F1000" s="105"/>
      <c r="G1000" s="105"/>
      <c r="H1000" s="105"/>
      <c r="I1000" s="105"/>
      <c r="J1000" s="105"/>
      <c r="K1000" s="105"/>
      <c r="L1000" s="105"/>
      <c r="M1000" s="105"/>
      <c r="N1000" s="105"/>
      <c r="O1000" s="105"/>
      <c r="P1000" s="105"/>
      <c r="Q1000" s="105"/>
      <c r="R1000" s="105"/>
      <c r="S1000" s="105"/>
      <c r="T1000" s="105"/>
      <c r="U1000" s="105"/>
      <c r="V1000" s="105"/>
      <c r="W1000" s="105"/>
      <c r="X1000" s="105"/>
      <c r="Y1000" s="105"/>
      <c r="Z1000" s="105"/>
      <c r="AA1000" s="105"/>
    </row>
  </sheetData>
  <mergeCells count="7">
    <mergeCell ref="C77:D77"/>
    <mergeCell ref="B79:C79"/>
    <mergeCell ref="A1:G1"/>
    <mergeCell ref="A10:H10"/>
    <mergeCell ref="C74:D74"/>
    <mergeCell ref="C75:D75"/>
    <mergeCell ref="C76:D76"/>
  </mergeCells>
  <dataValidations count="2">
    <dataValidation type="list" allowBlank="1" showErrorMessage="1" sqref="D72" xr:uid="{00000000-0002-0000-1300-000000000000}">
      <formula1>$A$2:$A$69</formula1>
    </dataValidation>
    <dataValidation type="list" allowBlank="1" showErrorMessage="1" sqref="D3" xr:uid="{00000000-0002-0000-1300-000001000000}">
      <formula1>$A$2:$A$73</formula1>
    </dataValidation>
  </dataValidations>
  <pageMargins left="0.7" right="0.7" top="0.75" bottom="0.75" header="0" footer="0"/>
  <pageSetup paperSize="9" fitToHeight="0"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300-000002000000}">
          <x14:formula1>
            <xm:f>Sheet2!$B$1:$B$4</xm:f>
          </x14:formula1>
          <xm:sqref>F72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Z1000"/>
  <sheetViews>
    <sheetView workbookViewId="0">
      <pane ySplit="2" topLeftCell="A3" activePane="bottomLeft" state="frozen"/>
      <selection pane="bottomLeft" activeCell="B4" sqref="B4"/>
    </sheetView>
  </sheetViews>
  <sheetFormatPr defaultColWidth="12.59765625" defaultRowHeight="15" customHeight="1" x14ac:dyDescent="0.25"/>
  <cols>
    <col min="1" max="1" width="9.19921875" customWidth="1"/>
    <col min="2" max="2" width="19.796875" customWidth="1"/>
    <col min="3" max="3" width="21" customWidth="1"/>
    <col min="4" max="4" width="37.796875" customWidth="1"/>
    <col min="5" max="5" width="35.5" customWidth="1"/>
    <col min="6" max="6" width="4.19921875" hidden="1" customWidth="1"/>
    <col min="7" max="7" width="35.09765625" customWidth="1"/>
    <col min="8" max="26" width="7.59765625" customWidth="1"/>
  </cols>
  <sheetData>
    <row r="1" spans="1:26" ht="27" customHeight="1" x14ac:dyDescent="0.4">
      <c r="A1" s="659" t="s">
        <v>1342</v>
      </c>
      <c r="B1" s="660"/>
      <c r="C1" s="660"/>
      <c r="D1" s="660"/>
      <c r="E1" s="660"/>
      <c r="F1" s="660"/>
      <c r="G1" s="661"/>
    </row>
    <row r="2" spans="1:26" ht="57.75" customHeight="1" x14ac:dyDescent="0.25">
      <c r="A2" s="106" t="s">
        <v>798</v>
      </c>
      <c r="B2" s="108" t="s">
        <v>850</v>
      </c>
      <c r="C2" s="107" t="s">
        <v>1343</v>
      </c>
      <c r="D2" s="106" t="s">
        <v>852</v>
      </c>
      <c r="E2" s="106" t="s">
        <v>1139</v>
      </c>
      <c r="F2" s="108" t="s">
        <v>1344</v>
      </c>
      <c r="G2" s="108" t="s">
        <v>1142</v>
      </c>
      <c r="H2" s="69"/>
      <c r="I2" s="69"/>
      <c r="J2" s="69"/>
      <c r="K2" s="69"/>
      <c r="L2" s="69"/>
      <c r="M2" s="69"/>
      <c r="N2" s="69"/>
      <c r="O2" s="69"/>
      <c r="P2" s="69"/>
      <c r="Q2" s="69"/>
      <c r="R2" s="69"/>
      <c r="S2" s="69"/>
      <c r="T2" s="69"/>
      <c r="U2" s="69"/>
      <c r="V2" s="69"/>
      <c r="W2" s="69"/>
      <c r="X2" s="69"/>
      <c r="Y2" s="69"/>
      <c r="Z2" s="69"/>
    </row>
    <row r="3" spans="1:26" ht="30.75" customHeight="1" x14ac:dyDescent="0.3">
      <c r="A3" s="190">
        <v>1</v>
      </c>
      <c r="B3" s="85" t="s">
        <v>890</v>
      </c>
      <c r="C3" s="76">
        <v>43711</v>
      </c>
      <c r="D3" s="85" t="s">
        <v>1230</v>
      </c>
      <c r="E3" s="85" t="s">
        <v>1345</v>
      </c>
      <c r="F3" s="48" t="s">
        <v>1346</v>
      </c>
      <c r="G3" s="74" t="s">
        <v>1132</v>
      </c>
    </row>
    <row r="4" spans="1:26" ht="14.4" x14ac:dyDescent="0.3">
      <c r="A4" s="190">
        <f t="shared" ref="A4:A5" si="0">A3+1</f>
        <v>2</v>
      </c>
      <c r="B4" s="85" t="s">
        <v>890</v>
      </c>
      <c r="C4" s="76">
        <v>43679</v>
      </c>
      <c r="D4" s="76" t="s">
        <v>1347</v>
      </c>
      <c r="E4" s="71" t="s">
        <v>1348</v>
      </c>
      <c r="F4" s="48" t="s">
        <v>1346</v>
      </c>
      <c r="G4" s="74" t="s">
        <v>1349</v>
      </c>
    </row>
    <row r="5" spans="1:26" ht="14.4" x14ac:dyDescent="0.3">
      <c r="A5" s="190">
        <f t="shared" si="0"/>
        <v>3</v>
      </c>
      <c r="B5" s="85" t="s">
        <v>829</v>
      </c>
      <c r="C5" s="76">
        <v>43731</v>
      </c>
      <c r="D5" s="72" t="s">
        <v>1350</v>
      </c>
      <c r="E5" s="71" t="s">
        <v>1351</v>
      </c>
      <c r="F5" s="97" t="s">
        <v>1352</v>
      </c>
      <c r="G5" s="74" t="s">
        <v>1132</v>
      </c>
    </row>
    <row r="6" spans="1:26" ht="14.4" x14ac:dyDescent="0.3">
      <c r="A6" s="190"/>
      <c r="B6" s="85"/>
      <c r="C6" s="76"/>
      <c r="D6" s="72"/>
      <c r="E6" s="71"/>
      <c r="F6" s="85"/>
      <c r="G6" s="74"/>
      <c r="J6" s="3"/>
    </row>
    <row r="7" spans="1:26" ht="14.4" x14ac:dyDescent="0.3">
      <c r="A7" s="190"/>
      <c r="B7" s="85"/>
      <c r="C7" s="76"/>
      <c r="D7" s="72"/>
      <c r="E7" s="71"/>
      <c r="F7" s="48"/>
      <c r="G7" s="74"/>
    </row>
    <row r="8" spans="1:26" ht="18" x14ac:dyDescent="0.35">
      <c r="A8" s="48"/>
      <c r="B8" s="87"/>
      <c r="C8" s="88" t="s">
        <v>802</v>
      </c>
      <c r="D8" s="89"/>
      <c r="E8" s="89"/>
      <c r="F8" s="91"/>
      <c r="G8" s="127"/>
    </row>
    <row r="9" spans="1:26" ht="18" x14ac:dyDescent="0.35">
      <c r="A9" s="48"/>
      <c r="B9" s="87"/>
      <c r="C9" s="631" t="s">
        <v>1353</v>
      </c>
      <c r="D9" s="628"/>
      <c r="E9" s="94"/>
      <c r="F9" s="91"/>
      <c r="G9" s="127"/>
    </row>
    <row r="10" spans="1:26" ht="18" x14ac:dyDescent="0.35">
      <c r="A10" s="48"/>
      <c r="B10" s="87"/>
      <c r="C10" s="631" t="s">
        <v>1354</v>
      </c>
      <c r="D10" s="628"/>
      <c r="E10" s="94"/>
      <c r="F10" s="91"/>
      <c r="G10" s="127"/>
    </row>
    <row r="11" spans="1:26" ht="18" x14ac:dyDescent="0.35">
      <c r="A11" s="48"/>
      <c r="B11" s="87"/>
      <c r="C11" s="631"/>
      <c r="D11" s="628"/>
      <c r="E11" s="93"/>
      <c r="F11" s="91"/>
      <c r="G11" s="127"/>
    </row>
    <row r="12" spans="1:26" ht="18" x14ac:dyDescent="0.35">
      <c r="A12" s="48"/>
      <c r="B12" s="87"/>
      <c r="C12" s="631" t="s">
        <v>902</v>
      </c>
      <c r="D12" s="628"/>
      <c r="E12" s="94"/>
      <c r="F12" s="91"/>
      <c r="G12" s="127"/>
    </row>
    <row r="13" spans="1:26" ht="18" x14ac:dyDescent="0.35">
      <c r="A13" s="48"/>
      <c r="B13" s="87"/>
      <c r="C13" s="92"/>
      <c r="D13" s="94"/>
      <c r="E13" s="94"/>
      <c r="F13" s="91"/>
      <c r="G13" s="127"/>
    </row>
    <row r="14" spans="1:26" ht="18" x14ac:dyDescent="0.35">
      <c r="A14" s="48"/>
      <c r="B14" s="629" t="s">
        <v>814</v>
      </c>
      <c r="C14" s="621"/>
      <c r="D14" s="89"/>
      <c r="E14" s="89"/>
      <c r="F14" s="91"/>
      <c r="G14" s="127"/>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B14:C14"/>
    <mergeCell ref="A1:G1"/>
    <mergeCell ref="C9:D9"/>
    <mergeCell ref="C10:D10"/>
    <mergeCell ref="C11:D11"/>
    <mergeCell ref="C12:D12"/>
  </mergeCells>
  <pageMargins left="0.7" right="0.7" top="0.75" bottom="0.75" header="0" footer="0"/>
  <pageSetup paperSize="9" fitToHeight="0"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1400-000000000000}">
          <x14:formula1>
            <xm:f>'Dat2'!$A$2:$A$90</xm:f>
          </x14:formula1>
          <xm:sqref>D6:D7</xm:sqref>
        </x14:dataValidation>
        <x14:dataValidation type="list" allowBlank="1" showErrorMessage="1" xr:uid="{00000000-0002-0000-1400-000001000000}">
          <x14:formula1>
            <xm:f>Sheet2!$B$1:$B$4</xm:f>
          </x14:formula1>
          <xm:sqref>F6:F7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Z1000"/>
  <sheetViews>
    <sheetView workbookViewId="0">
      <pane ySplit="2" topLeftCell="A3" activePane="bottomLeft" state="frozen"/>
      <selection pane="bottomLeft" activeCell="B4" sqref="B4"/>
    </sheetView>
  </sheetViews>
  <sheetFormatPr defaultColWidth="12.59765625" defaultRowHeight="15" customHeight="1" x14ac:dyDescent="0.25"/>
  <cols>
    <col min="1" max="1" width="9.19921875" customWidth="1"/>
    <col min="2" max="2" width="19.796875" customWidth="1"/>
    <col min="3" max="3" width="21" customWidth="1"/>
    <col min="4" max="4" width="32" customWidth="1"/>
    <col min="5" max="5" width="65.296875" customWidth="1"/>
    <col min="6" max="6" width="21.09765625" customWidth="1"/>
    <col min="7" max="7" width="20.5" customWidth="1"/>
    <col min="8" max="26" width="7.59765625" customWidth="1"/>
  </cols>
  <sheetData>
    <row r="1" spans="1:26" ht="27" customHeight="1" x14ac:dyDescent="0.4">
      <c r="A1" s="659" t="s">
        <v>1355</v>
      </c>
      <c r="B1" s="660"/>
      <c r="C1" s="660"/>
      <c r="D1" s="660"/>
      <c r="E1" s="660"/>
      <c r="F1" s="660"/>
    </row>
    <row r="2" spans="1:26" ht="57.75" customHeight="1" x14ac:dyDescent="0.25">
      <c r="A2" s="106" t="s">
        <v>798</v>
      </c>
      <c r="B2" s="108" t="s">
        <v>850</v>
      </c>
      <c r="C2" s="193" t="s">
        <v>1356</v>
      </c>
      <c r="D2" s="106" t="s">
        <v>852</v>
      </c>
      <c r="E2" s="106" t="s">
        <v>1139</v>
      </c>
      <c r="F2" s="108" t="s">
        <v>1344</v>
      </c>
      <c r="G2" s="108" t="s">
        <v>1357</v>
      </c>
      <c r="H2" s="69"/>
      <c r="I2" s="69"/>
      <c r="J2" s="69"/>
      <c r="K2" s="69"/>
      <c r="L2" s="69"/>
      <c r="M2" s="69"/>
      <c r="N2" s="69"/>
      <c r="O2" s="69"/>
      <c r="P2" s="69"/>
      <c r="Q2" s="69"/>
      <c r="R2" s="69"/>
      <c r="S2" s="69"/>
      <c r="T2" s="69"/>
      <c r="U2" s="69"/>
      <c r="V2" s="69"/>
      <c r="W2" s="69"/>
      <c r="X2" s="69"/>
      <c r="Y2" s="69"/>
      <c r="Z2" s="69"/>
    </row>
    <row r="3" spans="1:26" ht="14.4" x14ac:dyDescent="0.3">
      <c r="A3" s="168">
        <v>1</v>
      </c>
      <c r="B3" s="81" t="s">
        <v>1358</v>
      </c>
      <c r="C3" s="194">
        <v>43580</v>
      </c>
      <c r="D3" s="71" t="s">
        <v>983</v>
      </c>
      <c r="E3" s="120" t="s">
        <v>1359</v>
      </c>
      <c r="F3" s="71" t="s">
        <v>819</v>
      </c>
      <c r="G3" s="194"/>
      <c r="H3" s="6"/>
      <c r="I3" s="6"/>
      <c r="J3" s="6"/>
      <c r="K3" s="6"/>
      <c r="L3" s="6"/>
      <c r="M3" s="6"/>
      <c r="N3" s="6"/>
      <c r="O3" s="6"/>
      <c r="P3" s="6"/>
      <c r="Q3" s="6"/>
      <c r="R3" s="6"/>
      <c r="S3" s="6"/>
      <c r="T3" s="6"/>
      <c r="U3" s="6"/>
      <c r="V3" s="6"/>
      <c r="W3" s="6"/>
      <c r="X3" s="6"/>
      <c r="Y3" s="6"/>
      <c r="Z3" s="6"/>
    </row>
    <row r="4" spans="1:26" ht="14.4" x14ac:dyDescent="0.3">
      <c r="A4" s="78">
        <v>2</v>
      </c>
      <c r="B4" s="81" t="s">
        <v>1358</v>
      </c>
      <c r="C4" s="194">
        <v>43696</v>
      </c>
      <c r="D4" s="71" t="s">
        <v>483</v>
      </c>
      <c r="E4" s="71" t="s">
        <v>1360</v>
      </c>
      <c r="F4" s="71" t="s">
        <v>819</v>
      </c>
      <c r="G4" s="194"/>
      <c r="H4" s="6"/>
      <c r="I4" s="6"/>
      <c r="J4" s="6"/>
      <c r="K4" s="6"/>
      <c r="L4" s="6"/>
      <c r="M4" s="6"/>
      <c r="N4" s="6"/>
      <c r="O4" s="6"/>
      <c r="P4" s="6"/>
      <c r="Q4" s="6"/>
      <c r="R4" s="6"/>
      <c r="S4" s="6"/>
      <c r="T4" s="6"/>
      <c r="U4" s="6"/>
      <c r="V4" s="6"/>
      <c r="W4" s="6"/>
      <c r="X4" s="6"/>
      <c r="Y4" s="6"/>
      <c r="Z4" s="6"/>
    </row>
    <row r="5" spans="1:26" ht="14.4" x14ac:dyDescent="0.3">
      <c r="A5" s="78">
        <v>3</v>
      </c>
      <c r="B5" s="81" t="s">
        <v>1358</v>
      </c>
      <c r="C5" s="194">
        <v>43559</v>
      </c>
      <c r="D5" s="71" t="s">
        <v>1361</v>
      </c>
      <c r="E5" s="71" t="s">
        <v>1362</v>
      </c>
      <c r="F5" s="71" t="s">
        <v>819</v>
      </c>
      <c r="G5" s="194">
        <v>43724</v>
      </c>
      <c r="H5" s="6"/>
      <c r="I5" s="6"/>
      <c r="J5" s="6"/>
      <c r="K5" s="6"/>
      <c r="L5" s="6"/>
      <c r="M5" s="6"/>
      <c r="N5" s="6"/>
      <c r="O5" s="6"/>
      <c r="P5" s="6"/>
      <c r="Q5" s="6"/>
      <c r="R5" s="6"/>
      <c r="S5" s="6"/>
      <c r="T5" s="6"/>
      <c r="U5" s="6"/>
      <c r="V5" s="6"/>
      <c r="W5" s="6"/>
      <c r="X5" s="6"/>
      <c r="Y5" s="6"/>
      <c r="Z5" s="6"/>
    </row>
    <row r="6" spans="1:26" ht="28.2" x14ac:dyDescent="0.3">
      <c r="A6" s="78">
        <v>4</v>
      </c>
      <c r="B6" s="81" t="s">
        <v>1358</v>
      </c>
      <c r="C6" s="194">
        <v>43682</v>
      </c>
      <c r="D6" s="195" t="s">
        <v>1363</v>
      </c>
      <c r="E6" s="71" t="s">
        <v>1364</v>
      </c>
      <c r="F6" s="71" t="s">
        <v>819</v>
      </c>
      <c r="G6" s="194">
        <v>43697</v>
      </c>
      <c r="H6" s="6"/>
      <c r="I6" s="6"/>
      <c r="J6" s="6"/>
      <c r="K6" s="6"/>
      <c r="L6" s="6"/>
      <c r="M6" s="6"/>
      <c r="N6" s="6"/>
      <c r="O6" s="6"/>
      <c r="P6" s="6"/>
      <c r="Q6" s="6"/>
      <c r="R6" s="6"/>
      <c r="S6" s="6"/>
      <c r="T6" s="6"/>
      <c r="U6" s="6"/>
      <c r="V6" s="6"/>
      <c r="W6" s="6"/>
      <c r="X6" s="6"/>
      <c r="Y6" s="6"/>
      <c r="Z6" s="6"/>
    </row>
    <row r="7" spans="1:26" ht="14.4" x14ac:dyDescent="0.3">
      <c r="A7" s="168">
        <v>5</v>
      </c>
      <c r="B7" s="81" t="s">
        <v>859</v>
      </c>
      <c r="C7" s="194">
        <v>43656</v>
      </c>
      <c r="D7" s="71" t="s">
        <v>1365</v>
      </c>
      <c r="E7" s="71" t="s">
        <v>1366</v>
      </c>
      <c r="F7" s="71" t="s">
        <v>819</v>
      </c>
      <c r="G7" s="194">
        <v>43662</v>
      </c>
      <c r="H7" s="6"/>
      <c r="I7" s="6"/>
      <c r="J7" s="6"/>
      <c r="K7" s="6"/>
      <c r="L7" s="6"/>
      <c r="M7" s="6"/>
      <c r="N7" s="6"/>
      <c r="O7" s="6"/>
      <c r="P7" s="6"/>
      <c r="Q7" s="6"/>
      <c r="R7" s="6"/>
      <c r="S7" s="6"/>
      <c r="T7" s="6"/>
      <c r="U7" s="6"/>
      <c r="V7" s="6"/>
      <c r="W7" s="6"/>
      <c r="X7" s="6"/>
      <c r="Y7" s="6"/>
      <c r="Z7" s="6"/>
    </row>
    <row r="8" spans="1:26" ht="14.4" x14ac:dyDescent="0.3">
      <c r="A8" s="78">
        <v>6</v>
      </c>
      <c r="B8" s="81" t="s">
        <v>859</v>
      </c>
      <c r="C8" s="194">
        <v>43677</v>
      </c>
      <c r="D8" s="71" t="s">
        <v>1290</v>
      </c>
      <c r="E8" s="71" t="s">
        <v>1367</v>
      </c>
      <c r="F8" s="71" t="s">
        <v>819</v>
      </c>
      <c r="G8" s="194">
        <v>43677</v>
      </c>
      <c r="H8" s="6"/>
      <c r="I8" s="6"/>
      <c r="J8" s="6"/>
      <c r="K8" s="6"/>
      <c r="L8" s="6"/>
      <c r="M8" s="6"/>
      <c r="N8" s="6"/>
      <c r="O8" s="6"/>
      <c r="P8" s="6"/>
      <c r="Q8" s="6"/>
      <c r="R8" s="6"/>
      <c r="S8" s="6"/>
      <c r="T8" s="6"/>
      <c r="U8" s="6"/>
      <c r="V8" s="6"/>
      <c r="W8" s="6"/>
      <c r="X8" s="6"/>
      <c r="Y8" s="6"/>
      <c r="Z8" s="6"/>
    </row>
    <row r="9" spans="1:26" ht="27.75" customHeight="1" x14ac:dyDescent="0.3">
      <c r="A9" s="78">
        <v>7</v>
      </c>
      <c r="B9" s="81" t="s">
        <v>859</v>
      </c>
      <c r="C9" s="194">
        <v>43693</v>
      </c>
      <c r="D9" s="71" t="s">
        <v>1368</v>
      </c>
      <c r="E9" s="71" t="s">
        <v>1369</v>
      </c>
      <c r="F9" s="71" t="s">
        <v>819</v>
      </c>
      <c r="G9" s="194">
        <v>43697</v>
      </c>
      <c r="H9" s="6"/>
      <c r="I9" s="6"/>
      <c r="J9" s="6"/>
      <c r="K9" s="6"/>
      <c r="L9" s="6"/>
      <c r="M9" s="6"/>
      <c r="N9" s="6"/>
      <c r="O9" s="6"/>
      <c r="P9" s="6"/>
      <c r="Q9" s="6"/>
      <c r="R9" s="6"/>
      <c r="S9" s="6"/>
      <c r="T9" s="6"/>
      <c r="U9" s="6"/>
      <c r="V9" s="6"/>
      <c r="W9" s="6"/>
      <c r="X9" s="6"/>
      <c r="Y9" s="6"/>
      <c r="Z9" s="6"/>
    </row>
    <row r="10" spans="1:26" ht="14.4" x14ac:dyDescent="0.3">
      <c r="A10" s="78">
        <v>8</v>
      </c>
      <c r="B10" s="81" t="s">
        <v>859</v>
      </c>
      <c r="C10" s="194">
        <v>43678</v>
      </c>
      <c r="D10" s="71" t="s">
        <v>1370</v>
      </c>
      <c r="E10" s="71" t="s">
        <v>1371</v>
      </c>
      <c r="F10" s="71" t="s">
        <v>819</v>
      </c>
      <c r="G10" s="194">
        <v>43678</v>
      </c>
      <c r="H10" s="6"/>
      <c r="I10" s="6"/>
      <c r="J10" s="6"/>
      <c r="K10" s="6"/>
      <c r="L10" s="6"/>
      <c r="M10" s="6"/>
      <c r="N10" s="6"/>
      <c r="O10" s="6"/>
      <c r="P10" s="6"/>
      <c r="Q10" s="6"/>
      <c r="R10" s="6"/>
      <c r="S10" s="6"/>
      <c r="T10" s="6"/>
      <c r="U10" s="6"/>
      <c r="V10" s="6"/>
      <c r="W10" s="6"/>
      <c r="X10" s="6"/>
      <c r="Y10" s="6"/>
      <c r="Z10" s="6"/>
    </row>
    <row r="11" spans="1:26" ht="14.4" x14ac:dyDescent="0.3">
      <c r="A11" s="168">
        <v>9</v>
      </c>
      <c r="B11" s="81" t="s">
        <v>859</v>
      </c>
      <c r="C11" s="194">
        <v>43707</v>
      </c>
      <c r="D11" s="71" t="s">
        <v>1372</v>
      </c>
      <c r="E11" s="71" t="s">
        <v>1373</v>
      </c>
      <c r="F11" s="71" t="s">
        <v>819</v>
      </c>
      <c r="G11" s="194">
        <v>43712</v>
      </c>
      <c r="H11" s="6"/>
      <c r="I11" s="6"/>
      <c r="J11" s="6"/>
      <c r="K11" s="6"/>
      <c r="L11" s="6"/>
      <c r="M11" s="6"/>
      <c r="N11" s="6"/>
      <c r="O11" s="6"/>
      <c r="P11" s="6"/>
      <c r="Q11" s="6"/>
      <c r="R11" s="6"/>
      <c r="S11" s="6"/>
      <c r="T11" s="6"/>
      <c r="U11" s="6"/>
      <c r="V11" s="6"/>
      <c r="W11" s="6"/>
      <c r="X11" s="6"/>
      <c r="Y11" s="6"/>
      <c r="Z11" s="6"/>
    </row>
    <row r="12" spans="1:26" ht="14.4" x14ac:dyDescent="0.3">
      <c r="A12" s="78">
        <v>10</v>
      </c>
      <c r="B12" s="81" t="s">
        <v>859</v>
      </c>
      <c r="C12" s="194">
        <v>43669</v>
      </c>
      <c r="D12" s="71" t="s">
        <v>1374</v>
      </c>
      <c r="E12" s="71" t="s">
        <v>1375</v>
      </c>
      <c r="F12" s="71" t="s">
        <v>819</v>
      </c>
      <c r="G12" s="194">
        <v>43669</v>
      </c>
      <c r="H12" s="6"/>
      <c r="I12" s="6"/>
      <c r="J12" s="6"/>
      <c r="K12" s="6"/>
      <c r="L12" s="6"/>
      <c r="M12" s="6"/>
      <c r="N12" s="6"/>
      <c r="O12" s="6"/>
      <c r="P12" s="6"/>
      <c r="Q12" s="6"/>
      <c r="R12" s="6"/>
      <c r="S12" s="6"/>
      <c r="T12" s="6"/>
      <c r="U12" s="6"/>
      <c r="V12" s="6"/>
      <c r="W12" s="6"/>
      <c r="X12" s="6"/>
      <c r="Y12" s="6"/>
      <c r="Z12" s="6"/>
    </row>
    <row r="13" spans="1:26" ht="14.4" x14ac:dyDescent="0.3">
      <c r="A13" s="78">
        <v>11</v>
      </c>
      <c r="B13" s="81" t="s">
        <v>859</v>
      </c>
      <c r="C13" s="194">
        <v>43665</v>
      </c>
      <c r="D13" s="71" t="s">
        <v>1376</v>
      </c>
      <c r="E13" s="71" t="s">
        <v>1377</v>
      </c>
      <c r="F13" s="71" t="s">
        <v>819</v>
      </c>
      <c r="G13" s="194">
        <v>43672</v>
      </c>
      <c r="H13" s="6"/>
      <c r="I13" s="6"/>
      <c r="J13" s="6"/>
      <c r="K13" s="6"/>
      <c r="L13" s="6"/>
      <c r="M13" s="6"/>
      <c r="N13" s="6"/>
      <c r="O13" s="6"/>
      <c r="P13" s="6"/>
      <c r="Q13" s="6"/>
      <c r="R13" s="6"/>
      <c r="S13" s="6"/>
      <c r="T13" s="6"/>
      <c r="U13" s="6"/>
      <c r="V13" s="6"/>
      <c r="W13" s="6"/>
      <c r="X13" s="6"/>
      <c r="Y13" s="6"/>
      <c r="Z13" s="6"/>
    </row>
    <row r="14" spans="1:26" ht="14.4" x14ac:dyDescent="0.3">
      <c r="A14" s="78">
        <v>12</v>
      </c>
      <c r="B14" s="81" t="s">
        <v>859</v>
      </c>
      <c r="C14" s="194">
        <v>43665</v>
      </c>
      <c r="D14" s="71" t="s">
        <v>1378</v>
      </c>
      <c r="E14" s="71" t="s">
        <v>1379</v>
      </c>
      <c r="F14" s="71" t="s">
        <v>819</v>
      </c>
      <c r="G14" s="194">
        <v>43658</v>
      </c>
      <c r="H14" s="6"/>
      <c r="I14" s="6"/>
      <c r="J14" s="6"/>
      <c r="K14" s="6"/>
      <c r="L14" s="6"/>
      <c r="M14" s="6"/>
      <c r="N14" s="6"/>
      <c r="O14" s="6"/>
      <c r="P14" s="6"/>
      <c r="Q14" s="6"/>
      <c r="R14" s="6"/>
      <c r="S14" s="6"/>
      <c r="T14" s="6"/>
      <c r="U14" s="6"/>
      <c r="V14" s="6"/>
      <c r="W14" s="6"/>
      <c r="X14" s="6"/>
      <c r="Y14" s="6"/>
      <c r="Z14" s="6"/>
    </row>
    <row r="15" spans="1:26" ht="14.4" x14ac:dyDescent="0.3">
      <c r="A15" s="168">
        <v>13</v>
      </c>
      <c r="B15" s="81" t="s">
        <v>859</v>
      </c>
      <c r="C15" s="194">
        <v>43706</v>
      </c>
      <c r="D15" s="71" t="s">
        <v>1290</v>
      </c>
      <c r="E15" s="71" t="s">
        <v>1380</v>
      </c>
      <c r="F15" s="71" t="s">
        <v>819</v>
      </c>
      <c r="G15" s="194">
        <v>43707</v>
      </c>
      <c r="H15" s="6"/>
      <c r="I15" s="6"/>
      <c r="J15" s="6"/>
      <c r="K15" s="6"/>
      <c r="L15" s="6"/>
      <c r="M15" s="6"/>
      <c r="N15" s="6"/>
      <c r="O15" s="6"/>
      <c r="P15" s="6"/>
      <c r="Q15" s="6"/>
      <c r="R15" s="6"/>
      <c r="S15" s="6"/>
      <c r="T15" s="6"/>
      <c r="U15" s="6"/>
      <c r="V15" s="6"/>
      <c r="W15" s="6"/>
      <c r="X15" s="6"/>
      <c r="Y15" s="6"/>
      <c r="Z15" s="6"/>
    </row>
    <row r="16" spans="1:26" ht="14.4" x14ac:dyDescent="0.3">
      <c r="A16" s="78">
        <v>14</v>
      </c>
      <c r="B16" s="81" t="s">
        <v>859</v>
      </c>
      <c r="C16" s="194">
        <v>43728</v>
      </c>
      <c r="D16" s="71" t="s">
        <v>1290</v>
      </c>
      <c r="E16" s="71" t="s">
        <v>1381</v>
      </c>
      <c r="F16" s="71" t="s">
        <v>819</v>
      </c>
      <c r="G16" s="194">
        <v>43728</v>
      </c>
      <c r="H16" s="6"/>
      <c r="I16" s="6"/>
      <c r="J16" s="6"/>
      <c r="K16" s="6"/>
      <c r="L16" s="6"/>
      <c r="M16" s="6"/>
      <c r="N16" s="6"/>
      <c r="O16" s="6"/>
      <c r="P16" s="6"/>
      <c r="Q16" s="6"/>
      <c r="R16" s="6"/>
      <c r="S16" s="6"/>
      <c r="T16" s="6"/>
      <c r="U16" s="6"/>
      <c r="V16" s="6"/>
      <c r="W16" s="6"/>
      <c r="X16" s="6"/>
      <c r="Y16" s="6"/>
      <c r="Z16" s="6"/>
    </row>
    <row r="17" spans="1:26" ht="14.4" x14ac:dyDescent="0.3">
      <c r="A17" s="78">
        <v>15</v>
      </c>
      <c r="B17" s="81" t="s">
        <v>859</v>
      </c>
      <c r="C17" s="194">
        <v>43704</v>
      </c>
      <c r="D17" s="71" t="s">
        <v>1290</v>
      </c>
      <c r="E17" s="71" t="s">
        <v>1382</v>
      </c>
      <c r="F17" s="71" t="s">
        <v>819</v>
      </c>
      <c r="G17" s="194">
        <v>43706</v>
      </c>
      <c r="H17" s="6"/>
      <c r="I17" s="6"/>
      <c r="J17" s="6"/>
      <c r="K17" s="6"/>
      <c r="L17" s="6"/>
      <c r="M17" s="6"/>
      <c r="N17" s="6"/>
      <c r="O17" s="6"/>
      <c r="P17" s="6"/>
      <c r="Q17" s="6"/>
      <c r="R17" s="6"/>
      <c r="S17" s="6"/>
      <c r="T17" s="6"/>
      <c r="U17" s="6"/>
      <c r="V17" s="6"/>
      <c r="W17" s="6"/>
      <c r="X17" s="6"/>
      <c r="Y17" s="6"/>
      <c r="Z17" s="6"/>
    </row>
    <row r="18" spans="1:26" ht="14.4" x14ac:dyDescent="0.3">
      <c r="A18" s="78">
        <v>16</v>
      </c>
      <c r="B18" s="81" t="s">
        <v>859</v>
      </c>
      <c r="C18" s="194">
        <v>43703</v>
      </c>
      <c r="D18" s="71" t="s">
        <v>1269</v>
      </c>
      <c r="E18" s="71" t="s">
        <v>1383</v>
      </c>
      <c r="F18" s="71" t="s">
        <v>819</v>
      </c>
      <c r="G18" s="194">
        <v>43704</v>
      </c>
      <c r="H18" s="6"/>
      <c r="I18" s="6"/>
      <c r="J18" s="6"/>
      <c r="K18" s="6"/>
      <c r="L18" s="6"/>
      <c r="M18" s="6"/>
      <c r="N18" s="6"/>
      <c r="O18" s="6"/>
      <c r="P18" s="6"/>
      <c r="Q18" s="6"/>
      <c r="R18" s="6"/>
      <c r="S18" s="6"/>
      <c r="T18" s="6"/>
      <c r="U18" s="6"/>
      <c r="V18" s="6"/>
      <c r="W18" s="6"/>
      <c r="X18" s="6"/>
      <c r="Y18" s="6"/>
      <c r="Z18" s="6"/>
    </row>
    <row r="19" spans="1:26" ht="14.4" x14ac:dyDescent="0.3">
      <c r="A19" s="168">
        <v>17</v>
      </c>
      <c r="B19" s="81" t="s">
        <v>859</v>
      </c>
      <c r="C19" s="194">
        <v>43725</v>
      </c>
      <c r="D19" s="71" t="s">
        <v>1290</v>
      </c>
      <c r="E19" s="71" t="s">
        <v>1384</v>
      </c>
      <c r="F19" s="71" t="s">
        <v>819</v>
      </c>
      <c r="G19" s="194">
        <v>43726</v>
      </c>
      <c r="H19" s="6"/>
      <c r="I19" s="6"/>
      <c r="J19" s="6"/>
      <c r="K19" s="6"/>
      <c r="L19" s="6"/>
      <c r="M19" s="6"/>
      <c r="N19" s="6"/>
      <c r="O19" s="6"/>
      <c r="P19" s="6"/>
      <c r="Q19" s="6"/>
      <c r="R19" s="6"/>
      <c r="S19" s="6"/>
      <c r="T19" s="6"/>
      <c r="U19" s="6"/>
      <c r="V19" s="6"/>
      <c r="W19" s="6"/>
      <c r="X19" s="6"/>
      <c r="Y19" s="6"/>
      <c r="Z19" s="6"/>
    </row>
    <row r="20" spans="1:26" ht="14.4" x14ac:dyDescent="0.3">
      <c r="A20" s="78">
        <v>18</v>
      </c>
      <c r="B20" s="81" t="s">
        <v>859</v>
      </c>
      <c r="C20" s="194">
        <v>43668</v>
      </c>
      <c r="D20" s="71" t="s">
        <v>1368</v>
      </c>
      <c r="E20" s="71" t="s">
        <v>1385</v>
      </c>
      <c r="F20" s="71" t="s">
        <v>819</v>
      </c>
      <c r="G20" s="194">
        <v>43670</v>
      </c>
      <c r="H20" s="6"/>
      <c r="I20" s="6"/>
      <c r="J20" s="6"/>
      <c r="K20" s="6"/>
      <c r="L20" s="6"/>
      <c r="M20" s="6"/>
      <c r="N20" s="6"/>
      <c r="O20" s="6"/>
      <c r="P20" s="6"/>
      <c r="Q20" s="6"/>
      <c r="R20" s="6"/>
      <c r="S20" s="6"/>
      <c r="T20" s="6"/>
      <c r="U20" s="6"/>
      <c r="V20" s="6"/>
      <c r="W20" s="6"/>
      <c r="X20" s="6"/>
      <c r="Y20" s="6"/>
      <c r="Z20" s="6"/>
    </row>
    <row r="21" spans="1:26" ht="15.75" customHeight="1" x14ac:dyDescent="0.3">
      <c r="A21" s="78">
        <v>19</v>
      </c>
      <c r="B21" s="81" t="s">
        <v>859</v>
      </c>
      <c r="C21" s="194">
        <v>43656</v>
      </c>
      <c r="D21" s="71" t="s">
        <v>1386</v>
      </c>
      <c r="E21" s="71" t="s">
        <v>1387</v>
      </c>
      <c r="F21" s="71" t="s">
        <v>819</v>
      </c>
      <c r="G21" s="194">
        <v>43703</v>
      </c>
      <c r="H21" s="6"/>
      <c r="I21" s="6"/>
      <c r="J21" s="6"/>
      <c r="K21" s="6"/>
      <c r="L21" s="6"/>
      <c r="M21" s="6"/>
      <c r="N21" s="6"/>
      <c r="O21" s="6"/>
      <c r="P21" s="6"/>
      <c r="Q21" s="6"/>
      <c r="R21" s="6"/>
      <c r="S21" s="6"/>
      <c r="T21" s="6"/>
      <c r="U21" s="6"/>
      <c r="V21" s="6"/>
      <c r="W21" s="6"/>
      <c r="X21" s="6"/>
      <c r="Y21" s="6"/>
      <c r="Z21" s="6"/>
    </row>
    <row r="22" spans="1:26" ht="15.75" customHeight="1" x14ac:dyDescent="0.3">
      <c r="A22" s="78">
        <v>20</v>
      </c>
      <c r="B22" s="81" t="s">
        <v>1358</v>
      </c>
      <c r="C22" s="194">
        <v>43718</v>
      </c>
      <c r="D22" s="71" t="s">
        <v>78</v>
      </c>
      <c r="E22" s="71" t="s">
        <v>1388</v>
      </c>
      <c r="F22" s="71" t="s">
        <v>819</v>
      </c>
      <c r="G22" s="194">
        <v>43718</v>
      </c>
      <c r="H22" s="6"/>
      <c r="I22" s="6"/>
      <c r="J22" s="6"/>
      <c r="K22" s="6"/>
      <c r="L22" s="6"/>
      <c r="M22" s="6"/>
      <c r="N22" s="6"/>
      <c r="O22" s="6"/>
      <c r="P22" s="6"/>
      <c r="Q22" s="6"/>
      <c r="R22" s="6"/>
      <c r="S22" s="6"/>
      <c r="T22" s="6"/>
      <c r="U22" s="6"/>
      <c r="V22" s="6"/>
      <c r="W22" s="6"/>
      <c r="X22" s="6"/>
      <c r="Y22" s="6"/>
      <c r="Z22" s="6"/>
    </row>
    <row r="23" spans="1:26" ht="15.75" customHeight="1" x14ac:dyDescent="0.3">
      <c r="A23" s="168">
        <v>21</v>
      </c>
      <c r="B23" s="81" t="s">
        <v>1358</v>
      </c>
      <c r="C23" s="194">
        <v>43672</v>
      </c>
      <c r="D23" s="71" t="s">
        <v>1290</v>
      </c>
      <c r="E23" s="71" t="s">
        <v>1389</v>
      </c>
      <c r="F23" s="71" t="s">
        <v>819</v>
      </c>
      <c r="G23" s="194">
        <v>43676</v>
      </c>
      <c r="H23" s="6"/>
      <c r="I23" s="6"/>
      <c r="J23" s="6"/>
      <c r="K23" s="6"/>
      <c r="L23" s="6"/>
      <c r="M23" s="6"/>
      <c r="N23" s="6"/>
      <c r="O23" s="6"/>
      <c r="P23" s="6"/>
      <c r="Q23" s="6"/>
      <c r="R23" s="6"/>
      <c r="S23" s="6"/>
      <c r="T23" s="6"/>
      <c r="U23" s="6"/>
      <c r="V23" s="6"/>
      <c r="W23" s="6"/>
      <c r="X23" s="6"/>
      <c r="Y23" s="6"/>
      <c r="Z23" s="6"/>
    </row>
    <row r="24" spans="1:26" ht="15.75" customHeight="1" x14ac:dyDescent="0.3">
      <c r="A24" s="78">
        <v>22</v>
      </c>
      <c r="B24" s="81" t="s">
        <v>864</v>
      </c>
      <c r="C24" s="194">
        <v>43669</v>
      </c>
      <c r="D24" s="71" t="s">
        <v>1390</v>
      </c>
      <c r="E24" s="71" t="s">
        <v>1391</v>
      </c>
      <c r="F24" s="71" t="s">
        <v>819</v>
      </c>
      <c r="G24" s="194">
        <v>43670</v>
      </c>
      <c r="H24" s="6"/>
      <c r="I24" s="6"/>
      <c r="J24" s="6"/>
      <c r="K24" s="6"/>
      <c r="L24" s="6"/>
      <c r="M24" s="6"/>
      <c r="N24" s="6"/>
      <c r="O24" s="6"/>
      <c r="P24" s="6"/>
      <c r="Q24" s="6"/>
      <c r="R24" s="6"/>
      <c r="S24" s="6"/>
      <c r="T24" s="6"/>
      <c r="U24" s="6"/>
      <c r="V24" s="6"/>
      <c r="W24" s="6"/>
      <c r="X24" s="6"/>
      <c r="Y24" s="6"/>
      <c r="Z24" s="6"/>
    </row>
    <row r="25" spans="1:26" ht="15.75" customHeight="1" x14ac:dyDescent="0.3">
      <c r="A25" s="78">
        <v>23</v>
      </c>
      <c r="B25" s="81" t="s">
        <v>1358</v>
      </c>
      <c r="C25" s="194">
        <v>43669</v>
      </c>
      <c r="D25" s="71" t="s">
        <v>873</v>
      </c>
      <c r="E25" s="71" t="s">
        <v>1392</v>
      </c>
      <c r="F25" s="71" t="s">
        <v>819</v>
      </c>
      <c r="G25" s="194">
        <v>43670</v>
      </c>
      <c r="H25" s="6"/>
      <c r="I25" s="6"/>
      <c r="J25" s="6"/>
      <c r="K25" s="6"/>
      <c r="L25" s="6"/>
      <c r="M25" s="6"/>
      <c r="N25" s="6"/>
      <c r="O25" s="6"/>
      <c r="P25" s="6"/>
      <c r="Q25" s="6"/>
      <c r="R25" s="6"/>
      <c r="S25" s="6"/>
      <c r="T25" s="6"/>
      <c r="U25" s="6"/>
      <c r="V25" s="6"/>
      <c r="W25" s="6"/>
      <c r="X25" s="6"/>
      <c r="Y25" s="6"/>
      <c r="Z25" s="6"/>
    </row>
    <row r="26" spans="1:26" ht="15.75" customHeight="1" x14ac:dyDescent="0.3">
      <c r="A26" s="78">
        <v>24</v>
      </c>
      <c r="B26" s="81" t="s">
        <v>859</v>
      </c>
      <c r="C26" s="194">
        <v>43684</v>
      </c>
      <c r="D26" s="71" t="s">
        <v>942</v>
      </c>
      <c r="E26" s="71" t="s">
        <v>1393</v>
      </c>
      <c r="F26" s="71" t="s">
        <v>819</v>
      </c>
      <c r="G26" s="194">
        <v>43689</v>
      </c>
      <c r="H26" s="6"/>
      <c r="I26" s="6"/>
      <c r="J26" s="6"/>
      <c r="K26" s="6"/>
      <c r="L26" s="6"/>
      <c r="M26" s="6"/>
      <c r="N26" s="6"/>
      <c r="O26" s="6"/>
      <c r="P26" s="6"/>
      <c r="Q26" s="6"/>
      <c r="R26" s="6"/>
      <c r="S26" s="6"/>
      <c r="T26" s="6"/>
      <c r="U26" s="6"/>
      <c r="V26" s="6"/>
      <c r="W26" s="6"/>
      <c r="X26" s="6"/>
      <c r="Y26" s="6"/>
      <c r="Z26" s="6"/>
    </row>
    <row r="27" spans="1:26" ht="15.75" customHeight="1" x14ac:dyDescent="0.3">
      <c r="A27" s="78">
        <v>25</v>
      </c>
      <c r="B27" s="81" t="s">
        <v>859</v>
      </c>
      <c r="C27" s="81">
        <v>43668</v>
      </c>
      <c r="D27" s="71" t="s">
        <v>1290</v>
      </c>
      <c r="E27" s="71" t="s">
        <v>1394</v>
      </c>
      <c r="F27" s="71" t="s">
        <v>819</v>
      </c>
      <c r="G27" s="194">
        <v>43682</v>
      </c>
      <c r="H27" s="6"/>
      <c r="I27" s="6"/>
      <c r="J27" s="6"/>
      <c r="K27" s="6"/>
      <c r="L27" s="6"/>
      <c r="M27" s="6"/>
      <c r="N27" s="6"/>
      <c r="O27" s="6"/>
      <c r="P27" s="6"/>
      <c r="Q27" s="6"/>
      <c r="R27" s="6"/>
      <c r="S27" s="6"/>
      <c r="T27" s="6"/>
      <c r="U27" s="6"/>
      <c r="V27" s="6"/>
      <c r="W27" s="6"/>
      <c r="X27" s="6"/>
      <c r="Y27" s="6"/>
      <c r="Z27" s="6"/>
    </row>
    <row r="28" spans="1:26" ht="15.75" customHeight="1" x14ac:dyDescent="0.3">
      <c r="A28" s="78"/>
      <c r="B28" s="81" t="s">
        <v>859</v>
      </c>
      <c r="C28" s="194">
        <v>43675</v>
      </c>
      <c r="D28" s="71" t="s">
        <v>1370</v>
      </c>
      <c r="E28" s="71" t="s">
        <v>1395</v>
      </c>
      <c r="F28" s="71" t="s">
        <v>819</v>
      </c>
      <c r="G28" s="194">
        <v>43677</v>
      </c>
      <c r="H28" s="177"/>
      <c r="I28" s="6"/>
      <c r="J28" s="6"/>
      <c r="K28" s="6"/>
      <c r="L28" s="6"/>
      <c r="M28" s="6"/>
      <c r="N28" s="6"/>
      <c r="O28" s="6"/>
      <c r="P28" s="6"/>
      <c r="Q28" s="6"/>
      <c r="R28" s="6"/>
      <c r="S28" s="6"/>
      <c r="T28" s="6"/>
      <c r="U28" s="6"/>
      <c r="V28" s="6"/>
      <c r="W28" s="6"/>
      <c r="X28" s="6"/>
      <c r="Y28" s="6"/>
      <c r="Z28" s="6"/>
    </row>
    <row r="29" spans="1:26" ht="15.75" customHeight="1" x14ac:dyDescent="0.3">
      <c r="A29" s="78">
        <v>27</v>
      </c>
      <c r="B29" s="81" t="s">
        <v>859</v>
      </c>
      <c r="C29" s="194">
        <v>43655</v>
      </c>
      <c r="D29" s="71" t="s">
        <v>986</v>
      </c>
      <c r="E29" s="71" t="s">
        <v>1396</v>
      </c>
      <c r="F29" s="71" t="s">
        <v>819</v>
      </c>
      <c r="G29" s="194">
        <v>43655</v>
      </c>
      <c r="H29" s="6"/>
      <c r="I29" s="6"/>
      <c r="J29" s="6"/>
      <c r="K29" s="6"/>
      <c r="L29" s="6"/>
      <c r="M29" s="6"/>
      <c r="N29" s="6"/>
      <c r="O29" s="6"/>
      <c r="P29" s="6"/>
      <c r="Q29" s="6"/>
      <c r="R29" s="6"/>
      <c r="S29" s="6"/>
      <c r="T29" s="6"/>
      <c r="U29" s="6"/>
      <c r="V29" s="6"/>
      <c r="W29" s="6"/>
      <c r="X29" s="6"/>
      <c r="Y29" s="6"/>
      <c r="Z29" s="6"/>
    </row>
    <row r="30" spans="1:26" ht="15.75" customHeight="1" x14ac:dyDescent="0.3">
      <c r="A30" s="78">
        <f t="shared" ref="A30:A66" si="0">A29+1</f>
        <v>28</v>
      </c>
      <c r="B30" s="181" t="s">
        <v>880</v>
      </c>
      <c r="C30" s="115">
        <v>43647</v>
      </c>
      <c r="D30" s="116" t="s">
        <v>886</v>
      </c>
      <c r="E30" s="116" t="s">
        <v>1397</v>
      </c>
      <c r="F30" s="187" t="s">
        <v>819</v>
      </c>
      <c r="G30" s="115">
        <v>43657</v>
      </c>
      <c r="H30" s="6"/>
      <c r="I30" s="6"/>
      <c r="J30" s="6"/>
      <c r="K30" s="6"/>
      <c r="L30" s="6"/>
      <c r="M30" s="6"/>
      <c r="N30" s="6"/>
      <c r="O30" s="6"/>
      <c r="P30" s="6"/>
      <c r="Q30" s="6"/>
      <c r="R30" s="6"/>
      <c r="S30" s="6"/>
      <c r="T30" s="6"/>
      <c r="U30" s="6"/>
      <c r="V30" s="6"/>
      <c r="W30" s="6"/>
      <c r="X30" s="6"/>
      <c r="Y30" s="6"/>
      <c r="Z30" s="6"/>
    </row>
    <row r="31" spans="1:26" ht="15.75" customHeight="1" x14ac:dyDescent="0.3">
      <c r="A31" s="78">
        <f t="shared" si="0"/>
        <v>29</v>
      </c>
      <c r="B31" s="181" t="s">
        <v>880</v>
      </c>
      <c r="C31" s="115">
        <v>43652</v>
      </c>
      <c r="D31" s="196" t="s">
        <v>886</v>
      </c>
      <c r="E31" s="116" t="s">
        <v>1398</v>
      </c>
      <c r="F31" s="187" t="s">
        <v>819</v>
      </c>
      <c r="G31" s="115">
        <v>43685</v>
      </c>
      <c r="H31" s="6"/>
      <c r="I31" s="6"/>
      <c r="J31" s="6"/>
      <c r="K31" s="6"/>
      <c r="L31" s="6"/>
      <c r="M31" s="6"/>
      <c r="N31" s="6"/>
      <c r="O31" s="6"/>
      <c r="P31" s="6"/>
      <c r="Q31" s="6"/>
      <c r="R31" s="6"/>
      <c r="S31" s="6"/>
      <c r="T31" s="6"/>
      <c r="U31" s="6"/>
      <c r="V31" s="6"/>
      <c r="W31" s="6"/>
      <c r="X31" s="6"/>
      <c r="Y31" s="6"/>
      <c r="Z31" s="6"/>
    </row>
    <row r="32" spans="1:26" ht="15.75" customHeight="1" x14ac:dyDescent="0.3">
      <c r="A32" s="78">
        <f t="shared" si="0"/>
        <v>30</v>
      </c>
      <c r="B32" s="181" t="s">
        <v>880</v>
      </c>
      <c r="C32" s="115">
        <v>43652</v>
      </c>
      <c r="D32" s="116" t="s">
        <v>886</v>
      </c>
      <c r="E32" s="116" t="s">
        <v>1399</v>
      </c>
      <c r="F32" s="187" t="s">
        <v>879</v>
      </c>
      <c r="G32" s="115" t="s">
        <v>1400</v>
      </c>
      <c r="H32" s="6"/>
      <c r="I32" s="6"/>
      <c r="J32" s="6"/>
      <c r="K32" s="6"/>
      <c r="L32" s="6"/>
      <c r="M32" s="6"/>
      <c r="N32" s="6"/>
      <c r="O32" s="6"/>
      <c r="P32" s="6"/>
      <c r="Q32" s="6"/>
      <c r="R32" s="6"/>
      <c r="S32" s="6"/>
      <c r="T32" s="6"/>
      <c r="U32" s="6"/>
      <c r="V32" s="6"/>
      <c r="W32" s="6"/>
      <c r="X32" s="6"/>
      <c r="Y32" s="6"/>
      <c r="Z32" s="6"/>
    </row>
    <row r="33" spans="1:26" ht="15.75" customHeight="1" x14ac:dyDescent="0.3">
      <c r="A33" s="78">
        <f t="shared" si="0"/>
        <v>31</v>
      </c>
      <c r="B33" s="181" t="s">
        <v>880</v>
      </c>
      <c r="C33" s="115">
        <v>43684</v>
      </c>
      <c r="D33" s="116" t="s">
        <v>886</v>
      </c>
      <c r="E33" s="116" t="s">
        <v>1401</v>
      </c>
      <c r="F33" s="187" t="s">
        <v>819</v>
      </c>
      <c r="G33" s="115">
        <v>43684</v>
      </c>
      <c r="H33" s="6"/>
      <c r="I33" s="6"/>
      <c r="J33" s="6"/>
      <c r="K33" s="6"/>
      <c r="L33" s="6"/>
      <c r="M33" s="6"/>
      <c r="N33" s="6"/>
      <c r="O33" s="6"/>
      <c r="P33" s="6"/>
      <c r="Q33" s="6"/>
      <c r="R33" s="6"/>
      <c r="S33" s="6"/>
      <c r="T33" s="6"/>
      <c r="U33" s="6"/>
      <c r="V33" s="6"/>
      <c r="W33" s="6"/>
      <c r="X33" s="6"/>
      <c r="Y33" s="6"/>
      <c r="Z33" s="6"/>
    </row>
    <row r="34" spans="1:26" ht="15.75" customHeight="1" x14ac:dyDescent="0.3">
      <c r="A34" s="78">
        <f t="shared" si="0"/>
        <v>32</v>
      </c>
      <c r="B34" s="181" t="s">
        <v>880</v>
      </c>
      <c r="C34" s="115">
        <v>43689</v>
      </c>
      <c r="D34" s="116" t="s">
        <v>886</v>
      </c>
      <c r="E34" s="196" t="s">
        <v>1402</v>
      </c>
      <c r="F34" s="187" t="s">
        <v>819</v>
      </c>
      <c r="G34" s="115">
        <v>43678</v>
      </c>
      <c r="H34" s="6"/>
      <c r="I34" s="6"/>
      <c r="J34" s="6"/>
      <c r="K34" s="6"/>
      <c r="L34" s="6"/>
      <c r="M34" s="6"/>
      <c r="N34" s="6"/>
      <c r="O34" s="6"/>
      <c r="P34" s="6"/>
      <c r="Q34" s="6"/>
      <c r="R34" s="6"/>
      <c r="S34" s="6"/>
      <c r="T34" s="6"/>
      <c r="U34" s="6"/>
      <c r="V34" s="6"/>
      <c r="W34" s="6"/>
      <c r="X34" s="6"/>
      <c r="Y34" s="6"/>
      <c r="Z34" s="6"/>
    </row>
    <row r="35" spans="1:26" ht="15.75" customHeight="1" x14ac:dyDescent="0.3">
      <c r="A35" s="78">
        <f t="shared" si="0"/>
        <v>33</v>
      </c>
      <c r="B35" s="181" t="s">
        <v>875</v>
      </c>
      <c r="C35" s="182" t="s">
        <v>1403</v>
      </c>
      <c r="D35" s="116" t="s">
        <v>1404</v>
      </c>
      <c r="E35" s="116" t="s">
        <v>1405</v>
      </c>
      <c r="F35" s="187" t="s">
        <v>879</v>
      </c>
      <c r="G35" s="184"/>
      <c r="H35" s="6"/>
      <c r="I35" s="6"/>
      <c r="J35" s="6"/>
      <c r="K35" s="6"/>
      <c r="L35" s="6"/>
      <c r="M35" s="6"/>
      <c r="N35" s="6"/>
      <c r="O35" s="6"/>
      <c r="P35" s="6"/>
      <c r="Q35" s="6"/>
      <c r="R35" s="6"/>
      <c r="S35" s="6"/>
      <c r="T35" s="6"/>
      <c r="U35" s="6"/>
      <c r="V35" s="6"/>
      <c r="W35" s="6"/>
      <c r="X35" s="6"/>
      <c r="Y35" s="6"/>
      <c r="Z35" s="6"/>
    </row>
    <row r="36" spans="1:26" ht="15.75" customHeight="1" x14ac:dyDescent="0.3">
      <c r="A36" s="78">
        <f t="shared" si="0"/>
        <v>34</v>
      </c>
      <c r="B36" s="181" t="s">
        <v>1217</v>
      </c>
      <c r="C36" s="182" t="s">
        <v>1406</v>
      </c>
      <c r="D36" s="197" t="s">
        <v>1407</v>
      </c>
      <c r="E36" s="187" t="s">
        <v>1408</v>
      </c>
      <c r="F36" s="187" t="s">
        <v>819</v>
      </c>
      <c r="G36" s="182" t="s">
        <v>1218</v>
      </c>
      <c r="H36" s="6"/>
      <c r="I36" s="6"/>
      <c r="J36" s="6"/>
      <c r="K36" s="6"/>
      <c r="L36" s="6"/>
      <c r="M36" s="6"/>
      <c r="N36" s="6"/>
      <c r="O36" s="6"/>
      <c r="P36" s="6"/>
      <c r="Q36" s="6"/>
      <c r="R36" s="6"/>
      <c r="S36" s="6"/>
      <c r="T36" s="6"/>
      <c r="U36" s="6"/>
      <c r="V36" s="6"/>
      <c r="W36" s="6"/>
      <c r="X36" s="6"/>
      <c r="Y36" s="6"/>
      <c r="Z36" s="6"/>
    </row>
    <row r="37" spans="1:26" ht="15.75" customHeight="1" x14ac:dyDescent="0.3">
      <c r="A37" s="78">
        <f t="shared" si="0"/>
        <v>35</v>
      </c>
      <c r="B37" s="181" t="s">
        <v>1217</v>
      </c>
      <c r="C37" s="182" t="s">
        <v>1218</v>
      </c>
      <c r="D37" s="187" t="s">
        <v>1219</v>
      </c>
      <c r="E37" s="116" t="s">
        <v>1220</v>
      </c>
      <c r="F37" s="187" t="s">
        <v>819</v>
      </c>
      <c r="G37" s="182" t="s">
        <v>1409</v>
      </c>
      <c r="H37" s="6"/>
      <c r="I37" s="6"/>
      <c r="J37" s="6"/>
      <c r="K37" s="6"/>
      <c r="L37" s="6"/>
      <c r="M37" s="6"/>
      <c r="N37" s="6"/>
      <c r="O37" s="6"/>
      <c r="P37" s="6"/>
      <c r="Q37" s="6"/>
      <c r="R37" s="6"/>
      <c r="S37" s="6"/>
      <c r="T37" s="6"/>
      <c r="U37" s="6"/>
      <c r="V37" s="6"/>
      <c r="W37" s="6"/>
      <c r="X37" s="6"/>
      <c r="Y37" s="6"/>
      <c r="Z37" s="6"/>
    </row>
    <row r="38" spans="1:26" ht="15.75" customHeight="1" x14ac:dyDescent="0.3">
      <c r="A38" s="78">
        <f t="shared" si="0"/>
        <v>36</v>
      </c>
      <c r="B38" s="181" t="s">
        <v>1410</v>
      </c>
      <c r="C38" s="182" t="s">
        <v>1218</v>
      </c>
      <c r="D38" s="187" t="s">
        <v>1411</v>
      </c>
      <c r="E38" s="187" t="s">
        <v>1412</v>
      </c>
      <c r="F38" s="187" t="s">
        <v>879</v>
      </c>
      <c r="G38" s="198"/>
      <c r="H38" s="6"/>
      <c r="I38" s="6"/>
      <c r="J38" s="6"/>
      <c r="K38" s="6"/>
      <c r="L38" s="6"/>
      <c r="M38" s="6"/>
      <c r="N38" s="6"/>
      <c r="O38" s="6"/>
      <c r="P38" s="6"/>
      <c r="Q38" s="6"/>
      <c r="R38" s="6"/>
      <c r="S38" s="6"/>
      <c r="T38" s="6"/>
      <c r="U38" s="6"/>
      <c r="V38" s="6"/>
      <c r="W38" s="6"/>
      <c r="X38" s="6"/>
      <c r="Y38" s="6"/>
      <c r="Z38" s="6"/>
    </row>
    <row r="39" spans="1:26" ht="15.75" customHeight="1" x14ac:dyDescent="0.3">
      <c r="A39" s="78">
        <f t="shared" si="0"/>
        <v>37</v>
      </c>
      <c r="B39" s="181" t="s">
        <v>1217</v>
      </c>
      <c r="C39" s="182" t="s">
        <v>1413</v>
      </c>
      <c r="D39" s="187" t="s">
        <v>1219</v>
      </c>
      <c r="E39" s="116" t="s">
        <v>1414</v>
      </c>
      <c r="F39" s="187" t="s">
        <v>819</v>
      </c>
      <c r="G39" s="182" t="s">
        <v>1413</v>
      </c>
      <c r="H39" s="6"/>
      <c r="I39" s="6"/>
      <c r="J39" s="6"/>
      <c r="K39" s="6"/>
      <c r="L39" s="6"/>
      <c r="M39" s="6"/>
      <c r="N39" s="6"/>
      <c r="O39" s="6"/>
      <c r="P39" s="6"/>
      <c r="Q39" s="6"/>
      <c r="R39" s="6"/>
      <c r="S39" s="6"/>
      <c r="T39" s="6"/>
      <c r="U39" s="6"/>
      <c r="V39" s="6"/>
      <c r="W39" s="6"/>
      <c r="X39" s="6"/>
      <c r="Y39" s="6"/>
      <c r="Z39" s="6"/>
    </row>
    <row r="40" spans="1:26" ht="15.75" customHeight="1" x14ac:dyDescent="0.3">
      <c r="A40" s="78">
        <f t="shared" si="0"/>
        <v>38</v>
      </c>
      <c r="B40" s="181" t="s">
        <v>1217</v>
      </c>
      <c r="C40" s="182" t="s">
        <v>1415</v>
      </c>
      <c r="D40" s="187" t="s">
        <v>1219</v>
      </c>
      <c r="E40" s="116" t="s">
        <v>1416</v>
      </c>
      <c r="F40" s="187" t="s">
        <v>819</v>
      </c>
      <c r="G40" s="182" t="s">
        <v>1417</v>
      </c>
      <c r="H40" s="6"/>
      <c r="I40" s="6"/>
      <c r="J40" s="6"/>
      <c r="K40" s="6"/>
      <c r="L40" s="6"/>
      <c r="M40" s="6"/>
      <c r="N40" s="6"/>
      <c r="O40" s="6"/>
      <c r="P40" s="6"/>
      <c r="Q40" s="6"/>
      <c r="R40" s="6"/>
      <c r="S40" s="6"/>
      <c r="T40" s="6"/>
      <c r="U40" s="6"/>
      <c r="V40" s="6"/>
      <c r="W40" s="6"/>
      <c r="X40" s="6"/>
      <c r="Y40" s="6"/>
      <c r="Z40" s="6"/>
    </row>
    <row r="41" spans="1:26" ht="15.75" customHeight="1" x14ac:dyDescent="0.3">
      <c r="A41" s="78">
        <f t="shared" si="0"/>
        <v>39</v>
      </c>
      <c r="B41" s="181" t="s">
        <v>1217</v>
      </c>
      <c r="C41" s="182" t="s">
        <v>1415</v>
      </c>
      <c r="D41" s="187" t="s">
        <v>1418</v>
      </c>
      <c r="E41" s="116" t="s">
        <v>1419</v>
      </c>
      <c r="F41" s="187" t="s">
        <v>819</v>
      </c>
      <c r="G41" s="182" t="s">
        <v>1417</v>
      </c>
      <c r="H41" s="6"/>
      <c r="I41" s="6"/>
      <c r="J41" s="6"/>
      <c r="K41" s="6"/>
      <c r="L41" s="6"/>
      <c r="M41" s="6"/>
      <c r="N41" s="6"/>
      <c r="O41" s="6"/>
      <c r="P41" s="6"/>
      <c r="Q41" s="6"/>
      <c r="R41" s="6"/>
      <c r="S41" s="6"/>
      <c r="T41" s="6"/>
      <c r="U41" s="6"/>
      <c r="V41" s="6"/>
      <c r="W41" s="6"/>
      <c r="X41" s="6"/>
      <c r="Y41" s="6"/>
      <c r="Z41" s="6"/>
    </row>
    <row r="42" spans="1:26" ht="15.75" customHeight="1" x14ac:dyDescent="0.3">
      <c r="A42" s="78">
        <f t="shared" si="0"/>
        <v>40</v>
      </c>
      <c r="B42" s="181" t="s">
        <v>875</v>
      </c>
      <c r="C42" s="182" t="s">
        <v>1420</v>
      </c>
      <c r="D42" s="116" t="s">
        <v>1421</v>
      </c>
      <c r="E42" s="116" t="s">
        <v>1422</v>
      </c>
      <c r="F42" s="187" t="s">
        <v>819</v>
      </c>
      <c r="G42" s="115"/>
      <c r="H42" s="6"/>
      <c r="I42" s="6"/>
      <c r="J42" s="6"/>
      <c r="K42" s="6"/>
      <c r="L42" s="6"/>
      <c r="M42" s="6"/>
      <c r="N42" s="6"/>
      <c r="O42" s="6"/>
      <c r="P42" s="6"/>
      <c r="Q42" s="6"/>
      <c r="R42" s="6"/>
      <c r="S42" s="6"/>
      <c r="T42" s="6"/>
      <c r="U42" s="6"/>
      <c r="V42" s="6"/>
      <c r="W42" s="6"/>
      <c r="X42" s="6"/>
      <c r="Y42" s="6"/>
      <c r="Z42" s="6"/>
    </row>
    <row r="43" spans="1:26" ht="15.75" customHeight="1" x14ac:dyDescent="0.3">
      <c r="A43" s="78">
        <f t="shared" si="0"/>
        <v>41</v>
      </c>
      <c r="B43" s="181" t="s">
        <v>875</v>
      </c>
      <c r="C43" s="182" t="s">
        <v>1423</v>
      </c>
      <c r="D43" s="116" t="s">
        <v>89</v>
      </c>
      <c r="E43" s="116" t="s">
        <v>1424</v>
      </c>
      <c r="F43" s="187" t="s">
        <v>819</v>
      </c>
      <c r="G43" s="115"/>
      <c r="H43" s="6"/>
      <c r="I43" s="6"/>
      <c r="J43" s="6"/>
      <c r="K43" s="6"/>
      <c r="L43" s="6"/>
      <c r="M43" s="6"/>
      <c r="N43" s="6"/>
      <c r="O43" s="6"/>
      <c r="P43" s="6"/>
      <c r="Q43" s="6"/>
      <c r="R43" s="6"/>
      <c r="S43" s="6"/>
      <c r="T43" s="6"/>
      <c r="U43" s="6"/>
      <c r="V43" s="6"/>
      <c r="W43" s="6"/>
      <c r="X43" s="6"/>
      <c r="Y43" s="6"/>
      <c r="Z43" s="6"/>
    </row>
    <row r="44" spans="1:26" ht="15.75" customHeight="1" x14ac:dyDescent="0.3">
      <c r="A44" s="78">
        <f t="shared" si="0"/>
        <v>42</v>
      </c>
      <c r="B44" s="181" t="s">
        <v>875</v>
      </c>
      <c r="C44" s="182" t="s">
        <v>1425</v>
      </c>
      <c r="D44" s="116" t="s">
        <v>1426</v>
      </c>
      <c r="E44" s="116" t="s">
        <v>1427</v>
      </c>
      <c r="F44" s="187"/>
      <c r="G44" s="115"/>
      <c r="H44" s="6"/>
      <c r="I44" s="6"/>
      <c r="J44" s="6"/>
      <c r="K44" s="6"/>
      <c r="L44" s="6"/>
      <c r="M44" s="6"/>
      <c r="N44" s="6"/>
      <c r="O44" s="6"/>
      <c r="P44" s="6"/>
      <c r="Q44" s="6"/>
      <c r="R44" s="6"/>
      <c r="S44" s="6"/>
      <c r="T44" s="6"/>
      <c r="U44" s="6"/>
      <c r="V44" s="6"/>
      <c r="W44" s="6"/>
      <c r="X44" s="6"/>
      <c r="Y44" s="6"/>
      <c r="Z44" s="6"/>
    </row>
    <row r="45" spans="1:26" ht="15.75" customHeight="1" x14ac:dyDescent="0.3">
      <c r="A45" s="78">
        <f t="shared" si="0"/>
        <v>43</v>
      </c>
      <c r="B45" s="181" t="s">
        <v>875</v>
      </c>
      <c r="C45" s="182" t="s">
        <v>1428</v>
      </c>
      <c r="D45" s="116" t="s">
        <v>1404</v>
      </c>
      <c r="E45" s="116" t="s">
        <v>1429</v>
      </c>
      <c r="F45" s="187" t="s">
        <v>819</v>
      </c>
      <c r="G45" s="115"/>
      <c r="H45" s="6"/>
      <c r="I45" s="6"/>
      <c r="J45" s="6"/>
      <c r="K45" s="6"/>
      <c r="L45" s="6"/>
      <c r="M45" s="6"/>
      <c r="N45" s="6"/>
      <c r="O45" s="6"/>
      <c r="P45" s="6"/>
      <c r="Q45" s="6"/>
      <c r="R45" s="6"/>
      <c r="S45" s="6"/>
      <c r="T45" s="6"/>
      <c r="U45" s="6"/>
      <c r="V45" s="6"/>
      <c r="W45" s="6"/>
      <c r="X45" s="6"/>
      <c r="Y45" s="6"/>
      <c r="Z45" s="6"/>
    </row>
    <row r="46" spans="1:26" ht="15.75" customHeight="1" x14ac:dyDescent="0.3">
      <c r="A46" s="78">
        <f t="shared" si="0"/>
        <v>44</v>
      </c>
      <c r="B46" s="181" t="s">
        <v>875</v>
      </c>
      <c r="C46" s="182" t="s">
        <v>1430</v>
      </c>
      <c r="D46" s="116" t="s">
        <v>1431</v>
      </c>
      <c r="E46" s="116" t="s">
        <v>1432</v>
      </c>
      <c r="F46" s="187" t="s">
        <v>819</v>
      </c>
      <c r="G46" s="115"/>
      <c r="H46" s="6"/>
      <c r="I46" s="6"/>
      <c r="J46" s="6"/>
      <c r="K46" s="6"/>
      <c r="L46" s="6"/>
      <c r="M46" s="6"/>
      <c r="N46" s="6"/>
      <c r="O46" s="6"/>
      <c r="P46" s="6"/>
      <c r="Q46" s="6"/>
      <c r="R46" s="6"/>
      <c r="S46" s="6"/>
      <c r="T46" s="6"/>
      <c r="U46" s="6"/>
      <c r="V46" s="6"/>
      <c r="W46" s="6"/>
      <c r="X46" s="6"/>
      <c r="Y46" s="6"/>
      <c r="Z46" s="6"/>
    </row>
    <row r="47" spans="1:26" ht="15.75" customHeight="1" x14ac:dyDescent="0.3">
      <c r="A47" s="78">
        <f t="shared" si="0"/>
        <v>45</v>
      </c>
      <c r="B47" s="181" t="s">
        <v>880</v>
      </c>
      <c r="C47" s="115">
        <v>43704</v>
      </c>
      <c r="D47" s="116" t="s">
        <v>1433</v>
      </c>
      <c r="E47" s="116" t="s">
        <v>1434</v>
      </c>
      <c r="F47" s="187" t="s">
        <v>879</v>
      </c>
      <c r="G47" s="115"/>
      <c r="H47" s="6"/>
      <c r="I47" s="6"/>
      <c r="J47" s="6"/>
      <c r="K47" s="6"/>
      <c r="L47" s="6"/>
      <c r="M47" s="6"/>
      <c r="N47" s="6"/>
      <c r="O47" s="6"/>
      <c r="P47" s="6"/>
      <c r="Q47" s="6"/>
      <c r="R47" s="6"/>
      <c r="S47" s="6"/>
      <c r="T47" s="6"/>
      <c r="U47" s="6"/>
      <c r="V47" s="6"/>
      <c r="W47" s="6"/>
      <c r="X47" s="6"/>
      <c r="Y47" s="6"/>
      <c r="Z47" s="6"/>
    </row>
    <row r="48" spans="1:26" ht="15.75" customHeight="1" x14ac:dyDescent="0.3">
      <c r="A48" s="78">
        <f t="shared" si="0"/>
        <v>46</v>
      </c>
      <c r="B48" s="81" t="s">
        <v>890</v>
      </c>
      <c r="C48" s="111">
        <v>43664</v>
      </c>
      <c r="D48" s="71" t="s">
        <v>1435</v>
      </c>
      <c r="E48" s="71" t="s">
        <v>1436</v>
      </c>
      <c r="F48" s="78" t="s">
        <v>819</v>
      </c>
      <c r="G48" s="111">
        <v>43727</v>
      </c>
      <c r="H48" s="6"/>
      <c r="I48" s="6"/>
      <c r="J48" s="6"/>
      <c r="K48" s="6"/>
      <c r="L48" s="6"/>
      <c r="M48" s="6"/>
      <c r="N48" s="6"/>
      <c r="O48" s="6"/>
      <c r="P48" s="6"/>
      <c r="Q48" s="6"/>
      <c r="R48" s="6"/>
      <c r="S48" s="6"/>
      <c r="T48" s="6"/>
      <c r="U48" s="6"/>
      <c r="V48" s="6"/>
      <c r="W48" s="6"/>
      <c r="X48" s="6"/>
      <c r="Y48" s="6"/>
      <c r="Z48" s="6"/>
    </row>
    <row r="49" spans="1:26" ht="15.75" customHeight="1" x14ac:dyDescent="0.3">
      <c r="A49" s="78">
        <f t="shared" si="0"/>
        <v>47</v>
      </c>
      <c r="B49" s="81" t="s">
        <v>890</v>
      </c>
      <c r="C49" s="111">
        <v>43699</v>
      </c>
      <c r="D49" s="71" t="s">
        <v>352</v>
      </c>
      <c r="E49" s="71" t="s">
        <v>1436</v>
      </c>
      <c r="F49" s="78" t="s">
        <v>819</v>
      </c>
      <c r="G49" s="111">
        <v>43731</v>
      </c>
      <c r="H49" s="6"/>
      <c r="I49" s="6"/>
      <c r="J49" s="6"/>
      <c r="K49" s="6"/>
      <c r="L49" s="6"/>
      <c r="M49" s="6"/>
      <c r="N49" s="6"/>
      <c r="O49" s="6"/>
      <c r="P49" s="6"/>
      <c r="Q49" s="6"/>
      <c r="R49" s="6"/>
      <c r="S49" s="6"/>
      <c r="T49" s="6"/>
      <c r="U49" s="6"/>
      <c r="V49" s="6"/>
      <c r="W49" s="6"/>
      <c r="X49" s="6"/>
      <c r="Y49" s="6"/>
      <c r="Z49" s="6"/>
    </row>
    <row r="50" spans="1:26" ht="15.75" customHeight="1" x14ac:dyDescent="0.3">
      <c r="A50" s="78">
        <f t="shared" si="0"/>
        <v>48</v>
      </c>
      <c r="B50" s="81" t="s">
        <v>890</v>
      </c>
      <c r="C50" s="111">
        <v>43669</v>
      </c>
      <c r="D50" s="71" t="s">
        <v>360</v>
      </c>
      <c r="E50" s="71" t="s">
        <v>1437</v>
      </c>
      <c r="F50" s="78" t="s">
        <v>819</v>
      </c>
      <c r="G50" s="111">
        <v>43690</v>
      </c>
      <c r="H50" s="6"/>
      <c r="I50" s="6"/>
      <c r="J50" s="6"/>
      <c r="K50" s="6"/>
      <c r="L50" s="6"/>
      <c r="M50" s="6"/>
      <c r="N50" s="6"/>
      <c r="O50" s="6"/>
      <c r="P50" s="6"/>
      <c r="Q50" s="6"/>
      <c r="R50" s="6"/>
      <c r="S50" s="6"/>
      <c r="T50" s="6"/>
      <c r="U50" s="6"/>
      <c r="V50" s="6"/>
      <c r="W50" s="6"/>
      <c r="X50" s="6"/>
      <c r="Y50" s="6"/>
      <c r="Z50" s="6"/>
    </row>
    <row r="51" spans="1:26" ht="15.75" customHeight="1" x14ac:dyDescent="0.3">
      <c r="A51" s="78">
        <f t="shared" si="0"/>
        <v>49</v>
      </c>
      <c r="B51" s="81" t="s">
        <v>890</v>
      </c>
      <c r="C51" s="111">
        <v>43683</v>
      </c>
      <c r="D51" s="71" t="s">
        <v>352</v>
      </c>
      <c r="E51" s="71" t="s">
        <v>1438</v>
      </c>
      <c r="F51" s="78" t="s">
        <v>819</v>
      </c>
      <c r="G51" s="111">
        <v>43692</v>
      </c>
      <c r="H51" s="6"/>
      <c r="I51" s="6"/>
      <c r="J51" s="6"/>
      <c r="K51" s="6"/>
      <c r="L51" s="6"/>
      <c r="M51" s="6"/>
      <c r="N51" s="6"/>
      <c r="O51" s="6"/>
      <c r="P51" s="6"/>
      <c r="Q51" s="6"/>
      <c r="R51" s="6"/>
      <c r="S51" s="6"/>
      <c r="T51" s="6"/>
      <c r="U51" s="6"/>
      <c r="V51" s="6"/>
      <c r="W51" s="6"/>
      <c r="X51" s="6"/>
      <c r="Y51" s="6"/>
      <c r="Z51" s="6"/>
    </row>
    <row r="52" spans="1:26" ht="15.75" customHeight="1" x14ac:dyDescent="0.3">
      <c r="A52" s="78">
        <f t="shared" si="0"/>
        <v>50</v>
      </c>
      <c r="B52" s="81" t="s">
        <v>890</v>
      </c>
      <c r="C52" s="111">
        <v>43692</v>
      </c>
      <c r="D52" s="71" t="s">
        <v>1439</v>
      </c>
      <c r="E52" s="71" t="s">
        <v>1440</v>
      </c>
      <c r="F52" s="78" t="s">
        <v>819</v>
      </c>
      <c r="G52" s="76">
        <v>43720</v>
      </c>
      <c r="H52" s="6"/>
      <c r="I52" s="6"/>
      <c r="J52" s="6"/>
      <c r="K52" s="6"/>
      <c r="L52" s="6"/>
      <c r="M52" s="6"/>
      <c r="N52" s="6"/>
      <c r="O52" s="6"/>
      <c r="P52" s="6"/>
      <c r="Q52" s="6"/>
      <c r="R52" s="6"/>
      <c r="S52" s="6"/>
      <c r="T52" s="6"/>
      <c r="U52" s="6"/>
      <c r="V52" s="6"/>
      <c r="W52" s="6"/>
      <c r="X52" s="6"/>
      <c r="Y52" s="6"/>
      <c r="Z52" s="6"/>
    </row>
    <row r="53" spans="1:26" ht="15.75" customHeight="1" x14ac:dyDescent="0.3">
      <c r="A53" s="78">
        <f t="shared" si="0"/>
        <v>51</v>
      </c>
      <c r="B53" s="81" t="s">
        <v>890</v>
      </c>
      <c r="C53" s="111">
        <v>43735</v>
      </c>
      <c r="D53" s="71" t="s">
        <v>1441</v>
      </c>
      <c r="E53" s="71" t="s">
        <v>1442</v>
      </c>
      <c r="F53" s="78" t="s">
        <v>819</v>
      </c>
      <c r="G53" s="76">
        <v>43738</v>
      </c>
      <c r="H53" s="6"/>
      <c r="I53" s="6"/>
      <c r="J53" s="6"/>
      <c r="K53" s="6"/>
      <c r="L53" s="6"/>
      <c r="M53" s="6"/>
      <c r="N53" s="6"/>
      <c r="O53" s="6"/>
      <c r="P53" s="6"/>
      <c r="Q53" s="6"/>
      <c r="R53" s="6"/>
      <c r="S53" s="6"/>
      <c r="T53" s="6"/>
      <c r="U53" s="6"/>
      <c r="V53" s="6"/>
      <c r="W53" s="6"/>
      <c r="X53" s="6"/>
      <c r="Y53" s="6"/>
      <c r="Z53" s="6"/>
    </row>
    <row r="54" spans="1:26" ht="15.75" customHeight="1" x14ac:dyDescent="0.3">
      <c r="A54" s="78">
        <f t="shared" si="0"/>
        <v>52</v>
      </c>
      <c r="B54" s="81" t="s">
        <v>890</v>
      </c>
      <c r="C54" s="111">
        <v>43717</v>
      </c>
      <c r="D54" s="71" t="s">
        <v>1170</v>
      </c>
      <c r="E54" s="71" t="s">
        <v>1443</v>
      </c>
      <c r="F54" s="78" t="s">
        <v>819</v>
      </c>
      <c r="G54" s="76">
        <v>43733</v>
      </c>
      <c r="H54" s="6"/>
      <c r="I54" s="6"/>
      <c r="J54" s="6"/>
      <c r="K54" s="6"/>
      <c r="L54" s="6"/>
      <c r="M54" s="6"/>
      <c r="N54" s="6"/>
      <c r="O54" s="6"/>
      <c r="P54" s="6"/>
      <c r="Q54" s="6"/>
      <c r="R54" s="6"/>
      <c r="S54" s="6"/>
      <c r="T54" s="6"/>
      <c r="U54" s="6"/>
      <c r="V54" s="6"/>
      <c r="W54" s="6"/>
      <c r="X54" s="6"/>
      <c r="Y54" s="6"/>
      <c r="Z54" s="6"/>
    </row>
    <row r="55" spans="1:26" ht="15.75" customHeight="1" x14ac:dyDescent="0.3">
      <c r="A55" s="78">
        <f t="shared" si="0"/>
        <v>53</v>
      </c>
      <c r="B55" s="81" t="s">
        <v>890</v>
      </c>
      <c r="C55" s="111">
        <v>43724</v>
      </c>
      <c r="D55" s="71" t="s">
        <v>1444</v>
      </c>
      <c r="E55" s="71" t="s">
        <v>1445</v>
      </c>
      <c r="F55" s="78" t="s">
        <v>819</v>
      </c>
      <c r="G55" s="76">
        <v>43725</v>
      </c>
      <c r="H55" s="6"/>
      <c r="I55" s="6"/>
      <c r="J55" s="6"/>
      <c r="K55" s="6"/>
      <c r="L55" s="6"/>
      <c r="M55" s="6"/>
      <c r="N55" s="6"/>
      <c r="O55" s="6"/>
      <c r="P55" s="6"/>
      <c r="Q55" s="6"/>
      <c r="R55" s="6"/>
      <c r="S55" s="6"/>
      <c r="T55" s="6"/>
      <c r="U55" s="6"/>
      <c r="V55" s="6"/>
      <c r="W55" s="6"/>
      <c r="X55" s="6"/>
      <c r="Y55" s="6"/>
      <c r="Z55" s="6"/>
    </row>
    <row r="56" spans="1:26" ht="15.75" customHeight="1" x14ac:dyDescent="0.3">
      <c r="A56" s="78">
        <f t="shared" si="0"/>
        <v>54</v>
      </c>
      <c r="B56" s="81" t="s">
        <v>890</v>
      </c>
      <c r="C56" s="111">
        <v>43713</v>
      </c>
      <c r="D56" s="71" t="s">
        <v>891</v>
      </c>
      <c r="E56" s="71" t="s">
        <v>1446</v>
      </c>
      <c r="F56" s="78" t="s">
        <v>819</v>
      </c>
      <c r="G56" s="76">
        <v>43714</v>
      </c>
      <c r="H56" s="6"/>
      <c r="I56" s="6"/>
      <c r="J56" s="6"/>
      <c r="K56" s="6"/>
      <c r="L56" s="6"/>
      <c r="M56" s="6"/>
      <c r="N56" s="6"/>
      <c r="O56" s="6"/>
      <c r="P56" s="6"/>
      <c r="Q56" s="6"/>
      <c r="R56" s="6"/>
      <c r="S56" s="6"/>
      <c r="T56" s="6"/>
      <c r="U56" s="6"/>
      <c r="V56" s="6"/>
      <c r="W56" s="6"/>
      <c r="X56" s="6"/>
      <c r="Y56" s="6"/>
      <c r="Z56" s="6"/>
    </row>
    <row r="57" spans="1:26" ht="15.75" customHeight="1" x14ac:dyDescent="0.3">
      <c r="A57" s="78">
        <f t="shared" si="0"/>
        <v>55</v>
      </c>
      <c r="B57" s="81" t="s">
        <v>890</v>
      </c>
      <c r="C57" s="111">
        <v>43703</v>
      </c>
      <c r="D57" s="76" t="s">
        <v>1336</v>
      </c>
      <c r="E57" s="71" t="s">
        <v>1447</v>
      </c>
      <c r="F57" s="78" t="s">
        <v>819</v>
      </c>
      <c r="G57" s="185">
        <v>43705</v>
      </c>
      <c r="H57" s="6"/>
      <c r="I57" s="6"/>
      <c r="J57" s="6"/>
      <c r="K57" s="6"/>
      <c r="L57" s="6"/>
      <c r="M57" s="6"/>
      <c r="N57" s="6"/>
      <c r="O57" s="6"/>
      <c r="P57" s="6"/>
      <c r="Q57" s="6"/>
      <c r="R57" s="6"/>
      <c r="S57" s="6"/>
      <c r="T57" s="6"/>
      <c r="U57" s="6"/>
      <c r="V57" s="6"/>
      <c r="W57" s="6"/>
      <c r="X57" s="6"/>
      <c r="Y57" s="6"/>
      <c r="Z57" s="6"/>
    </row>
    <row r="58" spans="1:26" ht="15.75" customHeight="1" x14ac:dyDescent="0.3">
      <c r="A58" s="78">
        <f t="shared" si="0"/>
        <v>56</v>
      </c>
      <c r="B58" s="169" t="s">
        <v>1448</v>
      </c>
      <c r="C58" s="111">
        <v>43641</v>
      </c>
      <c r="D58" s="76" t="s">
        <v>1449</v>
      </c>
      <c r="E58" s="71" t="s">
        <v>1450</v>
      </c>
      <c r="F58" s="78" t="s">
        <v>819</v>
      </c>
      <c r="G58" s="146">
        <v>43641</v>
      </c>
      <c r="H58" s="6"/>
      <c r="I58" s="6"/>
      <c r="J58" s="6"/>
      <c r="K58" s="6"/>
      <c r="L58" s="6"/>
      <c r="M58" s="6"/>
      <c r="N58" s="6"/>
      <c r="O58" s="6"/>
      <c r="P58" s="6"/>
      <c r="Q58" s="6"/>
      <c r="R58" s="6"/>
      <c r="S58" s="6"/>
      <c r="T58" s="6"/>
      <c r="U58" s="6"/>
      <c r="V58" s="6"/>
      <c r="W58" s="6"/>
      <c r="X58" s="6"/>
      <c r="Y58" s="6"/>
      <c r="Z58" s="6"/>
    </row>
    <row r="59" spans="1:26" ht="15.75" customHeight="1" x14ac:dyDescent="0.3">
      <c r="A59" s="78">
        <f t="shared" si="0"/>
        <v>57</v>
      </c>
      <c r="B59" s="81" t="s">
        <v>829</v>
      </c>
      <c r="C59" s="150">
        <v>43669</v>
      </c>
      <c r="D59" s="71" t="s">
        <v>1451</v>
      </c>
      <c r="E59" s="71" t="s">
        <v>1452</v>
      </c>
      <c r="F59" s="78" t="s">
        <v>819</v>
      </c>
      <c r="G59" s="150">
        <v>43671</v>
      </c>
      <c r="H59" s="6"/>
      <c r="I59" s="6"/>
      <c r="J59" s="6"/>
      <c r="K59" s="6"/>
      <c r="L59" s="6"/>
      <c r="M59" s="6"/>
      <c r="N59" s="6"/>
      <c r="O59" s="6"/>
      <c r="P59" s="6"/>
      <c r="Q59" s="6"/>
      <c r="R59" s="6"/>
      <c r="S59" s="6"/>
      <c r="T59" s="6"/>
      <c r="U59" s="6"/>
      <c r="V59" s="6"/>
      <c r="W59" s="6"/>
      <c r="X59" s="6"/>
      <c r="Y59" s="6"/>
      <c r="Z59" s="6"/>
    </row>
    <row r="60" spans="1:26" ht="15.75" customHeight="1" x14ac:dyDescent="0.3">
      <c r="A60" s="78">
        <f t="shared" si="0"/>
        <v>58</v>
      </c>
      <c r="B60" s="81" t="s">
        <v>829</v>
      </c>
      <c r="C60" s="150">
        <v>43683</v>
      </c>
      <c r="D60" s="71" t="s">
        <v>1453</v>
      </c>
      <c r="E60" s="71" t="s">
        <v>1454</v>
      </c>
      <c r="F60" s="78" t="s">
        <v>819</v>
      </c>
      <c r="G60" s="150">
        <v>43725</v>
      </c>
      <c r="H60" s="6"/>
      <c r="I60" s="6"/>
      <c r="J60" s="6"/>
      <c r="K60" s="6"/>
      <c r="L60" s="6"/>
      <c r="M60" s="6"/>
      <c r="N60" s="6"/>
      <c r="O60" s="6"/>
      <c r="P60" s="6"/>
      <c r="Q60" s="6"/>
      <c r="R60" s="6"/>
      <c r="S60" s="6"/>
      <c r="T60" s="6"/>
      <c r="U60" s="6"/>
      <c r="V60" s="6"/>
      <c r="W60" s="6"/>
      <c r="X60" s="6"/>
      <c r="Y60" s="6"/>
      <c r="Z60" s="6"/>
    </row>
    <row r="61" spans="1:26" ht="15.75" customHeight="1" x14ac:dyDescent="0.3">
      <c r="A61" s="78">
        <f t="shared" si="0"/>
        <v>59</v>
      </c>
      <c r="B61" s="81" t="s">
        <v>829</v>
      </c>
      <c r="C61" s="150">
        <v>43710</v>
      </c>
      <c r="D61" s="71" t="s">
        <v>1455</v>
      </c>
      <c r="E61" s="172" t="s">
        <v>1456</v>
      </c>
      <c r="F61" s="78" t="s">
        <v>819</v>
      </c>
      <c r="G61" s="150">
        <v>43725</v>
      </c>
      <c r="H61" s="6"/>
      <c r="I61" s="6"/>
      <c r="J61" s="6"/>
      <c r="K61" s="6"/>
      <c r="L61" s="6"/>
      <c r="M61" s="6"/>
      <c r="N61" s="6"/>
      <c r="O61" s="6"/>
      <c r="P61" s="6"/>
      <c r="Q61" s="6"/>
      <c r="R61" s="6"/>
      <c r="S61" s="6"/>
      <c r="T61" s="6"/>
      <c r="U61" s="6"/>
      <c r="V61" s="6"/>
      <c r="W61" s="6"/>
      <c r="X61" s="6"/>
      <c r="Y61" s="6"/>
      <c r="Z61" s="6"/>
    </row>
    <row r="62" spans="1:26" ht="15.75" customHeight="1" x14ac:dyDescent="0.3">
      <c r="A62" s="78">
        <f t="shared" si="0"/>
        <v>60</v>
      </c>
      <c r="B62" s="81" t="s">
        <v>1187</v>
      </c>
      <c r="C62" s="150">
        <v>43678</v>
      </c>
      <c r="D62" s="71" t="s">
        <v>1457</v>
      </c>
      <c r="E62" s="112" t="s">
        <v>1458</v>
      </c>
      <c r="F62" s="78" t="s">
        <v>819</v>
      </c>
      <c r="G62" s="150">
        <v>43726</v>
      </c>
      <c r="H62" s="6"/>
      <c r="I62" s="6"/>
      <c r="J62" s="6"/>
      <c r="K62" s="6"/>
      <c r="L62" s="6"/>
      <c r="M62" s="6"/>
      <c r="N62" s="6"/>
      <c r="O62" s="6"/>
      <c r="P62" s="6"/>
      <c r="Q62" s="6"/>
      <c r="R62" s="6"/>
      <c r="S62" s="6"/>
      <c r="T62" s="6"/>
      <c r="U62" s="6"/>
      <c r="V62" s="6"/>
      <c r="W62" s="6"/>
      <c r="X62" s="6"/>
      <c r="Y62" s="6"/>
      <c r="Z62" s="6"/>
    </row>
    <row r="63" spans="1:26" ht="15.75" customHeight="1" x14ac:dyDescent="0.3">
      <c r="A63" s="78">
        <f t="shared" si="0"/>
        <v>61</v>
      </c>
      <c r="B63" s="76" t="s">
        <v>836</v>
      </c>
      <c r="C63" s="150">
        <v>43702</v>
      </c>
      <c r="D63" s="71" t="s">
        <v>896</v>
      </c>
      <c r="E63" s="71" t="s">
        <v>1459</v>
      </c>
      <c r="F63" s="78" t="s">
        <v>819</v>
      </c>
      <c r="G63" s="150">
        <v>43738</v>
      </c>
      <c r="H63" s="6"/>
      <c r="I63" s="6"/>
      <c r="J63" s="6"/>
      <c r="K63" s="6"/>
      <c r="L63" s="6"/>
      <c r="M63" s="6"/>
      <c r="N63" s="6"/>
      <c r="O63" s="6"/>
      <c r="P63" s="6"/>
      <c r="Q63" s="6"/>
      <c r="R63" s="6"/>
      <c r="S63" s="6"/>
      <c r="T63" s="6"/>
      <c r="U63" s="6"/>
      <c r="V63" s="6"/>
      <c r="W63" s="6"/>
      <c r="X63" s="6"/>
      <c r="Y63" s="6"/>
      <c r="Z63" s="6"/>
    </row>
    <row r="64" spans="1:26" ht="15.75" customHeight="1" x14ac:dyDescent="0.3">
      <c r="A64" s="78">
        <f t="shared" si="0"/>
        <v>62</v>
      </c>
      <c r="B64" s="81" t="s">
        <v>836</v>
      </c>
      <c r="C64" s="76">
        <v>43710</v>
      </c>
      <c r="D64" s="71" t="s">
        <v>1175</v>
      </c>
      <c r="E64" s="71" t="s">
        <v>1460</v>
      </c>
      <c r="F64" s="78" t="s">
        <v>819</v>
      </c>
      <c r="G64" s="150">
        <v>43738</v>
      </c>
      <c r="H64" s="6"/>
      <c r="I64" s="6"/>
      <c r="J64" s="6"/>
      <c r="K64" s="6"/>
      <c r="L64" s="6"/>
      <c r="M64" s="6"/>
      <c r="N64" s="6"/>
      <c r="O64" s="6"/>
      <c r="P64" s="6"/>
      <c r="Q64" s="6"/>
      <c r="R64" s="6"/>
      <c r="S64" s="6"/>
      <c r="T64" s="6"/>
      <c r="U64" s="6"/>
      <c r="V64" s="6"/>
      <c r="W64" s="6"/>
      <c r="X64" s="6"/>
      <c r="Y64" s="6"/>
      <c r="Z64" s="6"/>
    </row>
    <row r="65" spans="1:26" ht="15.75" customHeight="1" x14ac:dyDescent="0.3">
      <c r="A65" s="78">
        <f t="shared" si="0"/>
        <v>63</v>
      </c>
      <c r="B65" s="76" t="s">
        <v>836</v>
      </c>
      <c r="C65" s="150">
        <v>43703</v>
      </c>
      <c r="D65" s="71" t="s">
        <v>292</v>
      </c>
      <c r="E65" s="71" t="s">
        <v>1461</v>
      </c>
      <c r="F65" s="78" t="s">
        <v>879</v>
      </c>
      <c r="G65" s="150"/>
      <c r="H65" s="6"/>
      <c r="I65" s="6"/>
      <c r="J65" s="6"/>
      <c r="K65" s="6"/>
      <c r="L65" s="6"/>
      <c r="M65" s="6"/>
      <c r="N65" s="6"/>
      <c r="O65" s="6"/>
      <c r="P65" s="6"/>
      <c r="Q65" s="6"/>
      <c r="R65" s="6"/>
      <c r="S65" s="6"/>
      <c r="T65" s="6"/>
      <c r="U65" s="6"/>
      <c r="V65" s="6"/>
      <c r="W65" s="6"/>
      <c r="X65" s="6"/>
      <c r="Y65" s="6"/>
      <c r="Z65" s="6"/>
    </row>
    <row r="66" spans="1:26" ht="15.75" customHeight="1" x14ac:dyDescent="0.3">
      <c r="A66" s="78">
        <f t="shared" si="0"/>
        <v>64</v>
      </c>
      <c r="B66" s="76" t="s">
        <v>834</v>
      </c>
      <c r="C66" s="150">
        <v>43711</v>
      </c>
      <c r="D66" s="71" t="s">
        <v>898</v>
      </c>
      <c r="E66" s="71" t="s">
        <v>1462</v>
      </c>
      <c r="F66" s="78" t="s">
        <v>819</v>
      </c>
      <c r="G66" s="150">
        <v>43738</v>
      </c>
      <c r="H66" s="6"/>
      <c r="I66" s="6"/>
      <c r="J66" s="6"/>
      <c r="K66" s="6"/>
      <c r="L66" s="6"/>
      <c r="M66" s="6"/>
      <c r="N66" s="6"/>
      <c r="O66" s="6"/>
      <c r="P66" s="6"/>
      <c r="Q66" s="6"/>
      <c r="R66" s="6"/>
      <c r="S66" s="6"/>
      <c r="T66" s="6"/>
      <c r="U66" s="6"/>
      <c r="V66" s="6"/>
      <c r="W66" s="6"/>
      <c r="X66" s="6"/>
      <c r="Y66" s="6"/>
      <c r="Z66" s="6"/>
    </row>
    <row r="67" spans="1:26" ht="15.75" customHeight="1" x14ac:dyDescent="0.3">
      <c r="A67" s="190"/>
      <c r="B67" s="110"/>
      <c r="C67" s="83"/>
      <c r="D67" s="72"/>
      <c r="E67" s="103"/>
      <c r="F67" s="48"/>
      <c r="G67" s="124"/>
    </row>
    <row r="68" spans="1:26" ht="15.75" customHeight="1" x14ac:dyDescent="0.3">
      <c r="A68" s="190"/>
      <c r="B68" s="110"/>
      <c r="C68" s="83"/>
      <c r="D68" s="72"/>
      <c r="E68" s="103"/>
      <c r="F68" s="48"/>
      <c r="G68" s="124"/>
    </row>
    <row r="69" spans="1:26" ht="15.75" customHeight="1" x14ac:dyDescent="0.35">
      <c r="A69" s="48"/>
      <c r="B69" s="87"/>
      <c r="C69" s="88" t="s">
        <v>802</v>
      </c>
      <c r="D69" s="89"/>
      <c r="E69" s="89"/>
      <c r="F69" s="91"/>
      <c r="G69" s="48"/>
    </row>
    <row r="70" spans="1:26" ht="15.75" customHeight="1" x14ac:dyDescent="0.35">
      <c r="A70" s="48"/>
      <c r="B70" s="87"/>
      <c r="C70" s="631" t="s">
        <v>1463</v>
      </c>
      <c r="D70" s="628"/>
      <c r="E70" s="199">
        <v>64</v>
      </c>
      <c r="F70" s="91"/>
      <c r="G70" s="48"/>
    </row>
    <row r="71" spans="1:26" ht="15.75" customHeight="1" x14ac:dyDescent="0.35">
      <c r="A71" s="48"/>
      <c r="B71" s="87"/>
      <c r="C71" s="631" t="s">
        <v>1464</v>
      </c>
      <c r="D71" s="628"/>
      <c r="E71" s="199">
        <v>58</v>
      </c>
      <c r="F71" s="91"/>
      <c r="G71" s="48"/>
    </row>
    <row r="72" spans="1:26" ht="15.75" customHeight="1" x14ac:dyDescent="0.35">
      <c r="A72" s="48"/>
      <c r="B72" s="87"/>
      <c r="C72" s="631"/>
      <c r="D72" s="628"/>
      <c r="E72" s="93"/>
      <c r="F72" s="91"/>
      <c r="G72" s="48"/>
    </row>
    <row r="73" spans="1:26" ht="15.75" customHeight="1" x14ac:dyDescent="0.35">
      <c r="A73" s="48"/>
      <c r="B73" s="87"/>
      <c r="C73" s="631"/>
      <c r="D73" s="628"/>
      <c r="E73" s="94"/>
      <c r="F73" s="91"/>
      <c r="G73" s="48"/>
    </row>
    <row r="74" spans="1:26" ht="15.75" customHeight="1" x14ac:dyDescent="0.35">
      <c r="A74" s="48"/>
      <c r="B74" s="87"/>
      <c r="C74" s="92"/>
      <c r="D74" s="94"/>
      <c r="E74" s="94"/>
      <c r="F74" s="91"/>
      <c r="G74" s="48"/>
    </row>
    <row r="75" spans="1:26" ht="15.75" customHeight="1" x14ac:dyDescent="0.35">
      <c r="A75" s="48"/>
      <c r="C75" s="200" t="s">
        <v>814</v>
      </c>
      <c r="D75" s="89"/>
      <c r="E75" s="89"/>
      <c r="F75" s="91"/>
      <c r="G75" s="48"/>
    </row>
    <row r="76" spans="1:26" ht="15.75" customHeight="1" x14ac:dyDescent="0.3">
      <c r="B76" s="201"/>
    </row>
    <row r="77" spans="1:26" ht="15.75" customHeight="1" x14ac:dyDescent="0.25"/>
    <row r="78" spans="1:26" ht="15.75" customHeight="1" x14ac:dyDescent="0.25"/>
    <row r="79" spans="1:26" ht="15.75" customHeight="1" x14ac:dyDescent="0.25"/>
    <row r="80" spans="1:26"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
    <mergeCell ref="A1:F1"/>
    <mergeCell ref="C70:D70"/>
    <mergeCell ref="C71:D71"/>
    <mergeCell ref="C72:D72"/>
    <mergeCell ref="C73:D73"/>
  </mergeCells>
  <dataValidations count="2">
    <dataValidation type="list" allowBlank="1" showErrorMessage="1" sqref="D40" xr:uid="{00000000-0002-0000-1500-000000000000}">
      <formula1>$A$2:$A$258</formula1>
    </dataValidation>
    <dataValidation type="list" allowBlank="1" showErrorMessage="1" sqref="D67:D68" xr:uid="{00000000-0002-0000-1500-000001000000}">
      <formula1>$A$2:$A$66</formula1>
    </dataValidation>
  </dataValidations>
  <pageMargins left="0.7" right="0.7" top="0.75" bottom="0.75" header="0" footer="0"/>
  <pageSetup paperSize="9" fitToHeight="0"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500-000002000000}">
          <x14:formula1>
            <xm:f>Sheet2!$B$1:$B$4</xm:f>
          </x14:formula1>
          <xm:sqref>F67:F68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pane ySplit="2" topLeftCell="A3" activePane="bottomLeft" state="frozen"/>
      <selection pane="bottomLeft" activeCell="B4" sqref="B4"/>
    </sheetView>
  </sheetViews>
  <sheetFormatPr defaultColWidth="12.59765625" defaultRowHeight="15" customHeight="1" x14ac:dyDescent="0.25"/>
  <cols>
    <col min="1" max="1" width="9.19921875" customWidth="1"/>
    <col min="2" max="2" width="23" customWidth="1"/>
    <col min="3" max="3" width="18.59765625" customWidth="1"/>
    <col min="4" max="4" width="29.59765625" customWidth="1"/>
    <col min="5" max="5" width="39.59765625" customWidth="1"/>
    <col min="6" max="6" width="36.69921875" customWidth="1"/>
    <col min="7" max="8" width="23.296875" customWidth="1"/>
    <col min="9" max="9" width="20.296875" customWidth="1"/>
    <col min="10" max="26" width="7.59765625" customWidth="1"/>
  </cols>
  <sheetData>
    <row r="1" spans="1:26" ht="27" customHeight="1" x14ac:dyDescent="0.4">
      <c r="A1" s="667" t="s">
        <v>1465</v>
      </c>
      <c r="B1" s="668"/>
      <c r="C1" s="668"/>
      <c r="D1" s="668"/>
      <c r="E1" s="668"/>
      <c r="F1" s="668"/>
      <c r="G1" s="668"/>
      <c r="H1" s="668"/>
      <c r="I1" s="668"/>
    </row>
    <row r="2" spans="1:26" ht="45" customHeight="1" x14ac:dyDescent="0.25">
      <c r="A2" s="106" t="s">
        <v>798</v>
      </c>
      <c r="B2" s="106" t="s">
        <v>850</v>
      </c>
      <c r="C2" s="107" t="s">
        <v>851</v>
      </c>
      <c r="D2" s="106" t="s">
        <v>852</v>
      </c>
      <c r="E2" s="106" t="s">
        <v>853</v>
      </c>
      <c r="F2" s="106" t="s">
        <v>1466</v>
      </c>
      <c r="G2" s="108" t="s">
        <v>1467</v>
      </c>
      <c r="H2" s="108" t="s">
        <v>1468</v>
      </c>
      <c r="I2" s="106" t="s">
        <v>1141</v>
      </c>
      <c r="J2" s="69"/>
      <c r="K2" s="69"/>
      <c r="L2" s="69"/>
      <c r="M2" s="69"/>
      <c r="N2" s="69"/>
      <c r="O2" s="69"/>
      <c r="P2" s="69"/>
      <c r="Q2" s="69"/>
      <c r="R2" s="69"/>
      <c r="S2" s="69"/>
      <c r="T2" s="69"/>
      <c r="U2" s="69"/>
      <c r="V2" s="69"/>
      <c r="W2" s="69"/>
      <c r="X2" s="69"/>
      <c r="Y2" s="69"/>
      <c r="Z2" s="69"/>
    </row>
    <row r="3" spans="1:26" ht="14.4" x14ac:dyDescent="0.3">
      <c r="A3" s="48"/>
      <c r="B3" s="110"/>
      <c r="C3" s="76"/>
      <c r="D3" s="72"/>
      <c r="E3" s="71"/>
      <c r="F3" s="71"/>
      <c r="G3" s="76"/>
      <c r="H3" s="74"/>
      <c r="I3" s="48"/>
    </row>
    <row r="4" spans="1:26" ht="29.25" customHeight="1" x14ac:dyDescent="0.3">
      <c r="A4" s="48"/>
      <c r="B4" s="110"/>
      <c r="C4" s="76"/>
      <c r="D4" s="72"/>
      <c r="E4" s="71"/>
      <c r="F4" s="71"/>
      <c r="G4" s="76"/>
      <c r="H4" s="74"/>
      <c r="I4" s="52"/>
    </row>
    <row r="5" spans="1:26" ht="29.25" customHeight="1" x14ac:dyDescent="0.3">
      <c r="A5" s="48"/>
      <c r="B5" s="110"/>
      <c r="C5" s="76"/>
      <c r="D5" s="71"/>
      <c r="E5" s="71"/>
      <c r="F5" s="71"/>
      <c r="G5" s="76"/>
      <c r="H5" s="74"/>
      <c r="I5" s="48"/>
    </row>
    <row r="6" spans="1:26" ht="14.4" x14ac:dyDescent="0.3">
      <c r="A6" s="48"/>
      <c r="B6" s="110"/>
      <c r="C6" s="76"/>
      <c r="D6" s="71"/>
      <c r="E6" s="71"/>
      <c r="F6" s="71"/>
      <c r="G6" s="76"/>
      <c r="H6" s="74"/>
      <c r="I6" s="48"/>
    </row>
    <row r="7" spans="1:26" ht="14.4" x14ac:dyDescent="0.3">
      <c r="A7" s="48"/>
      <c r="B7" s="110"/>
      <c r="C7" s="76"/>
      <c r="D7" s="71"/>
      <c r="E7" s="71"/>
      <c r="F7" s="71"/>
      <c r="G7" s="76"/>
      <c r="H7" s="74"/>
      <c r="I7" s="48"/>
    </row>
    <row r="8" spans="1:26" ht="14.4" x14ac:dyDescent="0.3">
      <c r="A8" s="48"/>
      <c r="B8" s="48"/>
      <c r="C8" s="48"/>
      <c r="D8" s="48"/>
      <c r="E8" s="48"/>
      <c r="F8" s="48"/>
      <c r="G8" s="48"/>
      <c r="H8" s="48"/>
      <c r="I8" s="48"/>
    </row>
    <row r="9" spans="1:26" ht="14.4" x14ac:dyDescent="0.3">
      <c r="A9" s="48"/>
      <c r="B9" s="48"/>
      <c r="C9" s="48"/>
      <c r="D9" s="48"/>
      <c r="E9" s="48"/>
      <c r="F9" s="48"/>
      <c r="G9" s="48"/>
      <c r="H9" s="48"/>
      <c r="I9" s="48"/>
    </row>
    <row r="10" spans="1:26" ht="14.4" x14ac:dyDescent="0.3">
      <c r="A10" s="48"/>
      <c r="B10" s="48"/>
      <c r="C10" s="48"/>
      <c r="D10" s="48"/>
      <c r="E10" s="48"/>
      <c r="F10" s="48"/>
      <c r="G10" s="48"/>
      <c r="H10" s="48"/>
      <c r="I10" s="48"/>
    </row>
    <row r="11" spans="1:26" ht="14.4" x14ac:dyDescent="0.3">
      <c r="A11" s="48"/>
      <c r="B11" s="48"/>
      <c r="C11" s="48"/>
      <c r="D11" s="48"/>
      <c r="E11" s="48"/>
      <c r="F11" s="48"/>
      <c r="G11" s="48"/>
      <c r="H11" s="48"/>
      <c r="I11" s="48"/>
    </row>
    <row r="12" spans="1:26" ht="14.4" x14ac:dyDescent="0.3">
      <c r="A12" s="48"/>
      <c r="B12" s="48"/>
      <c r="C12" s="48"/>
      <c r="D12" s="48"/>
      <c r="E12" s="48"/>
      <c r="F12" s="48"/>
      <c r="G12" s="48"/>
      <c r="H12" s="48"/>
      <c r="I12" s="48"/>
    </row>
    <row r="13" spans="1:26" ht="18.75" customHeight="1" x14ac:dyDescent="0.3">
      <c r="A13" s="48"/>
      <c r="B13" s="110"/>
      <c r="C13" s="76"/>
      <c r="D13" s="71"/>
      <c r="E13" s="71"/>
      <c r="F13" s="71"/>
      <c r="G13" s="74"/>
      <c r="H13" s="74"/>
      <c r="I13" s="48"/>
    </row>
    <row r="14" spans="1:26" ht="14.4" x14ac:dyDescent="0.3">
      <c r="A14" s="48"/>
      <c r="B14" s="110"/>
      <c r="C14" s="76"/>
      <c r="D14" s="71"/>
      <c r="E14" s="71"/>
      <c r="F14" s="71"/>
      <c r="G14" s="74"/>
      <c r="H14" s="74"/>
      <c r="I14" s="48"/>
    </row>
    <row r="15" spans="1:26" ht="14.4" x14ac:dyDescent="0.3">
      <c r="A15" s="48"/>
      <c r="B15" s="110"/>
      <c r="C15" s="76"/>
      <c r="D15" s="71"/>
      <c r="E15" s="71"/>
      <c r="F15" s="71"/>
      <c r="G15" s="74"/>
      <c r="H15" s="74"/>
      <c r="I15" s="48"/>
    </row>
    <row r="16" spans="1:26" ht="14.4" x14ac:dyDescent="0.3">
      <c r="A16" s="48"/>
      <c r="B16" s="110"/>
      <c r="C16" s="76"/>
      <c r="D16" s="71"/>
      <c r="E16" s="71"/>
      <c r="F16" s="71"/>
      <c r="G16" s="74"/>
      <c r="H16" s="74"/>
      <c r="I16" s="48"/>
    </row>
    <row r="17" spans="1:9" ht="14.4" x14ac:dyDescent="0.3">
      <c r="A17" s="48"/>
      <c r="B17" s="110"/>
      <c r="C17" s="76"/>
      <c r="D17" s="71"/>
      <c r="E17" s="71"/>
      <c r="F17" s="71"/>
      <c r="G17" s="74"/>
      <c r="H17" s="74"/>
      <c r="I17" s="48"/>
    </row>
    <row r="18" spans="1:9" ht="14.4" x14ac:dyDescent="0.3">
      <c r="A18" s="48"/>
      <c r="B18" s="110"/>
      <c r="C18" s="76"/>
      <c r="D18" s="71"/>
      <c r="E18" s="71"/>
      <c r="F18" s="71"/>
      <c r="G18" s="74"/>
      <c r="H18" s="74"/>
      <c r="I18" s="48"/>
    </row>
    <row r="19" spans="1:9" ht="14.4" x14ac:dyDescent="0.3">
      <c r="A19" s="48"/>
      <c r="B19" s="110"/>
      <c r="C19" s="76"/>
      <c r="D19" s="71"/>
      <c r="E19" s="71"/>
      <c r="F19" s="71"/>
      <c r="G19" s="74"/>
      <c r="H19" s="74"/>
      <c r="I19" s="48"/>
    </row>
    <row r="20" spans="1:9" ht="14.4" x14ac:dyDescent="0.3">
      <c r="A20" s="48"/>
      <c r="B20" s="110"/>
      <c r="C20" s="76"/>
      <c r="D20" s="71"/>
      <c r="E20" s="71"/>
      <c r="F20" s="71"/>
      <c r="G20" s="74"/>
      <c r="H20" s="74"/>
      <c r="I20" s="48"/>
    </row>
    <row r="21" spans="1:9" ht="15.75" customHeight="1" x14ac:dyDescent="0.3">
      <c r="A21" s="48"/>
      <c r="B21" s="110"/>
      <c r="C21" s="76"/>
      <c r="D21" s="71"/>
      <c r="E21" s="71"/>
      <c r="F21" s="71"/>
      <c r="G21" s="74"/>
      <c r="H21" s="74"/>
      <c r="I21" s="48"/>
    </row>
    <row r="22" spans="1:9" ht="15.75" customHeight="1" x14ac:dyDescent="0.3">
      <c r="A22" s="48"/>
      <c r="B22" s="110"/>
      <c r="C22" s="76"/>
      <c r="D22" s="71"/>
      <c r="E22" s="71"/>
      <c r="F22" s="71"/>
      <c r="G22" s="74"/>
      <c r="H22" s="74"/>
      <c r="I22" s="48"/>
    </row>
    <row r="23" spans="1:9" ht="15.75" customHeight="1" x14ac:dyDescent="0.3">
      <c r="A23" s="48"/>
      <c r="B23" s="110"/>
      <c r="C23" s="76"/>
      <c r="D23" s="71"/>
      <c r="E23" s="71"/>
      <c r="F23" s="71"/>
      <c r="G23" s="74"/>
      <c r="H23" s="74"/>
      <c r="I23" s="48"/>
    </row>
    <row r="24" spans="1:9" ht="15.75" customHeight="1" x14ac:dyDescent="0.3">
      <c r="A24" s="48"/>
      <c r="B24" s="110"/>
      <c r="C24" s="76"/>
      <c r="D24" s="71"/>
      <c r="E24" s="71"/>
      <c r="F24" s="71"/>
      <c r="G24" s="74"/>
      <c r="H24" s="74"/>
      <c r="I24" s="48"/>
    </row>
    <row r="25" spans="1:9" ht="15.75" customHeight="1" x14ac:dyDescent="0.3">
      <c r="A25" s="48"/>
      <c r="B25" s="110"/>
      <c r="C25" s="76"/>
      <c r="D25" s="71"/>
      <c r="E25" s="71"/>
      <c r="F25" s="71"/>
      <c r="G25" s="74"/>
      <c r="H25" s="74"/>
      <c r="I25" s="48"/>
    </row>
    <row r="26" spans="1:9" ht="15.75" customHeight="1" x14ac:dyDescent="0.3">
      <c r="A26" s="48"/>
      <c r="B26" s="110"/>
      <c r="C26" s="76"/>
      <c r="D26" s="71"/>
      <c r="E26" s="71"/>
      <c r="F26" s="71"/>
      <c r="G26" s="74"/>
      <c r="H26" s="74"/>
      <c r="I26" s="48"/>
    </row>
    <row r="27" spans="1:9" ht="15.75" customHeight="1" x14ac:dyDescent="0.3">
      <c r="A27" s="48"/>
      <c r="B27" s="110"/>
      <c r="C27" s="76"/>
      <c r="D27" s="71"/>
      <c r="E27" s="71"/>
      <c r="F27" s="71"/>
      <c r="G27" s="74"/>
      <c r="H27" s="74"/>
      <c r="I27" s="48"/>
    </row>
    <row r="28" spans="1:9" ht="15.75" customHeight="1" x14ac:dyDescent="0.3">
      <c r="A28" s="48"/>
      <c r="B28" s="110"/>
      <c r="C28" s="76"/>
      <c r="D28" s="71"/>
      <c r="E28" s="71"/>
      <c r="F28" s="71"/>
      <c r="G28" s="74"/>
      <c r="H28" s="74"/>
      <c r="I28" s="48"/>
    </row>
    <row r="29" spans="1:9" ht="15.75" customHeight="1" x14ac:dyDescent="0.3">
      <c r="A29" s="48"/>
      <c r="B29" s="110"/>
      <c r="C29" s="76"/>
      <c r="D29" s="71"/>
      <c r="E29" s="71"/>
      <c r="F29" s="71"/>
      <c r="G29" s="74"/>
      <c r="H29" s="74"/>
      <c r="I29" s="48"/>
    </row>
    <row r="30" spans="1:9" ht="15.75" customHeight="1" x14ac:dyDescent="0.3">
      <c r="A30" s="48"/>
      <c r="B30" s="110"/>
      <c r="C30" s="76"/>
      <c r="D30" s="71"/>
      <c r="E30" s="71"/>
      <c r="F30" s="71"/>
      <c r="G30" s="74"/>
      <c r="H30" s="74"/>
      <c r="I30" s="48"/>
    </row>
    <row r="31" spans="1:9" ht="15.75" customHeight="1" x14ac:dyDescent="0.3">
      <c r="A31" s="48"/>
      <c r="B31" s="110"/>
      <c r="C31" s="76"/>
      <c r="D31" s="71"/>
      <c r="E31" s="71"/>
      <c r="F31" s="71"/>
      <c r="G31" s="74"/>
      <c r="H31" s="74"/>
      <c r="I31" s="48"/>
    </row>
    <row r="32" spans="1:9" ht="15.75" customHeight="1" x14ac:dyDescent="0.3">
      <c r="A32" s="48"/>
      <c r="B32" s="110"/>
      <c r="C32" s="76"/>
      <c r="D32" s="71"/>
      <c r="E32" s="71"/>
      <c r="F32" s="71"/>
      <c r="G32" s="74"/>
      <c r="H32" s="74"/>
      <c r="I32" s="48"/>
    </row>
    <row r="33" spans="1:9" ht="15.75" customHeight="1" x14ac:dyDescent="0.3">
      <c r="A33" s="48"/>
      <c r="B33" s="110"/>
      <c r="C33" s="76"/>
      <c r="D33" s="71"/>
      <c r="E33" s="71"/>
      <c r="F33" s="71"/>
      <c r="G33" s="74"/>
      <c r="H33" s="74"/>
      <c r="I33" s="48"/>
    </row>
    <row r="34" spans="1:9" ht="15.75" customHeight="1" x14ac:dyDescent="0.3">
      <c r="A34" s="48"/>
      <c r="B34" s="110"/>
      <c r="C34" s="76"/>
      <c r="D34" s="71"/>
      <c r="E34" s="71"/>
      <c r="F34" s="71"/>
      <c r="G34" s="74"/>
      <c r="H34" s="74"/>
      <c r="I34" s="48"/>
    </row>
    <row r="35" spans="1:9" ht="15.75" customHeight="1" x14ac:dyDescent="0.3">
      <c r="A35" s="48"/>
      <c r="B35" s="110"/>
      <c r="C35" s="76"/>
      <c r="D35" s="71"/>
      <c r="E35" s="71"/>
      <c r="F35" s="71"/>
      <c r="G35" s="74"/>
      <c r="H35" s="74"/>
      <c r="I35" s="48"/>
    </row>
    <row r="36" spans="1:9" ht="15.75" customHeight="1" x14ac:dyDescent="0.3">
      <c r="A36" s="48"/>
      <c r="B36" s="110"/>
      <c r="C36" s="76"/>
      <c r="D36" s="71"/>
      <c r="E36" s="71"/>
      <c r="F36" s="71"/>
      <c r="G36" s="74"/>
      <c r="H36" s="74"/>
      <c r="I36" s="48"/>
    </row>
    <row r="37" spans="1:9" ht="15.75" customHeight="1" x14ac:dyDescent="0.3">
      <c r="A37" s="48"/>
      <c r="B37" s="110"/>
      <c r="C37" s="76"/>
      <c r="D37" s="71"/>
      <c r="E37" s="71"/>
      <c r="F37" s="71"/>
      <c r="G37" s="74"/>
      <c r="H37" s="74"/>
      <c r="I37" s="48"/>
    </row>
    <row r="38" spans="1:9" ht="15.75" customHeight="1" x14ac:dyDescent="0.3">
      <c r="A38" s="48"/>
      <c r="B38" s="110"/>
      <c r="C38" s="76"/>
      <c r="D38" s="71"/>
      <c r="E38" s="71"/>
      <c r="F38" s="71"/>
      <c r="G38" s="74"/>
      <c r="H38" s="74"/>
      <c r="I38" s="48"/>
    </row>
    <row r="39" spans="1:9" ht="15.75" customHeight="1" x14ac:dyDescent="0.3">
      <c r="A39" s="48"/>
      <c r="B39" s="110"/>
      <c r="C39" s="76"/>
      <c r="D39" s="71"/>
      <c r="E39" s="71"/>
      <c r="F39" s="71"/>
      <c r="G39" s="74"/>
      <c r="H39" s="74"/>
      <c r="I39" s="48"/>
    </row>
    <row r="40" spans="1:9" ht="15.75" customHeight="1" x14ac:dyDescent="0.3">
      <c r="A40" s="48"/>
      <c r="B40" s="110"/>
      <c r="C40" s="76"/>
      <c r="D40" s="71"/>
      <c r="E40" s="116"/>
      <c r="F40" s="71"/>
      <c r="G40" s="74"/>
      <c r="H40" s="74"/>
      <c r="I40" s="48"/>
    </row>
    <row r="41" spans="1:9" ht="15.75" customHeight="1" x14ac:dyDescent="0.3">
      <c r="A41" s="48"/>
      <c r="B41" s="110"/>
      <c r="C41" s="76"/>
      <c r="D41" s="71"/>
      <c r="E41" s="71"/>
      <c r="F41" s="71"/>
      <c r="G41" s="74"/>
      <c r="H41" s="74"/>
      <c r="I41" s="48"/>
    </row>
    <row r="42" spans="1:9" ht="15.75" customHeight="1" x14ac:dyDescent="0.3">
      <c r="A42" s="48"/>
      <c r="B42" s="110"/>
      <c r="C42" s="76"/>
      <c r="D42" s="71"/>
      <c r="E42" s="71"/>
      <c r="F42" s="71"/>
      <c r="G42" s="74"/>
      <c r="H42" s="74"/>
      <c r="I42" s="48"/>
    </row>
    <row r="43" spans="1:9" ht="15.75" customHeight="1" x14ac:dyDescent="0.3">
      <c r="A43" s="48"/>
      <c r="B43" s="110"/>
      <c r="C43" s="76"/>
      <c r="D43" s="71"/>
      <c r="E43" s="71"/>
      <c r="F43" s="71"/>
      <c r="G43" s="74"/>
      <c r="H43" s="74"/>
      <c r="I43" s="48"/>
    </row>
    <row r="44" spans="1:9" ht="15.75" customHeight="1" x14ac:dyDescent="0.3">
      <c r="A44" s="48"/>
      <c r="B44" s="110"/>
      <c r="C44" s="76"/>
      <c r="D44" s="71"/>
      <c r="E44" s="71"/>
      <c r="F44" s="71"/>
      <c r="G44" s="74"/>
      <c r="H44" s="74"/>
      <c r="I44" s="48"/>
    </row>
    <row r="45" spans="1:9" ht="15.75" customHeight="1" x14ac:dyDescent="0.3">
      <c r="A45" s="48"/>
      <c r="B45" s="110"/>
      <c r="C45" s="76"/>
      <c r="D45" s="71"/>
      <c r="E45" s="71"/>
      <c r="F45" s="71"/>
      <c r="G45" s="74"/>
      <c r="H45" s="74"/>
      <c r="I45" s="48"/>
    </row>
    <row r="46" spans="1:9" ht="15.75" customHeight="1" x14ac:dyDescent="0.3">
      <c r="A46" s="48"/>
      <c r="B46" s="110"/>
      <c r="C46" s="76"/>
      <c r="D46" s="71"/>
      <c r="E46" s="71"/>
      <c r="F46" s="71"/>
      <c r="G46" s="74"/>
      <c r="H46" s="74"/>
      <c r="I46" s="48"/>
    </row>
    <row r="47" spans="1:9" ht="15.75" customHeight="1" x14ac:dyDescent="0.3">
      <c r="A47" s="48"/>
      <c r="B47" s="110"/>
      <c r="C47" s="76"/>
      <c r="D47" s="71"/>
      <c r="E47" s="71"/>
      <c r="F47" s="71"/>
      <c r="G47" s="74"/>
      <c r="H47" s="74"/>
      <c r="I47" s="48"/>
    </row>
    <row r="48" spans="1:9" ht="15.75" customHeight="1" x14ac:dyDescent="0.3">
      <c r="A48" s="48"/>
      <c r="B48" s="110"/>
      <c r="C48" s="76"/>
      <c r="D48" s="71"/>
      <c r="E48" s="71"/>
      <c r="F48" s="71"/>
      <c r="G48" s="74"/>
      <c r="H48" s="74"/>
      <c r="I48" s="48"/>
    </row>
    <row r="49" spans="1:9" ht="15.75" customHeight="1" x14ac:dyDescent="0.3">
      <c r="A49" s="48"/>
      <c r="B49" s="110"/>
      <c r="C49" s="76"/>
      <c r="D49" s="71"/>
      <c r="E49" s="71"/>
      <c r="F49" s="71"/>
      <c r="G49" s="74"/>
      <c r="H49" s="74"/>
      <c r="I49" s="48"/>
    </row>
    <row r="50" spans="1:9" ht="15.75" customHeight="1" x14ac:dyDescent="0.3">
      <c r="A50" s="48"/>
      <c r="B50" s="110"/>
      <c r="C50" s="76"/>
      <c r="D50" s="71"/>
      <c r="E50" s="71"/>
      <c r="F50" s="71"/>
      <c r="G50" s="74"/>
      <c r="H50" s="74"/>
      <c r="I50" s="48"/>
    </row>
    <row r="51" spans="1:9" ht="15.75" customHeight="1" x14ac:dyDescent="0.3">
      <c r="A51" s="48"/>
      <c r="B51" s="110"/>
      <c r="C51" s="76"/>
      <c r="D51" s="71"/>
      <c r="E51" s="71"/>
      <c r="F51" s="71"/>
      <c r="G51" s="74"/>
      <c r="H51" s="74"/>
      <c r="I51" s="48"/>
    </row>
    <row r="52" spans="1:9" ht="15.75" customHeight="1" x14ac:dyDescent="0.3">
      <c r="A52" s="48"/>
      <c r="B52" s="110"/>
      <c r="C52" s="76"/>
      <c r="D52" s="71"/>
      <c r="E52" s="71"/>
      <c r="F52" s="71"/>
      <c r="G52" s="74"/>
      <c r="H52" s="74"/>
      <c r="I52" s="48"/>
    </row>
    <row r="53" spans="1:9" ht="15.75" customHeight="1" x14ac:dyDescent="0.3">
      <c r="A53" s="48"/>
      <c r="B53" s="110"/>
      <c r="C53" s="76"/>
      <c r="D53" s="71"/>
      <c r="E53" s="71"/>
      <c r="F53" s="71"/>
      <c r="G53" s="74"/>
      <c r="H53" s="74"/>
      <c r="I53" s="48"/>
    </row>
    <row r="54" spans="1:9" ht="15.75" customHeight="1" x14ac:dyDescent="0.3">
      <c r="A54" s="48"/>
      <c r="B54" s="110"/>
      <c r="C54" s="76"/>
      <c r="D54" s="71"/>
      <c r="E54" s="71"/>
      <c r="F54" s="71"/>
      <c r="G54" s="74"/>
      <c r="H54" s="74"/>
      <c r="I54" s="48"/>
    </row>
    <row r="55" spans="1:9" ht="15.75" customHeight="1" x14ac:dyDescent="0.3">
      <c r="A55" s="48"/>
      <c r="B55" s="110"/>
      <c r="C55" s="76"/>
      <c r="D55" s="71"/>
      <c r="E55" s="71"/>
      <c r="F55" s="71"/>
      <c r="G55" s="103"/>
      <c r="H55" s="103"/>
      <c r="I55" s="48"/>
    </row>
    <row r="56" spans="1:9" ht="15.75" customHeight="1" x14ac:dyDescent="0.3">
      <c r="A56" s="48"/>
      <c r="B56" s="110"/>
      <c r="C56" s="76"/>
      <c r="D56" s="71"/>
      <c r="E56" s="71"/>
      <c r="F56" s="71"/>
      <c r="G56" s="103"/>
      <c r="H56" s="103"/>
      <c r="I56" s="48"/>
    </row>
    <row r="57" spans="1:9" ht="15.75" customHeight="1" x14ac:dyDescent="0.35">
      <c r="A57" s="48"/>
      <c r="B57" s="87"/>
      <c r="C57" s="88" t="s">
        <v>803</v>
      </c>
      <c r="D57" s="89"/>
      <c r="E57" s="89"/>
      <c r="F57" s="89"/>
      <c r="G57" s="91"/>
      <c r="H57" s="91"/>
      <c r="I57" s="48"/>
    </row>
    <row r="58" spans="1:9" ht="15.75" customHeight="1" x14ac:dyDescent="0.35">
      <c r="A58" s="48"/>
      <c r="B58" s="87"/>
      <c r="C58" s="631" t="s">
        <v>1469</v>
      </c>
      <c r="D58" s="628"/>
      <c r="E58" s="94"/>
      <c r="F58" s="89"/>
      <c r="G58" s="91"/>
      <c r="H58" s="91"/>
      <c r="I58" s="48"/>
    </row>
    <row r="59" spans="1:9" ht="15.75" customHeight="1" x14ac:dyDescent="0.35">
      <c r="A59" s="48"/>
      <c r="B59" s="87"/>
      <c r="C59" s="631"/>
      <c r="D59" s="628"/>
      <c r="E59" s="94"/>
      <c r="F59" s="89"/>
      <c r="G59" s="91"/>
      <c r="H59" s="91"/>
      <c r="I59" s="48"/>
    </row>
    <row r="60" spans="1:9" ht="15.75" customHeight="1" x14ac:dyDescent="0.35">
      <c r="A60" s="48"/>
      <c r="B60" s="87"/>
      <c r="C60" s="631"/>
      <c r="D60" s="628"/>
      <c r="E60" s="93"/>
      <c r="F60" s="89"/>
      <c r="G60" s="91"/>
      <c r="H60" s="91"/>
      <c r="I60" s="48"/>
    </row>
    <row r="61" spans="1:9" ht="15.75" customHeight="1" x14ac:dyDescent="0.35">
      <c r="A61" s="48"/>
      <c r="B61" s="87"/>
      <c r="C61" s="631"/>
      <c r="D61" s="628"/>
      <c r="E61" s="94"/>
      <c r="F61" s="89"/>
      <c r="G61" s="91"/>
      <c r="H61" s="91"/>
      <c r="I61" s="48"/>
    </row>
    <row r="62" spans="1:9" ht="15.75" customHeight="1" x14ac:dyDescent="0.35">
      <c r="A62" s="48"/>
      <c r="B62" s="87"/>
      <c r="C62" s="92"/>
      <c r="D62" s="94"/>
      <c r="E62" s="94"/>
      <c r="F62" s="89"/>
      <c r="G62" s="91"/>
      <c r="H62" s="91"/>
      <c r="I62" s="48"/>
    </row>
    <row r="63" spans="1:9" ht="15.75" customHeight="1" x14ac:dyDescent="0.35">
      <c r="A63" s="48"/>
      <c r="B63" s="629" t="s">
        <v>814</v>
      </c>
      <c r="C63" s="621"/>
      <c r="D63" s="89"/>
      <c r="E63" s="89"/>
      <c r="F63" s="89"/>
      <c r="G63" s="91"/>
      <c r="H63" s="91"/>
      <c r="I63" s="48"/>
    </row>
    <row r="64" spans="1:9"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B63:C63"/>
    <mergeCell ref="A1:I1"/>
    <mergeCell ref="C58:D58"/>
    <mergeCell ref="C59:D59"/>
    <mergeCell ref="C60:D60"/>
    <mergeCell ref="C61:D61"/>
  </mergeCells>
  <dataValidations count="1">
    <dataValidation type="list" allowBlank="1" showErrorMessage="1" sqref="D7" xr:uid="{00000000-0002-0000-1600-000000000000}">
      <formula1>$A$2:$A$67</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600-000001000000}">
          <x14:formula1>
            <xm:f>Sheet1!$A$1:$A$7</xm:f>
          </x14:formula1>
          <xm:sqref>B3:B7 B13:B56</xm:sqref>
        </x14:dataValidation>
        <x14:dataValidation type="list" allowBlank="1" showErrorMessage="1" xr:uid="{00000000-0002-0000-1600-000002000000}">
          <x14:formula1>
            <xm:f>'Dat2'!$A$2:$A$90</xm:f>
          </x14:formula1>
          <xm:sqref>D13:D56</xm:sqref>
        </x14:dataValidation>
        <x14:dataValidation type="list" allowBlank="1" showErrorMessage="1" xr:uid="{00000000-0002-0000-1600-000003000000}">
          <x14:formula1>
            <xm:f>'Dat2'!$A$2:$A$91</xm:f>
          </x14:formula1>
          <xm:sqref>D3:D4</xm:sqref>
        </x14:dataValidation>
        <x14:dataValidation type="list" allowBlank="1" showErrorMessage="1" xr:uid="{00000000-0002-0000-1600-000004000000}">
          <x14:formula1>
            <xm:f>Sheet2!$B$1:$B$4</xm:f>
          </x14:formula1>
          <xm:sqref>I3:I55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Z1000"/>
  <sheetViews>
    <sheetView workbookViewId="0"/>
  </sheetViews>
  <sheetFormatPr defaultColWidth="12.59765625" defaultRowHeight="15" customHeight="1" x14ac:dyDescent="0.25"/>
  <cols>
    <col min="1" max="1" width="9.19921875" customWidth="1"/>
    <col min="2" max="2" width="19.796875" customWidth="1"/>
    <col min="3" max="3" width="21" customWidth="1"/>
    <col min="4" max="4" width="29.09765625" customWidth="1"/>
    <col min="5" max="5" width="37.296875" customWidth="1"/>
    <col min="6" max="7" width="31.69921875" customWidth="1"/>
    <col min="8" max="8" width="20.5" customWidth="1"/>
    <col min="9" max="9" width="12.69921875" customWidth="1"/>
    <col min="10" max="26" width="7.59765625" customWidth="1"/>
  </cols>
  <sheetData>
    <row r="1" spans="1:26" ht="27" customHeight="1" x14ac:dyDescent="0.4">
      <c r="A1" s="659" t="s">
        <v>1470</v>
      </c>
      <c r="B1" s="660"/>
      <c r="C1" s="660"/>
      <c r="D1" s="660"/>
      <c r="E1" s="660"/>
      <c r="F1" s="660"/>
      <c r="G1" s="660"/>
      <c r="I1" s="64"/>
    </row>
    <row r="2" spans="1:26" ht="57.75" customHeight="1" x14ac:dyDescent="0.25">
      <c r="A2" s="106" t="s">
        <v>798</v>
      </c>
      <c r="B2" s="108" t="s">
        <v>850</v>
      </c>
      <c r="C2" s="107" t="s">
        <v>1471</v>
      </c>
      <c r="D2" s="106" t="s">
        <v>852</v>
      </c>
      <c r="E2" s="106" t="s">
        <v>1139</v>
      </c>
      <c r="F2" s="106" t="s">
        <v>1472</v>
      </c>
      <c r="G2" s="108" t="s">
        <v>1473</v>
      </c>
      <c r="H2" s="108" t="s">
        <v>2</v>
      </c>
      <c r="I2" s="108" t="s">
        <v>1474</v>
      </c>
      <c r="J2" s="69"/>
      <c r="K2" s="69"/>
      <c r="L2" s="69"/>
      <c r="M2" s="69"/>
      <c r="N2" s="69"/>
      <c r="O2" s="69"/>
      <c r="P2" s="69"/>
      <c r="Q2" s="69"/>
      <c r="R2" s="69"/>
      <c r="S2" s="69"/>
      <c r="T2" s="69"/>
      <c r="U2" s="69"/>
      <c r="V2" s="69"/>
      <c r="W2" s="69"/>
      <c r="X2" s="69"/>
      <c r="Y2" s="69"/>
      <c r="Z2" s="69"/>
    </row>
    <row r="3" spans="1:26" ht="28.2" x14ac:dyDescent="0.3">
      <c r="A3" s="190">
        <v>1</v>
      </c>
      <c r="B3" s="83" t="s">
        <v>1475</v>
      </c>
      <c r="C3" s="70">
        <v>43647</v>
      </c>
      <c r="D3" s="103" t="s">
        <v>1476</v>
      </c>
      <c r="E3" s="103" t="s">
        <v>1477</v>
      </c>
      <c r="F3" s="125" t="s">
        <v>1478</v>
      </c>
      <c r="G3" s="103" t="s">
        <v>790</v>
      </c>
      <c r="H3" s="129" t="s">
        <v>819</v>
      </c>
      <c r="I3" s="202">
        <v>43671</v>
      </c>
      <c r="J3" s="3"/>
      <c r="K3" s="3"/>
      <c r="L3" s="3"/>
      <c r="M3" s="3"/>
      <c r="N3" s="3"/>
      <c r="O3" s="3"/>
      <c r="P3" s="3"/>
      <c r="Q3" s="3"/>
      <c r="R3" s="3"/>
      <c r="S3" s="3"/>
      <c r="T3" s="3"/>
      <c r="U3" s="3"/>
      <c r="V3" s="3"/>
      <c r="W3" s="3"/>
      <c r="X3" s="3"/>
      <c r="Y3" s="3"/>
      <c r="Z3" s="3"/>
    </row>
    <row r="4" spans="1:26" ht="55.8" x14ac:dyDescent="0.3">
      <c r="A4" s="190">
        <v>2</v>
      </c>
      <c r="B4" s="83" t="s">
        <v>1475</v>
      </c>
      <c r="C4" s="70">
        <v>43672</v>
      </c>
      <c r="D4" s="103" t="s">
        <v>1479</v>
      </c>
      <c r="E4" s="103" t="s">
        <v>1480</v>
      </c>
      <c r="F4" s="103" t="s">
        <v>1481</v>
      </c>
      <c r="G4" s="103" t="s">
        <v>790</v>
      </c>
      <c r="H4" s="129" t="s">
        <v>819</v>
      </c>
      <c r="I4" s="202">
        <v>43696</v>
      </c>
      <c r="J4" s="3"/>
      <c r="K4" s="3"/>
      <c r="L4" s="3"/>
      <c r="M4" s="3"/>
      <c r="N4" s="3"/>
      <c r="O4" s="3"/>
      <c r="P4" s="3"/>
      <c r="Q4" s="3"/>
      <c r="R4" s="3"/>
      <c r="S4" s="3"/>
      <c r="T4" s="3"/>
      <c r="U4" s="3"/>
      <c r="V4" s="3"/>
      <c r="W4" s="3"/>
      <c r="X4" s="3"/>
      <c r="Y4" s="3"/>
      <c r="Z4" s="3"/>
    </row>
    <row r="5" spans="1:26" ht="42" x14ac:dyDescent="0.3">
      <c r="A5" s="190">
        <v>3</v>
      </c>
      <c r="B5" s="83" t="s">
        <v>1475</v>
      </c>
      <c r="C5" s="70">
        <v>43682</v>
      </c>
      <c r="D5" s="103" t="s">
        <v>1479</v>
      </c>
      <c r="E5" s="103" t="s">
        <v>1482</v>
      </c>
      <c r="F5" s="103" t="s">
        <v>1483</v>
      </c>
      <c r="G5" s="103" t="s">
        <v>790</v>
      </c>
      <c r="H5" s="129" t="s">
        <v>819</v>
      </c>
      <c r="I5" s="202">
        <v>43712</v>
      </c>
      <c r="J5" s="3"/>
      <c r="K5" s="3"/>
      <c r="L5" s="3"/>
      <c r="M5" s="3"/>
      <c r="N5" s="3"/>
      <c r="O5" s="3"/>
      <c r="P5" s="3"/>
      <c r="Q5" s="3"/>
      <c r="R5" s="3"/>
      <c r="S5" s="3"/>
      <c r="T5" s="3"/>
      <c r="U5" s="3"/>
      <c r="V5" s="3"/>
      <c r="W5" s="3"/>
      <c r="X5" s="3"/>
      <c r="Y5" s="3"/>
      <c r="Z5" s="3"/>
    </row>
    <row r="6" spans="1:26" ht="28.2" x14ac:dyDescent="0.3">
      <c r="A6" s="190">
        <v>4</v>
      </c>
      <c r="B6" s="83" t="s">
        <v>1475</v>
      </c>
      <c r="C6" s="70">
        <v>43672</v>
      </c>
      <c r="D6" s="103" t="s">
        <v>1257</v>
      </c>
      <c r="E6" s="103" t="s">
        <v>1484</v>
      </c>
      <c r="F6" s="103" t="s">
        <v>1485</v>
      </c>
      <c r="G6" s="103" t="s">
        <v>1486</v>
      </c>
      <c r="H6" s="129" t="s">
        <v>819</v>
      </c>
      <c r="I6" s="202">
        <v>43712</v>
      </c>
      <c r="J6" s="3"/>
      <c r="K6" s="3"/>
      <c r="L6" s="3"/>
      <c r="M6" s="3"/>
      <c r="N6" s="3"/>
      <c r="O6" s="3"/>
      <c r="P6" s="3"/>
      <c r="Q6" s="3"/>
      <c r="R6" s="3"/>
      <c r="S6" s="3"/>
      <c r="T6" s="3"/>
      <c r="U6" s="3"/>
      <c r="V6" s="3"/>
      <c r="W6" s="3"/>
      <c r="X6" s="3"/>
      <c r="Y6" s="3"/>
      <c r="Z6" s="3"/>
    </row>
    <row r="7" spans="1:26" ht="14.4" x14ac:dyDescent="0.3">
      <c r="A7" s="190">
        <f t="shared" ref="A7:A33" si="0">A6+1</f>
        <v>5</v>
      </c>
      <c r="B7" s="114" t="s">
        <v>890</v>
      </c>
      <c r="C7" s="123">
        <v>43726</v>
      </c>
      <c r="D7" s="203" t="s">
        <v>1487</v>
      </c>
      <c r="E7" s="53" t="s">
        <v>1488</v>
      </c>
      <c r="F7" s="53" t="s">
        <v>1489</v>
      </c>
      <c r="G7" s="53" t="s">
        <v>1490</v>
      </c>
      <c r="H7" s="113" t="s">
        <v>819</v>
      </c>
      <c r="I7" s="202">
        <v>43727</v>
      </c>
      <c r="J7" s="3"/>
      <c r="K7" s="3"/>
      <c r="L7" s="3"/>
      <c r="M7" s="3"/>
      <c r="N7" s="3"/>
      <c r="O7" s="3"/>
      <c r="P7" s="3"/>
      <c r="Q7" s="3"/>
      <c r="R7" s="3"/>
      <c r="S7" s="3"/>
      <c r="T7" s="3"/>
      <c r="U7" s="3"/>
      <c r="V7" s="3"/>
      <c r="W7" s="3"/>
      <c r="X7" s="3"/>
      <c r="Y7" s="3"/>
      <c r="Z7" s="3"/>
    </row>
    <row r="8" spans="1:26" ht="14.4" x14ac:dyDescent="0.3">
      <c r="A8" s="190">
        <f t="shared" si="0"/>
        <v>6</v>
      </c>
      <c r="B8" s="114" t="s">
        <v>890</v>
      </c>
      <c r="C8" s="123">
        <v>43704</v>
      </c>
      <c r="D8" s="203" t="s">
        <v>1487</v>
      </c>
      <c r="E8" s="53" t="s">
        <v>1491</v>
      </c>
      <c r="F8" s="53" t="s">
        <v>1492</v>
      </c>
      <c r="G8" s="53" t="s">
        <v>833</v>
      </c>
      <c r="H8" s="113" t="s">
        <v>819</v>
      </c>
      <c r="I8" s="202">
        <v>43720</v>
      </c>
      <c r="J8" s="3"/>
      <c r="K8" s="3"/>
      <c r="L8" s="3"/>
      <c r="M8" s="3"/>
      <c r="N8" s="3"/>
      <c r="O8" s="3"/>
      <c r="P8" s="3"/>
      <c r="Q8" s="3"/>
      <c r="R8" s="3"/>
      <c r="S8" s="3"/>
      <c r="T8" s="3"/>
      <c r="U8" s="3"/>
      <c r="V8" s="3"/>
      <c r="W8" s="3"/>
      <c r="X8" s="3"/>
      <c r="Y8" s="3"/>
      <c r="Z8" s="3"/>
    </row>
    <row r="9" spans="1:26" ht="14.4" x14ac:dyDescent="0.3">
      <c r="A9" s="190">
        <f t="shared" si="0"/>
        <v>7</v>
      </c>
      <c r="B9" s="114" t="s">
        <v>890</v>
      </c>
      <c r="C9" s="123">
        <v>43711</v>
      </c>
      <c r="D9" s="203" t="s">
        <v>1487</v>
      </c>
      <c r="E9" s="53" t="s">
        <v>1493</v>
      </c>
      <c r="F9" s="53" t="s">
        <v>1494</v>
      </c>
      <c r="G9" s="53" t="s">
        <v>833</v>
      </c>
      <c r="H9" s="113" t="s">
        <v>819</v>
      </c>
      <c r="I9" s="202">
        <v>43714</v>
      </c>
      <c r="J9" s="3"/>
      <c r="K9" s="3"/>
      <c r="L9" s="3"/>
      <c r="M9" s="3"/>
      <c r="N9" s="3"/>
      <c r="O9" s="3"/>
      <c r="P9" s="3"/>
      <c r="Q9" s="3"/>
      <c r="R9" s="3"/>
      <c r="S9" s="3"/>
      <c r="T9" s="3"/>
      <c r="U9" s="3"/>
      <c r="V9" s="3"/>
      <c r="W9" s="3"/>
      <c r="X9" s="3"/>
      <c r="Y9" s="3"/>
      <c r="Z9" s="3"/>
    </row>
    <row r="10" spans="1:26" ht="42" x14ac:dyDescent="0.3">
      <c r="A10" s="190">
        <f t="shared" si="0"/>
        <v>8</v>
      </c>
      <c r="B10" s="83" t="s">
        <v>830</v>
      </c>
      <c r="C10" s="83">
        <v>43647</v>
      </c>
      <c r="D10" s="49" t="s">
        <v>1495</v>
      </c>
      <c r="E10" s="103" t="s">
        <v>1496</v>
      </c>
      <c r="F10" s="103" t="s">
        <v>1497</v>
      </c>
      <c r="G10" s="103" t="s">
        <v>1498</v>
      </c>
      <c r="H10" s="191" t="s">
        <v>1499</v>
      </c>
      <c r="I10" s="202">
        <v>43658</v>
      </c>
      <c r="J10" s="3"/>
      <c r="K10" s="3"/>
      <c r="L10" s="3"/>
      <c r="M10" s="3"/>
      <c r="N10" s="3"/>
      <c r="O10" s="3"/>
      <c r="P10" s="3"/>
      <c r="Q10" s="3"/>
      <c r="R10" s="3"/>
      <c r="S10" s="3"/>
      <c r="T10" s="3"/>
      <c r="U10" s="3"/>
      <c r="V10" s="3"/>
      <c r="W10" s="3"/>
      <c r="X10" s="3"/>
      <c r="Y10" s="3"/>
      <c r="Z10" s="3"/>
    </row>
    <row r="11" spans="1:26" ht="28.2" x14ac:dyDescent="0.3">
      <c r="A11" s="190">
        <f t="shared" si="0"/>
        <v>9</v>
      </c>
      <c r="B11" s="83" t="s">
        <v>836</v>
      </c>
      <c r="C11" s="124">
        <v>43653</v>
      </c>
      <c r="D11" s="103" t="s">
        <v>1500</v>
      </c>
      <c r="E11" s="103" t="s">
        <v>1501</v>
      </c>
      <c r="F11" s="103" t="s">
        <v>1502</v>
      </c>
      <c r="G11" s="103" t="s">
        <v>1490</v>
      </c>
      <c r="H11" s="48" t="s">
        <v>819</v>
      </c>
      <c r="I11" s="202">
        <v>43714</v>
      </c>
      <c r="J11" s="3"/>
      <c r="K11" s="3"/>
      <c r="L11" s="3"/>
      <c r="M11" s="3"/>
      <c r="N11" s="3"/>
      <c r="O11" s="3"/>
      <c r="P11" s="3"/>
      <c r="Q11" s="3"/>
      <c r="R11" s="3"/>
      <c r="S11" s="3"/>
      <c r="T11" s="3"/>
      <c r="U11" s="3"/>
      <c r="V11" s="3"/>
      <c r="W11" s="3"/>
      <c r="X11" s="3"/>
      <c r="Y11" s="3"/>
      <c r="Z11" s="3"/>
    </row>
    <row r="12" spans="1:26" ht="42" x14ac:dyDescent="0.3">
      <c r="A12" s="190">
        <f t="shared" si="0"/>
        <v>10</v>
      </c>
      <c r="B12" s="83" t="s">
        <v>834</v>
      </c>
      <c r="C12" s="83">
        <v>43685</v>
      </c>
      <c r="D12" s="71" t="s">
        <v>1503</v>
      </c>
      <c r="E12" s="72" t="s">
        <v>1504</v>
      </c>
      <c r="F12" s="72" t="s">
        <v>1505</v>
      </c>
      <c r="G12" s="103" t="s">
        <v>1498</v>
      </c>
      <c r="H12" s="48" t="s">
        <v>819</v>
      </c>
      <c r="I12" s="202">
        <v>43704</v>
      </c>
      <c r="J12" s="3"/>
      <c r="K12" s="3"/>
      <c r="L12" s="3"/>
      <c r="M12" s="3"/>
      <c r="N12" s="3"/>
      <c r="O12" s="3"/>
      <c r="P12" s="3"/>
      <c r="Q12" s="3"/>
      <c r="R12" s="3"/>
      <c r="S12" s="3"/>
      <c r="T12" s="3"/>
      <c r="U12" s="3"/>
      <c r="V12" s="3"/>
      <c r="W12" s="3"/>
      <c r="X12" s="3"/>
      <c r="Y12" s="3"/>
      <c r="Z12" s="3"/>
    </row>
    <row r="13" spans="1:26" ht="41.4" x14ac:dyDescent="0.3">
      <c r="A13" s="190">
        <f t="shared" si="0"/>
        <v>11</v>
      </c>
      <c r="B13" s="114" t="s">
        <v>880</v>
      </c>
      <c r="C13" s="145">
        <v>43649</v>
      </c>
      <c r="D13" s="104" t="s">
        <v>886</v>
      </c>
      <c r="E13" s="53" t="s">
        <v>1506</v>
      </c>
      <c r="F13" s="53" t="s">
        <v>1507</v>
      </c>
      <c r="G13" s="53" t="s">
        <v>930</v>
      </c>
      <c r="H13" s="113" t="s">
        <v>879</v>
      </c>
      <c r="I13" s="204" t="s">
        <v>1508</v>
      </c>
      <c r="J13" s="3"/>
      <c r="K13" s="3"/>
      <c r="L13" s="3"/>
      <c r="M13" s="3"/>
      <c r="N13" s="3"/>
      <c r="O13" s="3"/>
      <c r="P13" s="3"/>
      <c r="Q13" s="3"/>
      <c r="R13" s="3"/>
      <c r="S13" s="3"/>
      <c r="T13" s="3"/>
      <c r="U13" s="3"/>
      <c r="V13" s="3"/>
      <c r="W13" s="3"/>
      <c r="X13" s="3"/>
      <c r="Y13" s="3"/>
      <c r="Z13" s="3"/>
    </row>
    <row r="14" spans="1:26" ht="27.6" x14ac:dyDescent="0.3">
      <c r="A14" s="190">
        <f t="shared" si="0"/>
        <v>12</v>
      </c>
      <c r="B14" s="114" t="s">
        <v>880</v>
      </c>
      <c r="C14" s="145">
        <v>43647</v>
      </c>
      <c r="D14" s="104" t="s">
        <v>886</v>
      </c>
      <c r="E14" s="53" t="s">
        <v>1160</v>
      </c>
      <c r="F14" s="53" t="s">
        <v>1509</v>
      </c>
      <c r="G14" s="53" t="s">
        <v>791</v>
      </c>
      <c r="H14" s="113" t="s">
        <v>819</v>
      </c>
      <c r="I14" s="204">
        <v>43705</v>
      </c>
      <c r="J14" s="3"/>
      <c r="K14" s="3"/>
      <c r="L14" s="3"/>
      <c r="M14" s="3"/>
      <c r="N14" s="3"/>
      <c r="O14" s="3"/>
      <c r="P14" s="3"/>
      <c r="Q14" s="3"/>
      <c r="R14" s="3"/>
      <c r="S14" s="3"/>
      <c r="T14" s="3"/>
      <c r="U14" s="3"/>
      <c r="V14" s="3"/>
      <c r="W14" s="3"/>
      <c r="X14" s="3"/>
      <c r="Y14" s="3"/>
      <c r="Z14" s="3"/>
    </row>
    <row r="15" spans="1:26" ht="38.25" customHeight="1" x14ac:dyDescent="0.3">
      <c r="A15" s="190">
        <f t="shared" si="0"/>
        <v>13</v>
      </c>
      <c r="B15" s="114" t="s">
        <v>880</v>
      </c>
      <c r="C15" s="145">
        <v>43647</v>
      </c>
      <c r="D15" s="104" t="s">
        <v>886</v>
      </c>
      <c r="E15" s="53" t="s">
        <v>1163</v>
      </c>
      <c r="F15" s="53" t="s">
        <v>1507</v>
      </c>
      <c r="G15" s="53" t="s">
        <v>790</v>
      </c>
      <c r="H15" s="113" t="s">
        <v>819</v>
      </c>
      <c r="I15" s="204">
        <v>43693</v>
      </c>
      <c r="J15" s="3"/>
      <c r="K15" s="3"/>
      <c r="L15" s="3"/>
      <c r="M15" s="3"/>
      <c r="N15" s="3"/>
      <c r="O15" s="3"/>
      <c r="P15" s="3"/>
      <c r="Q15" s="3"/>
      <c r="R15" s="3"/>
      <c r="S15" s="3"/>
      <c r="T15" s="3"/>
      <c r="U15" s="3"/>
      <c r="V15" s="3"/>
      <c r="W15" s="3"/>
      <c r="X15" s="3"/>
      <c r="Y15" s="3"/>
      <c r="Z15" s="3"/>
    </row>
    <row r="16" spans="1:26" ht="41.4" x14ac:dyDescent="0.3">
      <c r="A16" s="190">
        <f t="shared" si="0"/>
        <v>14</v>
      </c>
      <c r="B16" s="114" t="s">
        <v>880</v>
      </c>
      <c r="C16" s="145">
        <v>43647</v>
      </c>
      <c r="D16" s="104" t="s">
        <v>886</v>
      </c>
      <c r="E16" s="53" t="s">
        <v>1164</v>
      </c>
      <c r="F16" s="53" t="s">
        <v>1510</v>
      </c>
      <c r="G16" s="53" t="s">
        <v>791</v>
      </c>
      <c r="H16" s="113" t="s">
        <v>819</v>
      </c>
      <c r="I16" s="204">
        <v>43717</v>
      </c>
      <c r="J16" s="3"/>
      <c r="K16" s="3"/>
      <c r="L16" s="3"/>
      <c r="M16" s="3"/>
      <c r="N16" s="3"/>
      <c r="O16" s="3"/>
      <c r="P16" s="3"/>
      <c r="Q16" s="3"/>
      <c r="R16" s="3"/>
      <c r="S16" s="3"/>
      <c r="T16" s="3"/>
      <c r="U16" s="3"/>
      <c r="V16" s="3"/>
      <c r="W16" s="3"/>
      <c r="X16" s="3"/>
      <c r="Y16" s="3"/>
      <c r="Z16" s="3"/>
    </row>
    <row r="17" spans="1:26" ht="30.75" customHeight="1" x14ac:dyDescent="0.3">
      <c r="A17" s="190">
        <f t="shared" si="0"/>
        <v>15</v>
      </c>
      <c r="B17" s="114" t="s">
        <v>880</v>
      </c>
      <c r="C17" s="145">
        <v>43647</v>
      </c>
      <c r="D17" s="104" t="s">
        <v>886</v>
      </c>
      <c r="E17" s="53" t="s">
        <v>1165</v>
      </c>
      <c r="F17" s="53" t="s">
        <v>1507</v>
      </c>
      <c r="G17" s="53" t="s">
        <v>1511</v>
      </c>
      <c r="H17" s="113" t="s">
        <v>819</v>
      </c>
      <c r="I17" s="204">
        <v>43693</v>
      </c>
      <c r="J17" s="3"/>
      <c r="K17" s="3"/>
      <c r="L17" s="3"/>
      <c r="M17" s="3"/>
      <c r="N17" s="3"/>
      <c r="O17" s="3"/>
      <c r="P17" s="3"/>
      <c r="Q17" s="3"/>
      <c r="R17" s="3"/>
      <c r="S17" s="3"/>
      <c r="T17" s="3"/>
      <c r="U17" s="3"/>
      <c r="V17" s="3"/>
      <c r="W17" s="3"/>
      <c r="X17" s="3"/>
      <c r="Y17" s="3"/>
      <c r="Z17" s="3"/>
    </row>
    <row r="18" spans="1:26" ht="55.2" x14ac:dyDescent="0.3">
      <c r="A18" s="190">
        <f t="shared" si="0"/>
        <v>16</v>
      </c>
      <c r="B18" s="114" t="s">
        <v>880</v>
      </c>
      <c r="C18" s="145">
        <v>43647</v>
      </c>
      <c r="D18" s="104" t="s">
        <v>886</v>
      </c>
      <c r="E18" s="53" t="s">
        <v>1166</v>
      </c>
      <c r="F18" s="53" t="s">
        <v>1512</v>
      </c>
      <c r="G18" s="53" t="s">
        <v>1513</v>
      </c>
      <c r="H18" s="113" t="s">
        <v>879</v>
      </c>
      <c r="I18" s="204" t="s">
        <v>1514</v>
      </c>
      <c r="J18" s="3"/>
      <c r="K18" s="3"/>
      <c r="L18" s="3"/>
      <c r="M18" s="3"/>
      <c r="N18" s="3"/>
      <c r="O18" s="3"/>
      <c r="P18" s="3"/>
      <c r="Q18" s="3"/>
      <c r="R18" s="3"/>
      <c r="S18" s="3"/>
      <c r="T18" s="3"/>
      <c r="U18" s="3"/>
      <c r="V18" s="3"/>
      <c r="W18" s="3"/>
      <c r="X18" s="3"/>
      <c r="Y18" s="3"/>
      <c r="Z18" s="3"/>
    </row>
    <row r="19" spans="1:26" ht="55.2" x14ac:dyDescent="0.3">
      <c r="A19" s="190">
        <f t="shared" si="0"/>
        <v>17</v>
      </c>
      <c r="B19" s="114" t="s">
        <v>880</v>
      </c>
      <c r="C19" s="145">
        <v>43647</v>
      </c>
      <c r="D19" s="104" t="s">
        <v>886</v>
      </c>
      <c r="E19" s="53" t="s">
        <v>1167</v>
      </c>
      <c r="F19" s="53" t="s">
        <v>1515</v>
      </c>
      <c r="G19" s="53" t="s">
        <v>791</v>
      </c>
      <c r="H19" s="113" t="s">
        <v>879</v>
      </c>
      <c r="I19" s="204" t="s">
        <v>1514</v>
      </c>
      <c r="J19" s="3"/>
      <c r="K19" s="3"/>
      <c r="L19" s="3"/>
      <c r="M19" s="3"/>
      <c r="N19" s="3"/>
      <c r="O19" s="3"/>
      <c r="P19" s="3"/>
      <c r="Q19" s="3"/>
      <c r="R19" s="3"/>
      <c r="S19" s="3"/>
      <c r="T19" s="3"/>
      <c r="U19" s="3"/>
      <c r="V19" s="3"/>
      <c r="W19" s="3"/>
      <c r="X19" s="3"/>
      <c r="Y19" s="3"/>
      <c r="Z19" s="3"/>
    </row>
    <row r="20" spans="1:26" ht="55.2" x14ac:dyDescent="0.3">
      <c r="A20" s="190">
        <f t="shared" si="0"/>
        <v>18</v>
      </c>
      <c r="B20" s="114" t="s">
        <v>880</v>
      </c>
      <c r="C20" s="145">
        <v>43647</v>
      </c>
      <c r="D20" s="104" t="s">
        <v>886</v>
      </c>
      <c r="E20" s="53" t="s">
        <v>1168</v>
      </c>
      <c r="F20" s="53" t="s">
        <v>1507</v>
      </c>
      <c r="G20" s="53" t="s">
        <v>791</v>
      </c>
      <c r="H20" s="113" t="s">
        <v>879</v>
      </c>
      <c r="I20" s="204" t="s">
        <v>1514</v>
      </c>
      <c r="J20" s="3"/>
      <c r="K20" s="3"/>
      <c r="L20" s="3"/>
      <c r="M20" s="3"/>
      <c r="N20" s="3"/>
      <c r="O20" s="3"/>
      <c r="P20" s="3"/>
      <c r="Q20" s="3"/>
      <c r="R20" s="3"/>
      <c r="S20" s="3"/>
      <c r="T20" s="3"/>
      <c r="U20" s="3"/>
      <c r="V20" s="3"/>
      <c r="W20" s="3"/>
      <c r="X20" s="3"/>
      <c r="Y20" s="3"/>
      <c r="Z20" s="3"/>
    </row>
    <row r="21" spans="1:26" ht="15.75" customHeight="1" x14ac:dyDescent="0.3">
      <c r="A21" s="190">
        <f t="shared" si="0"/>
        <v>19</v>
      </c>
      <c r="B21" s="114" t="s">
        <v>880</v>
      </c>
      <c r="C21" s="122">
        <v>43647</v>
      </c>
      <c r="D21" s="104" t="s">
        <v>886</v>
      </c>
      <c r="E21" s="53" t="s">
        <v>1169</v>
      </c>
      <c r="F21" s="53" t="s">
        <v>1512</v>
      </c>
      <c r="G21" s="53" t="s">
        <v>791</v>
      </c>
      <c r="H21" s="113" t="s">
        <v>879</v>
      </c>
      <c r="I21" s="204" t="s">
        <v>1516</v>
      </c>
      <c r="J21" s="3"/>
      <c r="K21" s="3"/>
      <c r="L21" s="3"/>
      <c r="M21" s="3"/>
      <c r="N21" s="3"/>
      <c r="O21" s="3"/>
      <c r="P21" s="3"/>
      <c r="Q21" s="3"/>
      <c r="R21" s="3"/>
      <c r="S21" s="3"/>
      <c r="T21" s="3"/>
      <c r="U21" s="3"/>
      <c r="V21" s="3"/>
      <c r="W21" s="3"/>
      <c r="X21" s="3"/>
      <c r="Y21" s="3"/>
      <c r="Z21" s="3"/>
    </row>
    <row r="22" spans="1:26" ht="29.25" customHeight="1" x14ac:dyDescent="0.3">
      <c r="A22" s="190">
        <f t="shared" si="0"/>
        <v>20</v>
      </c>
      <c r="B22" s="114" t="s">
        <v>1217</v>
      </c>
      <c r="C22" s="145">
        <v>43669</v>
      </c>
      <c r="D22" s="104" t="s">
        <v>986</v>
      </c>
      <c r="E22" s="53" t="s">
        <v>1517</v>
      </c>
      <c r="F22" s="53" t="s">
        <v>1518</v>
      </c>
      <c r="G22" s="53" t="s">
        <v>1511</v>
      </c>
      <c r="H22" s="113" t="s">
        <v>879</v>
      </c>
      <c r="I22" s="204"/>
      <c r="J22" s="3"/>
      <c r="K22" s="3"/>
      <c r="L22" s="3"/>
      <c r="M22" s="3"/>
      <c r="N22" s="3"/>
      <c r="O22" s="3"/>
      <c r="P22" s="3"/>
      <c r="Q22" s="3"/>
      <c r="R22" s="3"/>
      <c r="S22" s="3"/>
      <c r="T22" s="3"/>
      <c r="U22" s="3"/>
      <c r="V22" s="3"/>
      <c r="W22" s="3"/>
      <c r="X22" s="3"/>
      <c r="Y22" s="3"/>
      <c r="Z22" s="3"/>
    </row>
    <row r="23" spans="1:26" ht="38.25" customHeight="1" x14ac:dyDescent="0.3">
      <c r="A23" s="190">
        <f t="shared" si="0"/>
        <v>21</v>
      </c>
      <c r="B23" s="114" t="s">
        <v>880</v>
      </c>
      <c r="C23" s="145">
        <v>43669</v>
      </c>
      <c r="D23" s="104" t="s">
        <v>886</v>
      </c>
      <c r="E23" s="53" t="s">
        <v>1519</v>
      </c>
      <c r="F23" s="53" t="s">
        <v>1512</v>
      </c>
      <c r="G23" s="53"/>
      <c r="H23" s="113" t="s">
        <v>879</v>
      </c>
      <c r="I23" s="204" t="s">
        <v>1508</v>
      </c>
      <c r="J23" s="3"/>
      <c r="K23" s="3"/>
      <c r="L23" s="3"/>
      <c r="M23" s="3"/>
      <c r="N23" s="3"/>
      <c r="O23" s="3"/>
      <c r="P23" s="3"/>
      <c r="Q23" s="3"/>
      <c r="R23" s="3"/>
      <c r="S23" s="3"/>
      <c r="T23" s="3"/>
      <c r="U23" s="3"/>
      <c r="V23" s="3"/>
      <c r="W23" s="3"/>
      <c r="X23" s="3"/>
      <c r="Y23" s="3"/>
      <c r="Z23" s="3"/>
    </row>
    <row r="24" spans="1:26" ht="15.75" customHeight="1" x14ac:dyDescent="0.3">
      <c r="A24" s="190">
        <f t="shared" si="0"/>
        <v>22</v>
      </c>
      <c r="B24" s="114" t="s">
        <v>880</v>
      </c>
      <c r="C24" s="145">
        <v>43677</v>
      </c>
      <c r="D24" s="104" t="s">
        <v>1520</v>
      </c>
      <c r="E24" s="53" t="s">
        <v>1521</v>
      </c>
      <c r="F24" s="53" t="s">
        <v>1522</v>
      </c>
      <c r="G24" s="53" t="s">
        <v>1511</v>
      </c>
      <c r="H24" s="113" t="s">
        <v>879</v>
      </c>
      <c r="I24" s="204"/>
      <c r="J24" s="3"/>
      <c r="K24" s="3"/>
      <c r="L24" s="3"/>
      <c r="M24" s="3"/>
      <c r="N24" s="3"/>
      <c r="O24" s="3"/>
      <c r="P24" s="3"/>
      <c r="Q24" s="3"/>
      <c r="R24" s="3"/>
      <c r="S24" s="3"/>
      <c r="T24" s="3"/>
      <c r="U24" s="3"/>
      <c r="V24" s="3"/>
      <c r="W24" s="3"/>
      <c r="X24" s="3"/>
      <c r="Y24" s="3"/>
      <c r="Z24" s="3"/>
    </row>
    <row r="25" spans="1:26" ht="15.75" customHeight="1" x14ac:dyDescent="0.3">
      <c r="A25" s="190">
        <f t="shared" si="0"/>
        <v>23</v>
      </c>
      <c r="B25" s="114" t="s">
        <v>875</v>
      </c>
      <c r="C25" s="145">
        <v>43678</v>
      </c>
      <c r="D25" s="104" t="s">
        <v>1199</v>
      </c>
      <c r="E25" s="53" t="s">
        <v>1523</v>
      </c>
      <c r="F25" s="53" t="s">
        <v>1524</v>
      </c>
      <c r="G25" s="53"/>
      <c r="H25" s="113" t="s">
        <v>879</v>
      </c>
      <c r="I25" s="204" t="s">
        <v>1525</v>
      </c>
      <c r="J25" s="3"/>
      <c r="K25" s="3"/>
      <c r="L25" s="3"/>
      <c r="M25" s="3"/>
      <c r="N25" s="3"/>
      <c r="O25" s="3"/>
      <c r="P25" s="3"/>
      <c r="Q25" s="3"/>
      <c r="R25" s="3"/>
      <c r="S25" s="3"/>
      <c r="T25" s="3"/>
      <c r="U25" s="3"/>
      <c r="V25" s="3"/>
      <c r="W25" s="3"/>
      <c r="X25" s="3"/>
      <c r="Y25" s="3"/>
      <c r="Z25" s="3"/>
    </row>
    <row r="26" spans="1:26" ht="15.75" customHeight="1" x14ac:dyDescent="0.3">
      <c r="A26" s="190">
        <f t="shared" si="0"/>
        <v>24</v>
      </c>
      <c r="B26" s="114" t="s">
        <v>880</v>
      </c>
      <c r="C26" s="145">
        <v>43711</v>
      </c>
      <c r="D26" s="104" t="s">
        <v>886</v>
      </c>
      <c r="E26" s="53" t="s">
        <v>1526</v>
      </c>
      <c r="F26" s="53" t="s">
        <v>1512</v>
      </c>
      <c r="G26" s="53"/>
      <c r="H26" s="113" t="s">
        <v>879</v>
      </c>
      <c r="I26" s="53" t="s">
        <v>1508</v>
      </c>
      <c r="J26" s="3"/>
      <c r="K26" s="3"/>
      <c r="L26" s="3"/>
      <c r="M26" s="3"/>
      <c r="N26" s="3"/>
      <c r="O26" s="3"/>
      <c r="P26" s="3"/>
      <c r="Q26" s="3"/>
      <c r="R26" s="3"/>
      <c r="S26" s="3"/>
      <c r="T26" s="3"/>
      <c r="U26" s="3"/>
      <c r="V26" s="3"/>
      <c r="W26" s="3"/>
      <c r="X26" s="3"/>
      <c r="Y26" s="3"/>
      <c r="Z26" s="3"/>
    </row>
    <row r="27" spans="1:26" ht="15.75" customHeight="1" x14ac:dyDescent="0.3">
      <c r="A27" s="190">
        <f t="shared" si="0"/>
        <v>25</v>
      </c>
      <c r="B27" s="114" t="s">
        <v>875</v>
      </c>
      <c r="C27" s="145">
        <v>43720</v>
      </c>
      <c r="D27" s="104" t="s">
        <v>1199</v>
      </c>
      <c r="E27" s="53" t="s">
        <v>1223</v>
      </c>
      <c r="F27" s="53" t="s">
        <v>1527</v>
      </c>
      <c r="G27" s="53"/>
      <c r="H27" s="113" t="s">
        <v>879</v>
      </c>
      <c r="I27" s="204"/>
      <c r="J27" s="3"/>
      <c r="K27" s="3"/>
      <c r="L27" s="3"/>
      <c r="M27" s="3"/>
      <c r="N27" s="3"/>
      <c r="O27" s="3"/>
      <c r="P27" s="3"/>
      <c r="Q27" s="3"/>
      <c r="R27" s="3"/>
      <c r="S27" s="3"/>
      <c r="T27" s="3"/>
      <c r="U27" s="3"/>
      <c r="V27" s="3"/>
      <c r="W27" s="3"/>
      <c r="X27" s="3"/>
      <c r="Y27" s="3"/>
      <c r="Z27" s="3"/>
    </row>
    <row r="28" spans="1:26" ht="15.75" customHeight="1" x14ac:dyDescent="0.3">
      <c r="A28" s="190">
        <f t="shared" si="0"/>
        <v>26</v>
      </c>
      <c r="B28" s="114" t="s">
        <v>875</v>
      </c>
      <c r="C28" s="145">
        <v>43720</v>
      </c>
      <c r="D28" s="104" t="s">
        <v>1199</v>
      </c>
      <c r="E28" s="53" t="s">
        <v>1224</v>
      </c>
      <c r="F28" s="53" t="s">
        <v>1528</v>
      </c>
      <c r="G28" s="53"/>
      <c r="H28" s="113" t="s">
        <v>879</v>
      </c>
      <c r="I28" s="204"/>
      <c r="J28" s="3"/>
      <c r="K28" s="3"/>
      <c r="L28" s="3"/>
      <c r="M28" s="3"/>
      <c r="N28" s="3"/>
      <c r="O28" s="3"/>
      <c r="P28" s="3"/>
      <c r="Q28" s="3"/>
      <c r="R28" s="3"/>
      <c r="S28" s="3"/>
      <c r="T28" s="3"/>
      <c r="U28" s="3"/>
      <c r="V28" s="3"/>
      <c r="W28" s="3"/>
      <c r="X28" s="3"/>
      <c r="Y28" s="3"/>
      <c r="Z28" s="3"/>
    </row>
    <row r="29" spans="1:26" ht="15.75" customHeight="1" x14ac:dyDescent="0.3">
      <c r="A29" s="190">
        <f t="shared" si="0"/>
        <v>27</v>
      </c>
      <c r="B29" s="114" t="s">
        <v>875</v>
      </c>
      <c r="C29" s="145">
        <v>43720</v>
      </c>
      <c r="D29" s="104" t="s">
        <v>1199</v>
      </c>
      <c r="E29" s="53" t="s">
        <v>1225</v>
      </c>
      <c r="F29" s="53" t="s">
        <v>1528</v>
      </c>
      <c r="G29" s="53"/>
      <c r="H29" s="113" t="s">
        <v>879</v>
      </c>
      <c r="I29" s="204"/>
      <c r="J29" s="3"/>
      <c r="K29" s="3"/>
      <c r="L29" s="3"/>
      <c r="M29" s="3"/>
      <c r="N29" s="3"/>
      <c r="O29" s="3"/>
      <c r="P29" s="3"/>
      <c r="Q29" s="3"/>
      <c r="R29" s="3"/>
      <c r="S29" s="3"/>
      <c r="T29" s="3"/>
      <c r="U29" s="3"/>
      <c r="V29" s="3"/>
      <c r="W29" s="3"/>
      <c r="X29" s="3"/>
      <c r="Y29" s="3"/>
      <c r="Z29" s="3"/>
    </row>
    <row r="30" spans="1:26" ht="15.75" customHeight="1" x14ac:dyDescent="0.3">
      <c r="A30" s="190">
        <f t="shared" si="0"/>
        <v>28</v>
      </c>
      <c r="B30" s="114" t="s">
        <v>875</v>
      </c>
      <c r="C30" s="145">
        <v>43720</v>
      </c>
      <c r="D30" s="104" t="s">
        <v>1199</v>
      </c>
      <c r="E30" s="53" t="s">
        <v>1226</v>
      </c>
      <c r="F30" s="53" t="s">
        <v>1528</v>
      </c>
      <c r="G30" s="53"/>
      <c r="H30" s="113" t="s">
        <v>879</v>
      </c>
      <c r="I30" s="204"/>
      <c r="J30" s="3"/>
      <c r="K30" s="3"/>
      <c r="L30" s="3"/>
      <c r="M30" s="3"/>
      <c r="N30" s="3"/>
      <c r="O30" s="3"/>
      <c r="P30" s="3"/>
      <c r="Q30" s="3"/>
      <c r="R30" s="3"/>
      <c r="S30" s="3"/>
      <c r="T30" s="3"/>
      <c r="U30" s="3"/>
      <c r="V30" s="3"/>
      <c r="W30" s="3"/>
      <c r="X30" s="3"/>
      <c r="Y30" s="3"/>
      <c r="Z30" s="3"/>
    </row>
    <row r="31" spans="1:26" ht="15.75" customHeight="1" x14ac:dyDescent="0.3">
      <c r="A31" s="190">
        <f t="shared" si="0"/>
        <v>29</v>
      </c>
      <c r="B31" s="114" t="s">
        <v>875</v>
      </c>
      <c r="C31" s="145">
        <v>43720</v>
      </c>
      <c r="D31" s="104" t="s">
        <v>1199</v>
      </c>
      <c r="E31" s="53" t="s">
        <v>1227</v>
      </c>
      <c r="F31" s="53" t="s">
        <v>1528</v>
      </c>
      <c r="G31" s="53"/>
      <c r="H31" s="113" t="s">
        <v>879</v>
      </c>
      <c r="I31" s="204"/>
      <c r="J31" s="3"/>
      <c r="K31" s="3"/>
      <c r="L31" s="3"/>
      <c r="M31" s="3"/>
      <c r="N31" s="3"/>
      <c r="O31" s="3"/>
      <c r="P31" s="3"/>
      <c r="Q31" s="3"/>
      <c r="R31" s="3"/>
      <c r="S31" s="3"/>
      <c r="T31" s="3"/>
      <c r="U31" s="3"/>
      <c r="V31" s="3"/>
      <c r="W31" s="3"/>
      <c r="X31" s="3"/>
      <c r="Y31" s="3"/>
      <c r="Z31" s="3"/>
    </row>
    <row r="32" spans="1:26" ht="15.75" customHeight="1" x14ac:dyDescent="0.3">
      <c r="A32" s="190">
        <f t="shared" si="0"/>
        <v>30</v>
      </c>
      <c r="B32" s="110" t="s">
        <v>875</v>
      </c>
      <c r="C32" s="145">
        <v>43720</v>
      </c>
      <c r="D32" s="104" t="s">
        <v>1199</v>
      </c>
      <c r="E32" s="125" t="s">
        <v>1228</v>
      </c>
      <c r="F32" s="125" t="s">
        <v>1529</v>
      </c>
      <c r="G32" s="125"/>
      <c r="H32" s="113" t="s">
        <v>879</v>
      </c>
      <c r="I32" s="205"/>
      <c r="J32" s="3"/>
      <c r="K32" s="3"/>
      <c r="L32" s="3"/>
      <c r="M32" s="3"/>
      <c r="N32" s="3"/>
      <c r="O32" s="3"/>
      <c r="P32" s="3"/>
      <c r="Q32" s="3"/>
      <c r="R32" s="3"/>
      <c r="S32" s="3"/>
      <c r="T32" s="3"/>
      <c r="U32" s="3"/>
      <c r="V32" s="3"/>
      <c r="W32" s="3"/>
      <c r="X32" s="3"/>
      <c r="Y32" s="3"/>
      <c r="Z32" s="3"/>
    </row>
    <row r="33" spans="1:26" ht="15.75" customHeight="1" x14ac:dyDescent="0.3">
      <c r="A33" s="190">
        <f t="shared" si="0"/>
        <v>31</v>
      </c>
      <c r="B33" s="110" t="s">
        <v>875</v>
      </c>
      <c r="C33" s="145">
        <v>43720</v>
      </c>
      <c r="D33" s="104" t="s">
        <v>1199</v>
      </c>
      <c r="E33" s="125" t="s">
        <v>1229</v>
      </c>
      <c r="F33" s="120" t="s">
        <v>1530</v>
      </c>
      <c r="G33" s="120"/>
      <c r="H33" s="113" t="s">
        <v>879</v>
      </c>
      <c r="I33" s="205"/>
      <c r="J33" s="3"/>
      <c r="K33" s="3"/>
      <c r="L33" s="3"/>
      <c r="M33" s="3"/>
      <c r="N33" s="3"/>
      <c r="O33" s="3"/>
      <c r="P33" s="3"/>
      <c r="Q33" s="3"/>
      <c r="R33" s="3"/>
      <c r="S33" s="3"/>
      <c r="T33" s="3"/>
      <c r="U33" s="3"/>
      <c r="V33" s="3"/>
      <c r="W33" s="3"/>
      <c r="X33" s="3"/>
      <c r="Y33" s="3"/>
      <c r="Z33" s="3"/>
    </row>
    <row r="34" spans="1:26" ht="15.75" customHeight="1" x14ac:dyDescent="0.3">
      <c r="A34" s="190"/>
      <c r="B34" s="110"/>
      <c r="C34" s="206"/>
      <c r="D34" s="207"/>
      <c r="E34" s="125"/>
      <c r="F34" s="208"/>
      <c r="G34" s="208"/>
      <c r="H34" s="113"/>
      <c r="I34" s="205"/>
      <c r="J34" s="3"/>
      <c r="K34" s="3"/>
      <c r="L34" s="3"/>
      <c r="M34" s="3"/>
      <c r="N34" s="3"/>
      <c r="O34" s="3"/>
      <c r="P34" s="3"/>
      <c r="Q34" s="3"/>
      <c r="R34" s="3"/>
      <c r="S34" s="3"/>
      <c r="T34" s="3"/>
      <c r="U34" s="3"/>
      <c r="V34" s="3"/>
      <c r="W34" s="3"/>
      <c r="X34" s="3"/>
      <c r="Y34" s="3"/>
      <c r="Z34" s="3"/>
    </row>
    <row r="35" spans="1:26" ht="15.75" customHeight="1" x14ac:dyDescent="0.35">
      <c r="A35" s="48"/>
      <c r="B35" s="87"/>
      <c r="C35" s="631" t="s">
        <v>1531</v>
      </c>
      <c r="D35" s="628"/>
      <c r="E35" s="190">
        <v>31</v>
      </c>
      <c r="F35" s="94"/>
      <c r="G35" s="94"/>
      <c r="H35" s="48"/>
      <c r="I35" s="52"/>
    </row>
    <row r="36" spans="1:26" ht="34.5" customHeight="1" x14ac:dyDescent="0.35">
      <c r="A36" s="48"/>
      <c r="B36" s="87"/>
      <c r="C36" s="631" t="s">
        <v>1532</v>
      </c>
      <c r="D36" s="628"/>
      <c r="E36" s="190">
        <v>13</v>
      </c>
      <c r="F36" s="94"/>
      <c r="G36" s="94"/>
      <c r="H36" s="48"/>
      <c r="I36" s="52"/>
    </row>
    <row r="37" spans="1:26" ht="15.75" customHeight="1" x14ac:dyDescent="0.35">
      <c r="A37" s="48"/>
      <c r="B37" s="87"/>
      <c r="C37" s="631"/>
      <c r="D37" s="628"/>
      <c r="E37" s="93"/>
      <c r="F37" s="93"/>
      <c r="G37" s="93"/>
      <c r="H37" s="48"/>
      <c r="I37" s="52"/>
    </row>
    <row r="38" spans="1:26" ht="15.75" customHeight="1" x14ac:dyDescent="0.35">
      <c r="A38" s="48"/>
      <c r="B38" s="87"/>
      <c r="C38" s="631"/>
      <c r="D38" s="628"/>
      <c r="E38" s="94"/>
      <c r="F38" s="94"/>
      <c r="G38" s="94"/>
      <c r="H38" s="48"/>
      <c r="I38" s="52"/>
    </row>
    <row r="39" spans="1:26" ht="15.75" customHeight="1" x14ac:dyDescent="0.35">
      <c r="A39" s="48"/>
      <c r="B39" s="87"/>
      <c r="C39" s="92"/>
      <c r="D39" s="94"/>
      <c r="E39" s="94"/>
      <c r="F39" s="94"/>
      <c r="G39" s="94"/>
      <c r="H39" s="48"/>
      <c r="I39" s="52"/>
    </row>
    <row r="40" spans="1:26" ht="15.75" customHeight="1" x14ac:dyDescent="0.35">
      <c r="A40" s="48"/>
      <c r="B40" s="629" t="s">
        <v>814</v>
      </c>
      <c r="C40" s="621"/>
      <c r="D40" s="89"/>
      <c r="E40" s="89"/>
      <c r="F40" s="89"/>
      <c r="G40" s="89"/>
      <c r="H40" s="48"/>
      <c r="I40" s="52"/>
    </row>
    <row r="41" spans="1:26" ht="15.75" customHeight="1" x14ac:dyDescent="0.3">
      <c r="I41" s="64"/>
    </row>
    <row r="42" spans="1:26" ht="15.75" customHeight="1" x14ac:dyDescent="0.3">
      <c r="I42" s="64"/>
    </row>
    <row r="43" spans="1:26" ht="15.75" customHeight="1" x14ac:dyDescent="0.3">
      <c r="I43" s="64"/>
    </row>
    <row r="44" spans="1:26" ht="15.75" customHeight="1" x14ac:dyDescent="0.3">
      <c r="I44" s="64"/>
    </row>
    <row r="45" spans="1:26" ht="15.75" customHeight="1" x14ac:dyDescent="0.3">
      <c r="I45" s="64"/>
    </row>
    <row r="46" spans="1:26" ht="15.75" customHeight="1" x14ac:dyDescent="0.3">
      <c r="I46" s="64"/>
    </row>
    <row r="47" spans="1:26" ht="15.75" customHeight="1" x14ac:dyDescent="0.3">
      <c r="I47" s="64"/>
    </row>
    <row r="48" spans="1:26" ht="15.75" customHeight="1" x14ac:dyDescent="0.3">
      <c r="I48" s="64"/>
    </row>
    <row r="49" spans="9:9" ht="15.75" customHeight="1" x14ac:dyDescent="0.3">
      <c r="I49" s="64"/>
    </row>
    <row r="50" spans="9:9" ht="15.75" customHeight="1" x14ac:dyDescent="0.3">
      <c r="I50" s="64"/>
    </row>
    <row r="51" spans="9:9" ht="15.75" customHeight="1" x14ac:dyDescent="0.3">
      <c r="I51" s="64"/>
    </row>
    <row r="52" spans="9:9" ht="15.75" customHeight="1" x14ac:dyDescent="0.3">
      <c r="I52" s="64"/>
    </row>
    <row r="53" spans="9:9" ht="15.75" customHeight="1" x14ac:dyDescent="0.3">
      <c r="I53" s="64"/>
    </row>
    <row r="54" spans="9:9" ht="15.75" customHeight="1" x14ac:dyDescent="0.3">
      <c r="I54" s="64"/>
    </row>
    <row r="55" spans="9:9" ht="15.75" customHeight="1" x14ac:dyDescent="0.3">
      <c r="I55" s="64"/>
    </row>
    <row r="56" spans="9:9" ht="15.75" customHeight="1" x14ac:dyDescent="0.3">
      <c r="I56" s="64"/>
    </row>
    <row r="57" spans="9:9" ht="15.75" customHeight="1" x14ac:dyDescent="0.3">
      <c r="I57" s="64"/>
    </row>
    <row r="58" spans="9:9" ht="15.75" customHeight="1" x14ac:dyDescent="0.3">
      <c r="I58" s="64"/>
    </row>
    <row r="59" spans="9:9" ht="15.75" customHeight="1" x14ac:dyDescent="0.3">
      <c r="I59" s="64"/>
    </row>
    <row r="60" spans="9:9" ht="15.75" customHeight="1" x14ac:dyDescent="0.3">
      <c r="I60" s="64"/>
    </row>
    <row r="61" spans="9:9" ht="15.75" customHeight="1" x14ac:dyDescent="0.3">
      <c r="I61" s="64"/>
    </row>
    <row r="62" spans="9:9" ht="15.75" customHeight="1" x14ac:dyDescent="0.3">
      <c r="I62" s="64"/>
    </row>
    <row r="63" spans="9:9" ht="15.75" customHeight="1" x14ac:dyDescent="0.3">
      <c r="I63" s="64"/>
    </row>
    <row r="64" spans="9:9" ht="15.75" customHeight="1" x14ac:dyDescent="0.3">
      <c r="I64" s="64"/>
    </row>
    <row r="65" spans="9:9" ht="15.75" customHeight="1" x14ac:dyDescent="0.3">
      <c r="I65" s="64"/>
    </row>
    <row r="66" spans="9:9" ht="15.75" customHeight="1" x14ac:dyDescent="0.3">
      <c r="I66" s="64"/>
    </row>
    <row r="67" spans="9:9" ht="15.75" customHeight="1" x14ac:dyDescent="0.3">
      <c r="I67" s="64"/>
    </row>
    <row r="68" spans="9:9" ht="15.75" customHeight="1" x14ac:dyDescent="0.3">
      <c r="I68" s="64"/>
    </row>
    <row r="69" spans="9:9" ht="15.75" customHeight="1" x14ac:dyDescent="0.3">
      <c r="I69" s="64"/>
    </row>
    <row r="70" spans="9:9" ht="15.75" customHeight="1" x14ac:dyDescent="0.3">
      <c r="I70" s="64"/>
    </row>
    <row r="71" spans="9:9" ht="15.75" customHeight="1" x14ac:dyDescent="0.3">
      <c r="I71" s="64"/>
    </row>
    <row r="72" spans="9:9" ht="15.75" customHeight="1" x14ac:dyDescent="0.3">
      <c r="I72" s="64"/>
    </row>
    <row r="73" spans="9:9" ht="15.75" customHeight="1" x14ac:dyDescent="0.3">
      <c r="I73" s="64"/>
    </row>
    <row r="74" spans="9:9" ht="15.75" customHeight="1" x14ac:dyDescent="0.3">
      <c r="I74" s="64"/>
    </row>
    <row r="75" spans="9:9" ht="15.75" customHeight="1" x14ac:dyDescent="0.3">
      <c r="I75" s="64"/>
    </row>
    <row r="76" spans="9:9" ht="15.75" customHeight="1" x14ac:dyDescent="0.3">
      <c r="I76" s="64"/>
    </row>
    <row r="77" spans="9:9" ht="15.75" customHeight="1" x14ac:dyDescent="0.3">
      <c r="I77" s="64"/>
    </row>
    <row r="78" spans="9:9" ht="15.75" customHeight="1" x14ac:dyDescent="0.3">
      <c r="I78" s="64"/>
    </row>
    <row r="79" spans="9:9" ht="15.75" customHeight="1" x14ac:dyDescent="0.3">
      <c r="I79" s="64"/>
    </row>
    <row r="80" spans="9:9" ht="15.75" customHeight="1" x14ac:dyDescent="0.3">
      <c r="I80" s="64"/>
    </row>
    <row r="81" spans="9:9" ht="15.75" customHeight="1" x14ac:dyDescent="0.3">
      <c r="I81" s="64"/>
    </row>
    <row r="82" spans="9:9" ht="15.75" customHeight="1" x14ac:dyDescent="0.3">
      <c r="I82" s="64"/>
    </row>
    <row r="83" spans="9:9" ht="15.75" customHeight="1" x14ac:dyDescent="0.3">
      <c r="I83" s="64"/>
    </row>
    <row r="84" spans="9:9" ht="15.75" customHeight="1" x14ac:dyDescent="0.3">
      <c r="I84" s="64"/>
    </row>
    <row r="85" spans="9:9" ht="15.75" customHeight="1" x14ac:dyDescent="0.3">
      <c r="I85" s="64"/>
    </row>
    <row r="86" spans="9:9" ht="15.75" customHeight="1" x14ac:dyDescent="0.3">
      <c r="I86" s="64"/>
    </row>
    <row r="87" spans="9:9" ht="15.75" customHeight="1" x14ac:dyDescent="0.3">
      <c r="I87" s="64"/>
    </row>
    <row r="88" spans="9:9" ht="15.75" customHeight="1" x14ac:dyDescent="0.3">
      <c r="I88" s="64"/>
    </row>
    <row r="89" spans="9:9" ht="15.75" customHeight="1" x14ac:dyDescent="0.3">
      <c r="I89" s="64"/>
    </row>
    <row r="90" spans="9:9" ht="15.75" customHeight="1" x14ac:dyDescent="0.3">
      <c r="I90" s="64"/>
    </row>
    <row r="91" spans="9:9" ht="15.75" customHeight="1" x14ac:dyDescent="0.3">
      <c r="I91" s="64"/>
    </row>
    <row r="92" spans="9:9" ht="15.75" customHeight="1" x14ac:dyDescent="0.3">
      <c r="I92" s="64"/>
    </row>
    <row r="93" spans="9:9" ht="15.75" customHeight="1" x14ac:dyDescent="0.3">
      <c r="I93" s="64"/>
    </row>
    <row r="94" spans="9:9" ht="15.75" customHeight="1" x14ac:dyDescent="0.3">
      <c r="I94" s="64"/>
    </row>
    <row r="95" spans="9:9" ht="15.75" customHeight="1" x14ac:dyDescent="0.3">
      <c r="I95" s="64"/>
    </row>
    <row r="96" spans="9:9" ht="15.75" customHeight="1" x14ac:dyDescent="0.3">
      <c r="I96" s="64"/>
    </row>
    <row r="97" spans="9:9" ht="15.75" customHeight="1" x14ac:dyDescent="0.3">
      <c r="I97" s="64"/>
    </row>
    <row r="98" spans="9:9" ht="15.75" customHeight="1" x14ac:dyDescent="0.3">
      <c r="I98" s="64"/>
    </row>
    <row r="99" spans="9:9" ht="15.75" customHeight="1" x14ac:dyDescent="0.3">
      <c r="I99" s="64"/>
    </row>
    <row r="100" spans="9:9" ht="15.75" customHeight="1" x14ac:dyDescent="0.3">
      <c r="I100" s="64"/>
    </row>
    <row r="101" spans="9:9" ht="15.75" customHeight="1" x14ac:dyDescent="0.3">
      <c r="I101" s="64"/>
    </row>
    <row r="102" spans="9:9" ht="15.75" customHeight="1" x14ac:dyDescent="0.3">
      <c r="I102" s="64"/>
    </row>
    <row r="103" spans="9:9" ht="15.75" customHeight="1" x14ac:dyDescent="0.3">
      <c r="I103" s="64"/>
    </row>
    <row r="104" spans="9:9" ht="15.75" customHeight="1" x14ac:dyDescent="0.3">
      <c r="I104" s="64"/>
    </row>
    <row r="105" spans="9:9" ht="15.75" customHeight="1" x14ac:dyDescent="0.3">
      <c r="I105" s="64"/>
    </row>
    <row r="106" spans="9:9" ht="15.75" customHeight="1" x14ac:dyDescent="0.3">
      <c r="I106" s="64"/>
    </row>
    <row r="107" spans="9:9" ht="15.75" customHeight="1" x14ac:dyDescent="0.3">
      <c r="I107" s="64"/>
    </row>
    <row r="108" spans="9:9" ht="15.75" customHeight="1" x14ac:dyDescent="0.3">
      <c r="I108" s="64"/>
    </row>
    <row r="109" spans="9:9" ht="15.75" customHeight="1" x14ac:dyDescent="0.3">
      <c r="I109" s="64"/>
    </row>
    <row r="110" spans="9:9" ht="15.75" customHeight="1" x14ac:dyDescent="0.3">
      <c r="I110" s="64"/>
    </row>
    <row r="111" spans="9:9" ht="15.75" customHeight="1" x14ac:dyDescent="0.3">
      <c r="I111" s="64"/>
    </row>
    <row r="112" spans="9:9" ht="15.75" customHeight="1" x14ac:dyDescent="0.3">
      <c r="I112" s="64"/>
    </row>
    <row r="113" spans="9:9" ht="15.75" customHeight="1" x14ac:dyDescent="0.3">
      <c r="I113" s="64"/>
    </row>
    <row r="114" spans="9:9" ht="15.75" customHeight="1" x14ac:dyDescent="0.3">
      <c r="I114" s="64"/>
    </row>
    <row r="115" spans="9:9" ht="15.75" customHeight="1" x14ac:dyDescent="0.3">
      <c r="I115" s="64"/>
    </row>
    <row r="116" spans="9:9" ht="15.75" customHeight="1" x14ac:dyDescent="0.3">
      <c r="I116" s="64"/>
    </row>
    <row r="117" spans="9:9" ht="15.75" customHeight="1" x14ac:dyDescent="0.3">
      <c r="I117" s="64"/>
    </row>
    <row r="118" spans="9:9" ht="15.75" customHeight="1" x14ac:dyDescent="0.3">
      <c r="I118" s="64"/>
    </row>
    <row r="119" spans="9:9" ht="15.75" customHeight="1" x14ac:dyDescent="0.3">
      <c r="I119" s="64"/>
    </row>
    <row r="120" spans="9:9" ht="15.75" customHeight="1" x14ac:dyDescent="0.3">
      <c r="I120" s="64"/>
    </row>
    <row r="121" spans="9:9" ht="15.75" customHeight="1" x14ac:dyDescent="0.3">
      <c r="I121" s="64"/>
    </row>
    <row r="122" spans="9:9" ht="15.75" customHeight="1" x14ac:dyDescent="0.3">
      <c r="I122" s="64"/>
    </row>
    <row r="123" spans="9:9" ht="15.75" customHeight="1" x14ac:dyDescent="0.3">
      <c r="I123" s="64"/>
    </row>
    <row r="124" spans="9:9" ht="15.75" customHeight="1" x14ac:dyDescent="0.3">
      <c r="I124" s="64"/>
    </row>
    <row r="125" spans="9:9" ht="15.75" customHeight="1" x14ac:dyDescent="0.3">
      <c r="I125" s="64"/>
    </row>
    <row r="126" spans="9:9" ht="15.75" customHeight="1" x14ac:dyDescent="0.3">
      <c r="I126" s="64"/>
    </row>
    <row r="127" spans="9:9" ht="15.75" customHeight="1" x14ac:dyDescent="0.3">
      <c r="I127" s="64"/>
    </row>
    <row r="128" spans="9:9" ht="15.75" customHeight="1" x14ac:dyDescent="0.3">
      <c r="I128" s="64"/>
    </row>
    <row r="129" spans="9:9" ht="15.75" customHeight="1" x14ac:dyDescent="0.3">
      <c r="I129" s="64"/>
    </row>
    <row r="130" spans="9:9" ht="15.75" customHeight="1" x14ac:dyDescent="0.3">
      <c r="I130" s="64"/>
    </row>
    <row r="131" spans="9:9" ht="15.75" customHeight="1" x14ac:dyDescent="0.3">
      <c r="I131" s="64"/>
    </row>
    <row r="132" spans="9:9" ht="15.75" customHeight="1" x14ac:dyDescent="0.3">
      <c r="I132" s="64"/>
    </row>
    <row r="133" spans="9:9" ht="15.75" customHeight="1" x14ac:dyDescent="0.3">
      <c r="I133" s="64"/>
    </row>
    <row r="134" spans="9:9" ht="15.75" customHeight="1" x14ac:dyDescent="0.3">
      <c r="I134" s="64"/>
    </row>
    <row r="135" spans="9:9" ht="15.75" customHeight="1" x14ac:dyDescent="0.3">
      <c r="I135" s="64"/>
    </row>
    <row r="136" spans="9:9" ht="15.75" customHeight="1" x14ac:dyDescent="0.3">
      <c r="I136" s="64"/>
    </row>
    <row r="137" spans="9:9" ht="15.75" customHeight="1" x14ac:dyDescent="0.3">
      <c r="I137" s="64"/>
    </row>
    <row r="138" spans="9:9" ht="15.75" customHeight="1" x14ac:dyDescent="0.3">
      <c r="I138" s="64"/>
    </row>
    <row r="139" spans="9:9" ht="15.75" customHeight="1" x14ac:dyDescent="0.3">
      <c r="I139" s="64"/>
    </row>
    <row r="140" spans="9:9" ht="15.75" customHeight="1" x14ac:dyDescent="0.3">
      <c r="I140" s="64"/>
    </row>
    <row r="141" spans="9:9" ht="15.75" customHeight="1" x14ac:dyDescent="0.3">
      <c r="I141" s="64"/>
    </row>
    <row r="142" spans="9:9" ht="15.75" customHeight="1" x14ac:dyDescent="0.3">
      <c r="I142" s="64"/>
    </row>
    <row r="143" spans="9:9" ht="15.75" customHeight="1" x14ac:dyDescent="0.3">
      <c r="I143" s="64"/>
    </row>
    <row r="144" spans="9:9" ht="15.75" customHeight="1" x14ac:dyDescent="0.3">
      <c r="I144" s="64"/>
    </row>
    <row r="145" spans="9:9" ht="15.75" customHeight="1" x14ac:dyDescent="0.3">
      <c r="I145" s="64"/>
    </row>
    <row r="146" spans="9:9" ht="15.75" customHeight="1" x14ac:dyDescent="0.3">
      <c r="I146" s="64"/>
    </row>
    <row r="147" spans="9:9" ht="15.75" customHeight="1" x14ac:dyDescent="0.3">
      <c r="I147" s="64"/>
    </row>
    <row r="148" spans="9:9" ht="15.75" customHeight="1" x14ac:dyDescent="0.3">
      <c r="I148" s="64"/>
    </row>
    <row r="149" spans="9:9" ht="15.75" customHeight="1" x14ac:dyDescent="0.3">
      <c r="I149" s="64"/>
    </row>
    <row r="150" spans="9:9" ht="15.75" customHeight="1" x14ac:dyDescent="0.3">
      <c r="I150" s="64"/>
    </row>
    <row r="151" spans="9:9" ht="15.75" customHeight="1" x14ac:dyDescent="0.3">
      <c r="I151" s="64"/>
    </row>
    <row r="152" spans="9:9" ht="15.75" customHeight="1" x14ac:dyDescent="0.3">
      <c r="I152" s="64"/>
    </row>
    <row r="153" spans="9:9" ht="15.75" customHeight="1" x14ac:dyDescent="0.3">
      <c r="I153" s="64"/>
    </row>
    <row r="154" spans="9:9" ht="15.75" customHeight="1" x14ac:dyDescent="0.3">
      <c r="I154" s="64"/>
    </row>
    <row r="155" spans="9:9" ht="15.75" customHeight="1" x14ac:dyDescent="0.3">
      <c r="I155" s="64"/>
    </row>
    <row r="156" spans="9:9" ht="15.75" customHeight="1" x14ac:dyDescent="0.3">
      <c r="I156" s="64"/>
    </row>
    <row r="157" spans="9:9" ht="15.75" customHeight="1" x14ac:dyDescent="0.3">
      <c r="I157" s="64"/>
    </row>
    <row r="158" spans="9:9" ht="15.75" customHeight="1" x14ac:dyDescent="0.3">
      <c r="I158" s="64"/>
    </row>
    <row r="159" spans="9:9" ht="15.75" customHeight="1" x14ac:dyDescent="0.3">
      <c r="I159" s="64"/>
    </row>
    <row r="160" spans="9:9" ht="15.75" customHeight="1" x14ac:dyDescent="0.3">
      <c r="I160" s="64"/>
    </row>
    <row r="161" spans="9:9" ht="15.75" customHeight="1" x14ac:dyDescent="0.3">
      <c r="I161" s="64"/>
    </row>
    <row r="162" spans="9:9" ht="15.75" customHeight="1" x14ac:dyDescent="0.3">
      <c r="I162" s="64"/>
    </row>
    <row r="163" spans="9:9" ht="15.75" customHeight="1" x14ac:dyDescent="0.3">
      <c r="I163" s="64"/>
    </row>
    <row r="164" spans="9:9" ht="15.75" customHeight="1" x14ac:dyDescent="0.3">
      <c r="I164" s="64"/>
    </row>
    <row r="165" spans="9:9" ht="15.75" customHeight="1" x14ac:dyDescent="0.3">
      <c r="I165" s="64"/>
    </row>
    <row r="166" spans="9:9" ht="15.75" customHeight="1" x14ac:dyDescent="0.3">
      <c r="I166" s="64"/>
    </row>
    <row r="167" spans="9:9" ht="15.75" customHeight="1" x14ac:dyDescent="0.3">
      <c r="I167" s="64"/>
    </row>
    <row r="168" spans="9:9" ht="15.75" customHeight="1" x14ac:dyDescent="0.3">
      <c r="I168" s="64"/>
    </row>
    <row r="169" spans="9:9" ht="15.75" customHeight="1" x14ac:dyDescent="0.3">
      <c r="I169" s="64"/>
    </row>
    <row r="170" spans="9:9" ht="15.75" customHeight="1" x14ac:dyDescent="0.3">
      <c r="I170" s="64"/>
    </row>
    <row r="171" spans="9:9" ht="15.75" customHeight="1" x14ac:dyDescent="0.3">
      <c r="I171" s="64"/>
    </row>
    <row r="172" spans="9:9" ht="15.75" customHeight="1" x14ac:dyDescent="0.3">
      <c r="I172" s="64"/>
    </row>
    <row r="173" spans="9:9" ht="15.75" customHeight="1" x14ac:dyDescent="0.3">
      <c r="I173" s="64"/>
    </row>
    <row r="174" spans="9:9" ht="15.75" customHeight="1" x14ac:dyDescent="0.3">
      <c r="I174" s="64"/>
    </row>
    <row r="175" spans="9:9" ht="15.75" customHeight="1" x14ac:dyDescent="0.3">
      <c r="I175" s="64"/>
    </row>
    <row r="176" spans="9:9" ht="15.75" customHeight="1" x14ac:dyDescent="0.3">
      <c r="I176" s="64"/>
    </row>
    <row r="177" spans="9:9" ht="15.75" customHeight="1" x14ac:dyDescent="0.3">
      <c r="I177" s="64"/>
    </row>
    <row r="178" spans="9:9" ht="15.75" customHeight="1" x14ac:dyDescent="0.3">
      <c r="I178" s="64"/>
    </row>
    <row r="179" spans="9:9" ht="15.75" customHeight="1" x14ac:dyDescent="0.3">
      <c r="I179" s="64"/>
    </row>
    <row r="180" spans="9:9" ht="15.75" customHeight="1" x14ac:dyDescent="0.3">
      <c r="I180" s="64"/>
    </row>
    <row r="181" spans="9:9" ht="15.75" customHeight="1" x14ac:dyDescent="0.3">
      <c r="I181" s="64"/>
    </row>
    <row r="182" spans="9:9" ht="15.75" customHeight="1" x14ac:dyDescent="0.3">
      <c r="I182" s="64"/>
    </row>
    <row r="183" spans="9:9" ht="15.75" customHeight="1" x14ac:dyDescent="0.3">
      <c r="I183" s="64"/>
    </row>
    <row r="184" spans="9:9" ht="15.75" customHeight="1" x14ac:dyDescent="0.3">
      <c r="I184" s="64"/>
    </row>
    <row r="185" spans="9:9" ht="15.75" customHeight="1" x14ac:dyDescent="0.3">
      <c r="I185" s="64"/>
    </row>
    <row r="186" spans="9:9" ht="15.75" customHeight="1" x14ac:dyDescent="0.3">
      <c r="I186" s="64"/>
    </row>
    <row r="187" spans="9:9" ht="15.75" customHeight="1" x14ac:dyDescent="0.3">
      <c r="I187" s="64"/>
    </row>
    <row r="188" spans="9:9" ht="15.75" customHeight="1" x14ac:dyDescent="0.3">
      <c r="I188" s="64"/>
    </row>
    <row r="189" spans="9:9" ht="15.75" customHeight="1" x14ac:dyDescent="0.3">
      <c r="I189" s="64"/>
    </row>
    <row r="190" spans="9:9" ht="15.75" customHeight="1" x14ac:dyDescent="0.3">
      <c r="I190" s="64"/>
    </row>
    <row r="191" spans="9:9" ht="15.75" customHeight="1" x14ac:dyDescent="0.3">
      <c r="I191" s="64"/>
    </row>
    <row r="192" spans="9:9" ht="15.75" customHeight="1" x14ac:dyDescent="0.3">
      <c r="I192" s="64"/>
    </row>
    <row r="193" spans="9:9" ht="15.75" customHeight="1" x14ac:dyDescent="0.3">
      <c r="I193" s="64"/>
    </row>
    <row r="194" spans="9:9" ht="15.75" customHeight="1" x14ac:dyDescent="0.3">
      <c r="I194" s="64"/>
    </row>
    <row r="195" spans="9:9" ht="15.75" customHeight="1" x14ac:dyDescent="0.3">
      <c r="I195" s="64"/>
    </row>
    <row r="196" spans="9:9" ht="15.75" customHeight="1" x14ac:dyDescent="0.3">
      <c r="I196" s="64"/>
    </row>
    <row r="197" spans="9:9" ht="15.75" customHeight="1" x14ac:dyDescent="0.3">
      <c r="I197" s="64"/>
    </row>
    <row r="198" spans="9:9" ht="15.75" customHeight="1" x14ac:dyDescent="0.3">
      <c r="I198" s="64"/>
    </row>
    <row r="199" spans="9:9" ht="15.75" customHeight="1" x14ac:dyDescent="0.3">
      <c r="I199" s="64"/>
    </row>
    <row r="200" spans="9:9" ht="15.75" customHeight="1" x14ac:dyDescent="0.3">
      <c r="I200" s="64"/>
    </row>
    <row r="201" spans="9:9" ht="15.75" customHeight="1" x14ac:dyDescent="0.3">
      <c r="I201" s="64"/>
    </row>
    <row r="202" spans="9:9" ht="15.75" customHeight="1" x14ac:dyDescent="0.3">
      <c r="I202" s="64"/>
    </row>
    <row r="203" spans="9:9" ht="15.75" customHeight="1" x14ac:dyDescent="0.3">
      <c r="I203" s="64"/>
    </row>
    <row r="204" spans="9:9" ht="15.75" customHeight="1" x14ac:dyDescent="0.3">
      <c r="I204" s="64"/>
    </row>
    <row r="205" spans="9:9" ht="15.75" customHeight="1" x14ac:dyDescent="0.3">
      <c r="I205" s="64"/>
    </row>
    <row r="206" spans="9:9" ht="15.75" customHeight="1" x14ac:dyDescent="0.3">
      <c r="I206" s="64"/>
    </row>
    <row r="207" spans="9:9" ht="15.75" customHeight="1" x14ac:dyDescent="0.3">
      <c r="I207" s="64"/>
    </row>
    <row r="208" spans="9:9" ht="15.75" customHeight="1" x14ac:dyDescent="0.3">
      <c r="I208" s="64"/>
    </row>
    <row r="209" spans="9:9" ht="15.75" customHeight="1" x14ac:dyDescent="0.3">
      <c r="I209" s="64"/>
    </row>
    <row r="210" spans="9:9" ht="15.75" customHeight="1" x14ac:dyDescent="0.3">
      <c r="I210" s="64"/>
    </row>
    <row r="211" spans="9:9" ht="15.75" customHeight="1" x14ac:dyDescent="0.3">
      <c r="I211" s="64"/>
    </row>
    <row r="212" spans="9:9" ht="15.75" customHeight="1" x14ac:dyDescent="0.3">
      <c r="I212" s="64"/>
    </row>
    <row r="213" spans="9:9" ht="15.75" customHeight="1" x14ac:dyDescent="0.3">
      <c r="I213" s="64"/>
    </row>
    <row r="214" spans="9:9" ht="15.75" customHeight="1" x14ac:dyDescent="0.3">
      <c r="I214" s="64"/>
    </row>
    <row r="215" spans="9:9" ht="15.75" customHeight="1" x14ac:dyDescent="0.3">
      <c r="I215" s="64"/>
    </row>
    <row r="216" spans="9:9" ht="15.75" customHeight="1" x14ac:dyDescent="0.3">
      <c r="I216" s="64"/>
    </row>
    <row r="217" spans="9:9" ht="15.75" customHeight="1" x14ac:dyDescent="0.3">
      <c r="I217" s="64"/>
    </row>
    <row r="218" spans="9:9" ht="15.75" customHeight="1" x14ac:dyDescent="0.3">
      <c r="I218" s="64"/>
    </row>
    <row r="219" spans="9:9" ht="15.75" customHeight="1" x14ac:dyDescent="0.3">
      <c r="I219" s="64"/>
    </row>
    <row r="220" spans="9:9" ht="15.75" customHeight="1" x14ac:dyDescent="0.3">
      <c r="I220" s="64"/>
    </row>
    <row r="221" spans="9:9" ht="15.75" customHeight="1" x14ac:dyDescent="0.3">
      <c r="I221" s="64"/>
    </row>
    <row r="222" spans="9:9" ht="15.75" customHeight="1" x14ac:dyDescent="0.3">
      <c r="I222" s="64"/>
    </row>
    <row r="223" spans="9:9" ht="15.75" customHeight="1" x14ac:dyDescent="0.3">
      <c r="I223" s="64"/>
    </row>
    <row r="224" spans="9:9" ht="15.75" customHeight="1" x14ac:dyDescent="0.3">
      <c r="I224" s="64"/>
    </row>
    <row r="225" spans="9:9" ht="15.75" customHeight="1" x14ac:dyDescent="0.3">
      <c r="I225" s="64"/>
    </row>
    <row r="226" spans="9:9" ht="15.75" customHeight="1" x14ac:dyDescent="0.3">
      <c r="I226" s="64"/>
    </row>
    <row r="227" spans="9:9" ht="15.75" customHeight="1" x14ac:dyDescent="0.3">
      <c r="I227" s="64"/>
    </row>
    <row r="228" spans="9:9" ht="15.75" customHeight="1" x14ac:dyDescent="0.3">
      <c r="I228" s="64"/>
    </row>
    <row r="229" spans="9:9" ht="15.75" customHeight="1" x14ac:dyDescent="0.3">
      <c r="I229" s="64"/>
    </row>
    <row r="230" spans="9:9" ht="15.75" customHeight="1" x14ac:dyDescent="0.3">
      <c r="I230" s="64"/>
    </row>
    <row r="231" spans="9:9" ht="15.75" customHeight="1" x14ac:dyDescent="0.3">
      <c r="I231" s="64"/>
    </row>
    <row r="232" spans="9:9" ht="15.75" customHeight="1" x14ac:dyDescent="0.3">
      <c r="I232" s="64"/>
    </row>
    <row r="233" spans="9:9" ht="15.75" customHeight="1" x14ac:dyDescent="0.3">
      <c r="I233" s="64"/>
    </row>
    <row r="234" spans="9:9" ht="15.75" customHeight="1" x14ac:dyDescent="0.3">
      <c r="I234" s="64"/>
    </row>
    <row r="235" spans="9:9" ht="15.75" customHeight="1" x14ac:dyDescent="0.3">
      <c r="I235" s="64"/>
    </row>
    <row r="236" spans="9:9" ht="15.75" customHeight="1" x14ac:dyDescent="0.3">
      <c r="I236" s="64"/>
    </row>
    <row r="237" spans="9:9" ht="15.75" customHeight="1" x14ac:dyDescent="0.3">
      <c r="I237" s="64"/>
    </row>
    <row r="238" spans="9:9" ht="15.75" customHeight="1" x14ac:dyDescent="0.3">
      <c r="I238" s="64"/>
    </row>
    <row r="239" spans="9:9" ht="15.75" customHeight="1" x14ac:dyDescent="0.3">
      <c r="I239" s="64"/>
    </row>
    <row r="240" spans="9:9" ht="15.75" customHeight="1" x14ac:dyDescent="0.3">
      <c r="I240" s="64"/>
    </row>
    <row r="241" spans="9:9" ht="15.75" customHeight="1" x14ac:dyDescent="0.3">
      <c r="I241" s="64"/>
    </row>
    <row r="242" spans="9:9" ht="15.75" customHeight="1" x14ac:dyDescent="0.3">
      <c r="I242" s="64"/>
    </row>
    <row r="243" spans="9:9" ht="15.75" customHeight="1" x14ac:dyDescent="0.3">
      <c r="I243" s="64"/>
    </row>
    <row r="244" spans="9:9" ht="15.75" customHeight="1" x14ac:dyDescent="0.3">
      <c r="I244" s="64"/>
    </row>
    <row r="245" spans="9:9" ht="15.75" customHeight="1" x14ac:dyDescent="0.3">
      <c r="I245" s="64"/>
    </row>
    <row r="246" spans="9:9" ht="15.75" customHeight="1" x14ac:dyDescent="0.3">
      <c r="I246" s="64"/>
    </row>
    <row r="247" spans="9:9" ht="15.75" customHeight="1" x14ac:dyDescent="0.3">
      <c r="I247" s="64"/>
    </row>
    <row r="248" spans="9:9" ht="15.75" customHeight="1" x14ac:dyDescent="0.3">
      <c r="I248" s="64"/>
    </row>
    <row r="249" spans="9:9" ht="15.75" customHeight="1" x14ac:dyDescent="0.3">
      <c r="I249" s="64"/>
    </row>
    <row r="250" spans="9:9" ht="15.75" customHeight="1" x14ac:dyDescent="0.3">
      <c r="I250" s="64"/>
    </row>
    <row r="251" spans="9:9" ht="15.75" customHeight="1" x14ac:dyDescent="0.3">
      <c r="I251" s="64"/>
    </row>
    <row r="252" spans="9:9" ht="15.75" customHeight="1" x14ac:dyDescent="0.3">
      <c r="I252" s="64"/>
    </row>
    <row r="253" spans="9:9" ht="15.75" customHeight="1" x14ac:dyDescent="0.3">
      <c r="I253" s="64"/>
    </row>
    <row r="254" spans="9:9" ht="15.75" customHeight="1" x14ac:dyDescent="0.3">
      <c r="I254" s="64"/>
    </row>
    <row r="255" spans="9:9" ht="15.75" customHeight="1" x14ac:dyDescent="0.3">
      <c r="I255" s="64"/>
    </row>
    <row r="256" spans="9:9" ht="15.75" customHeight="1" x14ac:dyDescent="0.3">
      <c r="I256" s="64"/>
    </row>
    <row r="257" spans="9:9" ht="15.75" customHeight="1" x14ac:dyDescent="0.3">
      <c r="I257" s="64"/>
    </row>
    <row r="258" spans="9:9" ht="15.75" customHeight="1" x14ac:dyDescent="0.3">
      <c r="I258" s="64"/>
    </row>
    <row r="259" spans="9:9" ht="15.75" customHeight="1" x14ac:dyDescent="0.3">
      <c r="I259" s="64"/>
    </row>
    <row r="260" spans="9:9" ht="15.75" customHeight="1" x14ac:dyDescent="0.3">
      <c r="I260" s="64"/>
    </row>
    <row r="261" spans="9:9" ht="15.75" customHeight="1" x14ac:dyDescent="0.3">
      <c r="I261" s="64"/>
    </row>
    <row r="262" spans="9:9" ht="15.75" customHeight="1" x14ac:dyDescent="0.3">
      <c r="I262" s="64"/>
    </row>
    <row r="263" spans="9:9" ht="15.75" customHeight="1" x14ac:dyDescent="0.3">
      <c r="I263" s="64"/>
    </row>
    <row r="264" spans="9:9" ht="15.75" customHeight="1" x14ac:dyDescent="0.3">
      <c r="I264" s="64"/>
    </row>
    <row r="265" spans="9:9" ht="15.75" customHeight="1" x14ac:dyDescent="0.3">
      <c r="I265" s="64"/>
    </row>
    <row r="266" spans="9:9" ht="15.75" customHeight="1" x14ac:dyDescent="0.3">
      <c r="I266" s="64"/>
    </row>
    <row r="267" spans="9:9" ht="15.75" customHeight="1" x14ac:dyDescent="0.3">
      <c r="I267" s="64"/>
    </row>
    <row r="268" spans="9:9" ht="15.75" customHeight="1" x14ac:dyDescent="0.3">
      <c r="I268" s="64"/>
    </row>
    <row r="269" spans="9:9" ht="15.75" customHeight="1" x14ac:dyDescent="0.3">
      <c r="I269" s="64"/>
    </row>
    <row r="270" spans="9:9" ht="15.75" customHeight="1" x14ac:dyDescent="0.3">
      <c r="I270" s="64"/>
    </row>
    <row r="271" spans="9:9" ht="15.75" customHeight="1" x14ac:dyDescent="0.3">
      <c r="I271" s="64"/>
    </row>
    <row r="272" spans="9:9" ht="15.75" customHeight="1" x14ac:dyDescent="0.3">
      <c r="I272" s="64"/>
    </row>
    <row r="273" spans="9:9" ht="15.75" customHeight="1" x14ac:dyDescent="0.3">
      <c r="I273" s="64"/>
    </row>
    <row r="274" spans="9:9" ht="15.75" customHeight="1" x14ac:dyDescent="0.3">
      <c r="I274" s="64"/>
    </row>
    <row r="275" spans="9:9" ht="15.75" customHeight="1" x14ac:dyDescent="0.3">
      <c r="I275" s="64"/>
    </row>
    <row r="276" spans="9:9" ht="15.75" customHeight="1" x14ac:dyDescent="0.3">
      <c r="I276" s="64"/>
    </row>
    <row r="277" spans="9:9" ht="15.75" customHeight="1" x14ac:dyDescent="0.3">
      <c r="I277" s="64"/>
    </row>
    <row r="278" spans="9:9" ht="15.75" customHeight="1" x14ac:dyDescent="0.3">
      <c r="I278" s="64"/>
    </row>
    <row r="279" spans="9:9" ht="15.75" customHeight="1" x14ac:dyDescent="0.3">
      <c r="I279" s="64"/>
    </row>
    <row r="280" spans="9:9" ht="15.75" customHeight="1" x14ac:dyDescent="0.3">
      <c r="I280" s="64"/>
    </row>
    <row r="281" spans="9:9" ht="15.75" customHeight="1" x14ac:dyDescent="0.3">
      <c r="I281" s="64"/>
    </row>
    <row r="282" spans="9:9" ht="15.75" customHeight="1" x14ac:dyDescent="0.3">
      <c r="I282" s="64"/>
    </row>
    <row r="283" spans="9:9" ht="15.75" customHeight="1" x14ac:dyDescent="0.3">
      <c r="I283" s="64"/>
    </row>
    <row r="284" spans="9:9" ht="15.75" customHeight="1" x14ac:dyDescent="0.3">
      <c r="I284" s="64"/>
    </row>
    <row r="285" spans="9:9" ht="15.75" customHeight="1" x14ac:dyDescent="0.3">
      <c r="I285" s="64"/>
    </row>
    <row r="286" spans="9:9" ht="15.75" customHeight="1" x14ac:dyDescent="0.3">
      <c r="I286" s="64"/>
    </row>
    <row r="287" spans="9:9" ht="15.75" customHeight="1" x14ac:dyDescent="0.3">
      <c r="I287" s="64"/>
    </row>
    <row r="288" spans="9:9" ht="15.75" customHeight="1" x14ac:dyDescent="0.3">
      <c r="I288" s="64"/>
    </row>
    <row r="289" spans="9:9" ht="15.75" customHeight="1" x14ac:dyDescent="0.3">
      <c r="I289" s="64"/>
    </row>
    <row r="290" spans="9:9" ht="15.75" customHeight="1" x14ac:dyDescent="0.3">
      <c r="I290" s="64"/>
    </row>
    <row r="291" spans="9:9" ht="15.75" customHeight="1" x14ac:dyDescent="0.3">
      <c r="I291" s="64"/>
    </row>
    <row r="292" spans="9:9" ht="15.75" customHeight="1" x14ac:dyDescent="0.3">
      <c r="I292" s="64"/>
    </row>
    <row r="293" spans="9:9" ht="15.75" customHeight="1" x14ac:dyDescent="0.3">
      <c r="I293" s="64"/>
    </row>
    <row r="294" spans="9:9" ht="15.75" customHeight="1" x14ac:dyDescent="0.3">
      <c r="I294" s="64"/>
    </row>
    <row r="295" spans="9:9" ht="15.75" customHeight="1" x14ac:dyDescent="0.3">
      <c r="I295" s="64"/>
    </row>
    <row r="296" spans="9:9" ht="15.75" customHeight="1" x14ac:dyDescent="0.3">
      <c r="I296" s="64"/>
    </row>
    <row r="297" spans="9:9" ht="15.75" customHeight="1" x14ac:dyDescent="0.3">
      <c r="I297" s="64"/>
    </row>
    <row r="298" spans="9:9" ht="15.75" customHeight="1" x14ac:dyDescent="0.3">
      <c r="I298" s="64"/>
    </row>
    <row r="299" spans="9:9" ht="15.75" customHeight="1" x14ac:dyDescent="0.3">
      <c r="I299" s="64"/>
    </row>
    <row r="300" spans="9:9" ht="15.75" customHeight="1" x14ac:dyDescent="0.3">
      <c r="I300" s="64"/>
    </row>
    <row r="301" spans="9:9" ht="15.75" customHeight="1" x14ac:dyDescent="0.3">
      <c r="I301" s="64"/>
    </row>
    <row r="302" spans="9:9" ht="15.75" customHeight="1" x14ac:dyDescent="0.3">
      <c r="I302" s="64"/>
    </row>
    <row r="303" spans="9:9" ht="15.75" customHeight="1" x14ac:dyDescent="0.3">
      <c r="I303" s="64"/>
    </row>
    <row r="304" spans="9:9" ht="15.75" customHeight="1" x14ac:dyDescent="0.3">
      <c r="I304" s="64"/>
    </row>
    <row r="305" spans="9:9" ht="15.75" customHeight="1" x14ac:dyDescent="0.3">
      <c r="I305" s="64"/>
    </row>
    <row r="306" spans="9:9" ht="15.75" customHeight="1" x14ac:dyDescent="0.3">
      <c r="I306" s="64"/>
    </row>
    <row r="307" spans="9:9" ht="15.75" customHeight="1" x14ac:dyDescent="0.3">
      <c r="I307" s="64"/>
    </row>
    <row r="308" spans="9:9" ht="15.75" customHeight="1" x14ac:dyDescent="0.3">
      <c r="I308" s="64"/>
    </row>
    <row r="309" spans="9:9" ht="15.75" customHeight="1" x14ac:dyDescent="0.3">
      <c r="I309" s="64"/>
    </row>
    <row r="310" spans="9:9" ht="15.75" customHeight="1" x14ac:dyDescent="0.3">
      <c r="I310" s="64"/>
    </row>
    <row r="311" spans="9:9" ht="15.75" customHeight="1" x14ac:dyDescent="0.3">
      <c r="I311" s="64"/>
    </row>
    <row r="312" spans="9:9" ht="15.75" customHeight="1" x14ac:dyDescent="0.3">
      <c r="I312" s="64"/>
    </row>
    <row r="313" spans="9:9" ht="15.75" customHeight="1" x14ac:dyDescent="0.3">
      <c r="I313" s="64"/>
    </row>
    <row r="314" spans="9:9" ht="15.75" customHeight="1" x14ac:dyDescent="0.3">
      <c r="I314" s="64"/>
    </row>
    <row r="315" spans="9:9" ht="15.75" customHeight="1" x14ac:dyDescent="0.3">
      <c r="I315" s="64"/>
    </row>
    <row r="316" spans="9:9" ht="15.75" customHeight="1" x14ac:dyDescent="0.3">
      <c r="I316" s="64"/>
    </row>
    <row r="317" spans="9:9" ht="15.75" customHeight="1" x14ac:dyDescent="0.3">
      <c r="I317" s="64"/>
    </row>
    <row r="318" spans="9:9" ht="15.75" customHeight="1" x14ac:dyDescent="0.3">
      <c r="I318" s="64"/>
    </row>
    <row r="319" spans="9:9" ht="15.75" customHeight="1" x14ac:dyDescent="0.3">
      <c r="I319" s="64"/>
    </row>
    <row r="320" spans="9:9" ht="15.75" customHeight="1" x14ac:dyDescent="0.3">
      <c r="I320" s="64"/>
    </row>
    <row r="321" spans="9:9" ht="15.75" customHeight="1" x14ac:dyDescent="0.3">
      <c r="I321" s="64"/>
    </row>
    <row r="322" spans="9:9" ht="15.75" customHeight="1" x14ac:dyDescent="0.3">
      <c r="I322" s="64"/>
    </row>
    <row r="323" spans="9:9" ht="15.75" customHeight="1" x14ac:dyDescent="0.3">
      <c r="I323" s="64"/>
    </row>
    <row r="324" spans="9:9" ht="15.75" customHeight="1" x14ac:dyDescent="0.3">
      <c r="I324" s="64"/>
    </row>
    <row r="325" spans="9:9" ht="15.75" customHeight="1" x14ac:dyDescent="0.3">
      <c r="I325" s="64"/>
    </row>
    <row r="326" spans="9:9" ht="15.75" customHeight="1" x14ac:dyDescent="0.3">
      <c r="I326" s="64"/>
    </row>
    <row r="327" spans="9:9" ht="15.75" customHeight="1" x14ac:dyDescent="0.3">
      <c r="I327" s="64"/>
    </row>
    <row r="328" spans="9:9" ht="15.75" customHeight="1" x14ac:dyDescent="0.3">
      <c r="I328" s="64"/>
    </row>
    <row r="329" spans="9:9" ht="15.75" customHeight="1" x14ac:dyDescent="0.3">
      <c r="I329" s="64"/>
    </row>
    <row r="330" spans="9:9" ht="15.75" customHeight="1" x14ac:dyDescent="0.3">
      <c r="I330" s="64"/>
    </row>
    <row r="331" spans="9:9" ht="15.75" customHeight="1" x14ac:dyDescent="0.3">
      <c r="I331" s="64"/>
    </row>
    <row r="332" spans="9:9" ht="15.75" customHeight="1" x14ac:dyDescent="0.3">
      <c r="I332" s="64"/>
    </row>
    <row r="333" spans="9:9" ht="15.75" customHeight="1" x14ac:dyDescent="0.3">
      <c r="I333" s="64"/>
    </row>
    <row r="334" spans="9:9" ht="15.75" customHeight="1" x14ac:dyDescent="0.3">
      <c r="I334" s="64"/>
    </row>
    <row r="335" spans="9:9" ht="15.75" customHeight="1" x14ac:dyDescent="0.3">
      <c r="I335" s="64"/>
    </row>
    <row r="336" spans="9:9" ht="15.75" customHeight="1" x14ac:dyDescent="0.3">
      <c r="I336" s="64"/>
    </row>
    <row r="337" spans="9:9" ht="15.75" customHeight="1" x14ac:dyDescent="0.3">
      <c r="I337" s="64"/>
    </row>
    <row r="338" spans="9:9" ht="15.75" customHeight="1" x14ac:dyDescent="0.3">
      <c r="I338" s="64"/>
    </row>
    <row r="339" spans="9:9" ht="15.75" customHeight="1" x14ac:dyDescent="0.3">
      <c r="I339" s="64"/>
    </row>
    <row r="340" spans="9:9" ht="15.75" customHeight="1" x14ac:dyDescent="0.3">
      <c r="I340" s="64"/>
    </row>
    <row r="341" spans="9:9" ht="15.75" customHeight="1" x14ac:dyDescent="0.3">
      <c r="I341" s="64"/>
    </row>
    <row r="342" spans="9:9" ht="15.75" customHeight="1" x14ac:dyDescent="0.3">
      <c r="I342" s="64"/>
    </row>
    <row r="343" spans="9:9" ht="15.75" customHeight="1" x14ac:dyDescent="0.3">
      <c r="I343" s="64"/>
    </row>
    <row r="344" spans="9:9" ht="15.75" customHeight="1" x14ac:dyDescent="0.3">
      <c r="I344" s="64"/>
    </row>
    <row r="345" spans="9:9" ht="15.75" customHeight="1" x14ac:dyDescent="0.3">
      <c r="I345" s="64"/>
    </row>
    <row r="346" spans="9:9" ht="15.75" customHeight="1" x14ac:dyDescent="0.3">
      <c r="I346" s="64"/>
    </row>
    <row r="347" spans="9:9" ht="15.75" customHeight="1" x14ac:dyDescent="0.3">
      <c r="I347" s="64"/>
    </row>
    <row r="348" spans="9:9" ht="15.75" customHeight="1" x14ac:dyDescent="0.3">
      <c r="I348" s="64"/>
    </row>
    <row r="349" spans="9:9" ht="15.75" customHeight="1" x14ac:dyDescent="0.3">
      <c r="I349" s="64"/>
    </row>
    <row r="350" spans="9:9" ht="15.75" customHeight="1" x14ac:dyDescent="0.3">
      <c r="I350" s="64"/>
    </row>
    <row r="351" spans="9:9" ht="15.75" customHeight="1" x14ac:dyDescent="0.3">
      <c r="I351" s="64"/>
    </row>
    <row r="352" spans="9:9" ht="15.75" customHeight="1" x14ac:dyDescent="0.3">
      <c r="I352" s="64"/>
    </row>
    <row r="353" spans="9:9" ht="15.75" customHeight="1" x14ac:dyDescent="0.3">
      <c r="I353" s="64"/>
    </row>
    <row r="354" spans="9:9" ht="15.75" customHeight="1" x14ac:dyDescent="0.3">
      <c r="I354" s="64"/>
    </row>
    <row r="355" spans="9:9" ht="15.75" customHeight="1" x14ac:dyDescent="0.3">
      <c r="I355" s="64"/>
    </row>
    <row r="356" spans="9:9" ht="15.75" customHeight="1" x14ac:dyDescent="0.3">
      <c r="I356" s="64"/>
    </row>
    <row r="357" spans="9:9" ht="15.75" customHeight="1" x14ac:dyDescent="0.3">
      <c r="I357" s="64"/>
    </row>
    <row r="358" spans="9:9" ht="15.75" customHeight="1" x14ac:dyDescent="0.3">
      <c r="I358" s="64"/>
    </row>
    <row r="359" spans="9:9" ht="15.75" customHeight="1" x14ac:dyDescent="0.3">
      <c r="I359" s="64"/>
    </row>
    <row r="360" spans="9:9" ht="15.75" customHeight="1" x14ac:dyDescent="0.3">
      <c r="I360" s="64"/>
    </row>
    <row r="361" spans="9:9" ht="15.75" customHeight="1" x14ac:dyDescent="0.3">
      <c r="I361" s="64"/>
    </row>
    <row r="362" spans="9:9" ht="15.75" customHeight="1" x14ac:dyDescent="0.3">
      <c r="I362" s="64"/>
    </row>
    <row r="363" spans="9:9" ht="15.75" customHeight="1" x14ac:dyDescent="0.3">
      <c r="I363" s="64"/>
    </row>
    <row r="364" spans="9:9" ht="15.75" customHeight="1" x14ac:dyDescent="0.3">
      <c r="I364" s="64"/>
    </row>
    <row r="365" spans="9:9" ht="15.75" customHeight="1" x14ac:dyDescent="0.3">
      <c r="I365" s="64"/>
    </row>
    <row r="366" spans="9:9" ht="15.75" customHeight="1" x14ac:dyDescent="0.3">
      <c r="I366" s="64"/>
    </row>
    <row r="367" spans="9:9" ht="15.75" customHeight="1" x14ac:dyDescent="0.3">
      <c r="I367" s="64"/>
    </row>
    <row r="368" spans="9:9" ht="15.75" customHeight="1" x14ac:dyDescent="0.3">
      <c r="I368" s="64"/>
    </row>
    <row r="369" spans="9:9" ht="15.75" customHeight="1" x14ac:dyDescent="0.3">
      <c r="I369" s="64"/>
    </row>
    <row r="370" spans="9:9" ht="15.75" customHeight="1" x14ac:dyDescent="0.3">
      <c r="I370" s="64"/>
    </row>
    <row r="371" spans="9:9" ht="15.75" customHeight="1" x14ac:dyDescent="0.3">
      <c r="I371" s="64"/>
    </row>
    <row r="372" spans="9:9" ht="15.75" customHeight="1" x14ac:dyDescent="0.3">
      <c r="I372" s="64"/>
    </row>
    <row r="373" spans="9:9" ht="15.75" customHeight="1" x14ac:dyDescent="0.3">
      <c r="I373" s="64"/>
    </row>
    <row r="374" spans="9:9" ht="15.75" customHeight="1" x14ac:dyDescent="0.3">
      <c r="I374" s="64"/>
    </row>
    <row r="375" spans="9:9" ht="15.75" customHeight="1" x14ac:dyDescent="0.3">
      <c r="I375" s="64"/>
    </row>
    <row r="376" spans="9:9" ht="15.75" customHeight="1" x14ac:dyDescent="0.3">
      <c r="I376" s="64"/>
    </row>
    <row r="377" spans="9:9" ht="15.75" customHeight="1" x14ac:dyDescent="0.3">
      <c r="I377" s="64"/>
    </row>
    <row r="378" spans="9:9" ht="15.75" customHeight="1" x14ac:dyDescent="0.3">
      <c r="I378" s="64"/>
    </row>
    <row r="379" spans="9:9" ht="15.75" customHeight="1" x14ac:dyDescent="0.3">
      <c r="I379" s="64"/>
    </row>
    <row r="380" spans="9:9" ht="15.75" customHeight="1" x14ac:dyDescent="0.3">
      <c r="I380" s="64"/>
    </row>
    <row r="381" spans="9:9" ht="15.75" customHeight="1" x14ac:dyDescent="0.3">
      <c r="I381" s="64"/>
    </row>
    <row r="382" spans="9:9" ht="15.75" customHeight="1" x14ac:dyDescent="0.3">
      <c r="I382" s="64"/>
    </row>
    <row r="383" spans="9:9" ht="15.75" customHeight="1" x14ac:dyDescent="0.3">
      <c r="I383" s="64"/>
    </row>
    <row r="384" spans="9:9" ht="15.75" customHeight="1" x14ac:dyDescent="0.3">
      <c r="I384" s="64"/>
    </row>
    <row r="385" spans="9:9" ht="15.75" customHeight="1" x14ac:dyDescent="0.3">
      <c r="I385" s="64"/>
    </row>
    <row r="386" spans="9:9" ht="15.75" customHeight="1" x14ac:dyDescent="0.3">
      <c r="I386" s="64"/>
    </row>
    <row r="387" spans="9:9" ht="15.75" customHeight="1" x14ac:dyDescent="0.3">
      <c r="I387" s="64"/>
    </row>
    <row r="388" spans="9:9" ht="15.75" customHeight="1" x14ac:dyDescent="0.3">
      <c r="I388" s="64"/>
    </row>
    <row r="389" spans="9:9" ht="15.75" customHeight="1" x14ac:dyDescent="0.3">
      <c r="I389" s="64"/>
    </row>
    <row r="390" spans="9:9" ht="15.75" customHeight="1" x14ac:dyDescent="0.3">
      <c r="I390" s="64"/>
    </row>
    <row r="391" spans="9:9" ht="15.75" customHeight="1" x14ac:dyDescent="0.3">
      <c r="I391" s="64"/>
    </row>
    <row r="392" spans="9:9" ht="15.75" customHeight="1" x14ac:dyDescent="0.3">
      <c r="I392" s="64"/>
    </row>
    <row r="393" spans="9:9" ht="15.75" customHeight="1" x14ac:dyDescent="0.3">
      <c r="I393" s="64"/>
    </row>
    <row r="394" spans="9:9" ht="15.75" customHeight="1" x14ac:dyDescent="0.3">
      <c r="I394" s="64"/>
    </row>
    <row r="395" spans="9:9" ht="15.75" customHeight="1" x14ac:dyDescent="0.3">
      <c r="I395" s="64"/>
    </row>
    <row r="396" spans="9:9" ht="15.75" customHeight="1" x14ac:dyDescent="0.3">
      <c r="I396" s="64"/>
    </row>
    <row r="397" spans="9:9" ht="15.75" customHeight="1" x14ac:dyDescent="0.3">
      <c r="I397" s="64"/>
    </row>
    <row r="398" spans="9:9" ht="15.75" customHeight="1" x14ac:dyDescent="0.3">
      <c r="I398" s="64"/>
    </row>
    <row r="399" spans="9:9" ht="15.75" customHeight="1" x14ac:dyDescent="0.3">
      <c r="I399" s="64"/>
    </row>
    <row r="400" spans="9:9" ht="15.75" customHeight="1" x14ac:dyDescent="0.3">
      <c r="I400" s="64"/>
    </row>
    <row r="401" spans="9:9" ht="15.75" customHeight="1" x14ac:dyDescent="0.3">
      <c r="I401" s="64"/>
    </row>
    <row r="402" spans="9:9" ht="15.75" customHeight="1" x14ac:dyDescent="0.3">
      <c r="I402" s="64"/>
    </row>
    <row r="403" spans="9:9" ht="15.75" customHeight="1" x14ac:dyDescent="0.3">
      <c r="I403" s="64"/>
    </row>
    <row r="404" spans="9:9" ht="15.75" customHeight="1" x14ac:dyDescent="0.3">
      <c r="I404" s="64"/>
    </row>
    <row r="405" spans="9:9" ht="15.75" customHeight="1" x14ac:dyDescent="0.3">
      <c r="I405" s="64"/>
    </row>
    <row r="406" spans="9:9" ht="15.75" customHeight="1" x14ac:dyDescent="0.3">
      <c r="I406" s="64"/>
    </row>
    <row r="407" spans="9:9" ht="15.75" customHeight="1" x14ac:dyDescent="0.3">
      <c r="I407" s="64"/>
    </row>
    <row r="408" spans="9:9" ht="15.75" customHeight="1" x14ac:dyDescent="0.3">
      <c r="I408" s="64"/>
    </row>
    <row r="409" spans="9:9" ht="15.75" customHeight="1" x14ac:dyDescent="0.3">
      <c r="I409" s="64"/>
    </row>
    <row r="410" spans="9:9" ht="15.75" customHeight="1" x14ac:dyDescent="0.3">
      <c r="I410" s="64"/>
    </row>
    <row r="411" spans="9:9" ht="15.75" customHeight="1" x14ac:dyDescent="0.3">
      <c r="I411" s="64"/>
    </row>
    <row r="412" spans="9:9" ht="15.75" customHeight="1" x14ac:dyDescent="0.3">
      <c r="I412" s="64"/>
    </row>
    <row r="413" spans="9:9" ht="15.75" customHeight="1" x14ac:dyDescent="0.3">
      <c r="I413" s="64"/>
    </row>
    <row r="414" spans="9:9" ht="15.75" customHeight="1" x14ac:dyDescent="0.3">
      <c r="I414" s="64"/>
    </row>
    <row r="415" spans="9:9" ht="15.75" customHeight="1" x14ac:dyDescent="0.3">
      <c r="I415" s="64"/>
    </row>
    <row r="416" spans="9:9" ht="15.75" customHeight="1" x14ac:dyDescent="0.3">
      <c r="I416" s="64"/>
    </row>
    <row r="417" spans="9:9" ht="15.75" customHeight="1" x14ac:dyDescent="0.3">
      <c r="I417" s="64"/>
    </row>
    <row r="418" spans="9:9" ht="15.75" customHeight="1" x14ac:dyDescent="0.3">
      <c r="I418" s="64"/>
    </row>
    <row r="419" spans="9:9" ht="15.75" customHeight="1" x14ac:dyDescent="0.3">
      <c r="I419" s="64"/>
    </row>
    <row r="420" spans="9:9" ht="15.75" customHeight="1" x14ac:dyDescent="0.3">
      <c r="I420" s="64"/>
    </row>
    <row r="421" spans="9:9" ht="15.75" customHeight="1" x14ac:dyDescent="0.3">
      <c r="I421" s="64"/>
    </row>
    <row r="422" spans="9:9" ht="15.75" customHeight="1" x14ac:dyDescent="0.3">
      <c r="I422" s="64"/>
    </row>
    <row r="423" spans="9:9" ht="15.75" customHeight="1" x14ac:dyDescent="0.3">
      <c r="I423" s="64"/>
    </row>
    <row r="424" spans="9:9" ht="15.75" customHeight="1" x14ac:dyDescent="0.3">
      <c r="I424" s="64"/>
    </row>
    <row r="425" spans="9:9" ht="15.75" customHeight="1" x14ac:dyDescent="0.3">
      <c r="I425" s="64"/>
    </row>
    <row r="426" spans="9:9" ht="15.75" customHeight="1" x14ac:dyDescent="0.3">
      <c r="I426" s="64"/>
    </row>
    <row r="427" spans="9:9" ht="15.75" customHeight="1" x14ac:dyDescent="0.3">
      <c r="I427" s="64"/>
    </row>
    <row r="428" spans="9:9" ht="15.75" customHeight="1" x14ac:dyDescent="0.3">
      <c r="I428" s="64"/>
    </row>
    <row r="429" spans="9:9" ht="15.75" customHeight="1" x14ac:dyDescent="0.3">
      <c r="I429" s="64"/>
    </row>
    <row r="430" spans="9:9" ht="15.75" customHeight="1" x14ac:dyDescent="0.3">
      <c r="I430" s="64"/>
    </row>
    <row r="431" spans="9:9" ht="15.75" customHeight="1" x14ac:dyDescent="0.3">
      <c r="I431" s="64"/>
    </row>
    <row r="432" spans="9:9" ht="15.75" customHeight="1" x14ac:dyDescent="0.3">
      <c r="I432" s="64"/>
    </row>
    <row r="433" spans="9:9" ht="15.75" customHeight="1" x14ac:dyDescent="0.3">
      <c r="I433" s="64"/>
    </row>
    <row r="434" spans="9:9" ht="15.75" customHeight="1" x14ac:dyDescent="0.3">
      <c r="I434" s="64"/>
    </row>
    <row r="435" spans="9:9" ht="15.75" customHeight="1" x14ac:dyDescent="0.3">
      <c r="I435" s="64"/>
    </row>
    <row r="436" spans="9:9" ht="15.75" customHeight="1" x14ac:dyDescent="0.3">
      <c r="I436" s="64"/>
    </row>
    <row r="437" spans="9:9" ht="15.75" customHeight="1" x14ac:dyDescent="0.3">
      <c r="I437" s="64"/>
    </row>
    <row r="438" spans="9:9" ht="15.75" customHeight="1" x14ac:dyDescent="0.3">
      <c r="I438" s="64"/>
    </row>
    <row r="439" spans="9:9" ht="15.75" customHeight="1" x14ac:dyDescent="0.3">
      <c r="I439" s="64"/>
    </row>
    <row r="440" spans="9:9" ht="15.75" customHeight="1" x14ac:dyDescent="0.3">
      <c r="I440" s="64"/>
    </row>
    <row r="441" spans="9:9" ht="15.75" customHeight="1" x14ac:dyDescent="0.3">
      <c r="I441" s="64"/>
    </row>
    <row r="442" spans="9:9" ht="15.75" customHeight="1" x14ac:dyDescent="0.3">
      <c r="I442" s="64"/>
    </row>
    <row r="443" spans="9:9" ht="15.75" customHeight="1" x14ac:dyDescent="0.3">
      <c r="I443" s="64"/>
    </row>
    <row r="444" spans="9:9" ht="15.75" customHeight="1" x14ac:dyDescent="0.3">
      <c r="I444" s="64"/>
    </row>
    <row r="445" spans="9:9" ht="15.75" customHeight="1" x14ac:dyDescent="0.3">
      <c r="I445" s="64"/>
    </row>
    <row r="446" spans="9:9" ht="15.75" customHeight="1" x14ac:dyDescent="0.3">
      <c r="I446" s="64"/>
    </row>
    <row r="447" spans="9:9" ht="15.75" customHeight="1" x14ac:dyDescent="0.3">
      <c r="I447" s="64"/>
    </row>
    <row r="448" spans="9:9" ht="15.75" customHeight="1" x14ac:dyDescent="0.3">
      <c r="I448" s="64"/>
    </row>
    <row r="449" spans="9:9" ht="15.75" customHeight="1" x14ac:dyDescent="0.3">
      <c r="I449" s="64"/>
    </row>
    <row r="450" spans="9:9" ht="15.75" customHeight="1" x14ac:dyDescent="0.3">
      <c r="I450" s="64"/>
    </row>
    <row r="451" spans="9:9" ht="15.75" customHeight="1" x14ac:dyDescent="0.3">
      <c r="I451" s="64"/>
    </row>
    <row r="452" spans="9:9" ht="15.75" customHeight="1" x14ac:dyDescent="0.3">
      <c r="I452" s="64"/>
    </row>
    <row r="453" spans="9:9" ht="15.75" customHeight="1" x14ac:dyDescent="0.3">
      <c r="I453" s="64"/>
    </row>
    <row r="454" spans="9:9" ht="15.75" customHeight="1" x14ac:dyDescent="0.3">
      <c r="I454" s="64"/>
    </row>
    <row r="455" spans="9:9" ht="15.75" customHeight="1" x14ac:dyDescent="0.3">
      <c r="I455" s="64"/>
    </row>
    <row r="456" spans="9:9" ht="15.75" customHeight="1" x14ac:dyDescent="0.3">
      <c r="I456" s="64"/>
    </row>
    <row r="457" spans="9:9" ht="15.75" customHeight="1" x14ac:dyDescent="0.3">
      <c r="I457" s="64"/>
    </row>
    <row r="458" spans="9:9" ht="15.75" customHeight="1" x14ac:dyDescent="0.3">
      <c r="I458" s="64"/>
    </row>
    <row r="459" spans="9:9" ht="15.75" customHeight="1" x14ac:dyDescent="0.3">
      <c r="I459" s="64"/>
    </row>
    <row r="460" spans="9:9" ht="15.75" customHeight="1" x14ac:dyDescent="0.3">
      <c r="I460" s="64"/>
    </row>
    <row r="461" spans="9:9" ht="15.75" customHeight="1" x14ac:dyDescent="0.3">
      <c r="I461" s="64"/>
    </row>
    <row r="462" spans="9:9" ht="15.75" customHeight="1" x14ac:dyDescent="0.3">
      <c r="I462" s="64"/>
    </row>
    <row r="463" spans="9:9" ht="15.75" customHeight="1" x14ac:dyDescent="0.3">
      <c r="I463" s="64"/>
    </row>
    <row r="464" spans="9:9" ht="15.75" customHeight="1" x14ac:dyDescent="0.3">
      <c r="I464" s="64"/>
    </row>
    <row r="465" spans="9:9" ht="15.75" customHeight="1" x14ac:dyDescent="0.3">
      <c r="I465" s="64"/>
    </row>
    <row r="466" spans="9:9" ht="15.75" customHeight="1" x14ac:dyDescent="0.3">
      <c r="I466" s="64"/>
    </row>
    <row r="467" spans="9:9" ht="15.75" customHeight="1" x14ac:dyDescent="0.3">
      <c r="I467" s="64"/>
    </row>
    <row r="468" spans="9:9" ht="15.75" customHeight="1" x14ac:dyDescent="0.3">
      <c r="I468" s="64"/>
    </row>
    <row r="469" spans="9:9" ht="15.75" customHeight="1" x14ac:dyDescent="0.3">
      <c r="I469" s="64"/>
    </row>
    <row r="470" spans="9:9" ht="15.75" customHeight="1" x14ac:dyDescent="0.3">
      <c r="I470" s="64"/>
    </row>
    <row r="471" spans="9:9" ht="15.75" customHeight="1" x14ac:dyDescent="0.3">
      <c r="I471" s="64"/>
    </row>
    <row r="472" spans="9:9" ht="15.75" customHeight="1" x14ac:dyDescent="0.3">
      <c r="I472" s="64"/>
    </row>
    <row r="473" spans="9:9" ht="15.75" customHeight="1" x14ac:dyDescent="0.3">
      <c r="I473" s="64"/>
    </row>
    <row r="474" spans="9:9" ht="15.75" customHeight="1" x14ac:dyDescent="0.3">
      <c r="I474" s="64"/>
    </row>
    <row r="475" spans="9:9" ht="15.75" customHeight="1" x14ac:dyDescent="0.3">
      <c r="I475" s="64"/>
    </row>
    <row r="476" spans="9:9" ht="15.75" customHeight="1" x14ac:dyDescent="0.3">
      <c r="I476" s="64"/>
    </row>
    <row r="477" spans="9:9" ht="15.75" customHeight="1" x14ac:dyDescent="0.3">
      <c r="I477" s="64"/>
    </row>
    <row r="478" spans="9:9" ht="15.75" customHeight="1" x14ac:dyDescent="0.3">
      <c r="I478" s="64"/>
    </row>
    <row r="479" spans="9:9" ht="15.75" customHeight="1" x14ac:dyDescent="0.3">
      <c r="I479" s="64"/>
    </row>
    <row r="480" spans="9:9" ht="15.75" customHeight="1" x14ac:dyDescent="0.3">
      <c r="I480" s="64"/>
    </row>
    <row r="481" spans="9:9" ht="15.75" customHeight="1" x14ac:dyDescent="0.3">
      <c r="I481" s="64"/>
    </row>
    <row r="482" spans="9:9" ht="15.75" customHeight="1" x14ac:dyDescent="0.3">
      <c r="I482" s="64"/>
    </row>
    <row r="483" spans="9:9" ht="15.75" customHeight="1" x14ac:dyDescent="0.3">
      <c r="I483" s="64"/>
    </row>
    <row r="484" spans="9:9" ht="15.75" customHeight="1" x14ac:dyDescent="0.3">
      <c r="I484" s="64"/>
    </row>
    <row r="485" spans="9:9" ht="15.75" customHeight="1" x14ac:dyDescent="0.3">
      <c r="I485" s="64"/>
    </row>
    <row r="486" spans="9:9" ht="15.75" customHeight="1" x14ac:dyDescent="0.3">
      <c r="I486" s="64"/>
    </row>
    <row r="487" spans="9:9" ht="15.75" customHeight="1" x14ac:dyDescent="0.3">
      <c r="I487" s="64"/>
    </row>
    <row r="488" spans="9:9" ht="15.75" customHeight="1" x14ac:dyDescent="0.3">
      <c r="I488" s="64"/>
    </row>
    <row r="489" spans="9:9" ht="15.75" customHeight="1" x14ac:dyDescent="0.3">
      <c r="I489" s="64"/>
    </row>
    <row r="490" spans="9:9" ht="15.75" customHeight="1" x14ac:dyDescent="0.3">
      <c r="I490" s="64"/>
    </row>
    <row r="491" spans="9:9" ht="15.75" customHeight="1" x14ac:dyDescent="0.3">
      <c r="I491" s="64"/>
    </row>
    <row r="492" spans="9:9" ht="15.75" customHeight="1" x14ac:dyDescent="0.3">
      <c r="I492" s="64"/>
    </row>
    <row r="493" spans="9:9" ht="15.75" customHeight="1" x14ac:dyDescent="0.3">
      <c r="I493" s="64"/>
    </row>
    <row r="494" spans="9:9" ht="15.75" customHeight="1" x14ac:dyDescent="0.3">
      <c r="I494" s="64"/>
    </row>
    <row r="495" spans="9:9" ht="15.75" customHeight="1" x14ac:dyDescent="0.3">
      <c r="I495" s="64"/>
    </row>
    <row r="496" spans="9:9" ht="15.75" customHeight="1" x14ac:dyDescent="0.3">
      <c r="I496" s="64"/>
    </row>
    <row r="497" spans="9:9" ht="15.75" customHeight="1" x14ac:dyDescent="0.3">
      <c r="I497" s="64"/>
    </row>
    <row r="498" spans="9:9" ht="15.75" customHeight="1" x14ac:dyDescent="0.3">
      <c r="I498" s="64"/>
    </row>
    <row r="499" spans="9:9" ht="15.75" customHeight="1" x14ac:dyDescent="0.3">
      <c r="I499" s="64"/>
    </row>
    <row r="500" spans="9:9" ht="15.75" customHeight="1" x14ac:dyDescent="0.3">
      <c r="I500" s="64"/>
    </row>
    <row r="501" spans="9:9" ht="15.75" customHeight="1" x14ac:dyDescent="0.3">
      <c r="I501" s="64"/>
    </row>
    <row r="502" spans="9:9" ht="15.75" customHeight="1" x14ac:dyDescent="0.3">
      <c r="I502" s="64"/>
    </row>
    <row r="503" spans="9:9" ht="15.75" customHeight="1" x14ac:dyDescent="0.3">
      <c r="I503" s="64"/>
    </row>
    <row r="504" spans="9:9" ht="15.75" customHeight="1" x14ac:dyDescent="0.3">
      <c r="I504" s="64"/>
    </row>
    <row r="505" spans="9:9" ht="15.75" customHeight="1" x14ac:dyDescent="0.3">
      <c r="I505" s="64"/>
    </row>
    <row r="506" spans="9:9" ht="15.75" customHeight="1" x14ac:dyDescent="0.3">
      <c r="I506" s="64"/>
    </row>
    <row r="507" spans="9:9" ht="15.75" customHeight="1" x14ac:dyDescent="0.3">
      <c r="I507" s="64"/>
    </row>
    <row r="508" spans="9:9" ht="15.75" customHeight="1" x14ac:dyDescent="0.3">
      <c r="I508" s="64"/>
    </row>
    <row r="509" spans="9:9" ht="15.75" customHeight="1" x14ac:dyDescent="0.3">
      <c r="I509" s="64"/>
    </row>
    <row r="510" spans="9:9" ht="15.75" customHeight="1" x14ac:dyDescent="0.3">
      <c r="I510" s="64"/>
    </row>
    <row r="511" spans="9:9" ht="15.75" customHeight="1" x14ac:dyDescent="0.3">
      <c r="I511" s="64"/>
    </row>
    <row r="512" spans="9:9" ht="15.75" customHeight="1" x14ac:dyDescent="0.3">
      <c r="I512" s="64"/>
    </row>
    <row r="513" spans="9:9" ht="15.75" customHeight="1" x14ac:dyDescent="0.3">
      <c r="I513" s="64"/>
    </row>
    <row r="514" spans="9:9" ht="15.75" customHeight="1" x14ac:dyDescent="0.3">
      <c r="I514" s="64"/>
    </row>
    <row r="515" spans="9:9" ht="15.75" customHeight="1" x14ac:dyDescent="0.3">
      <c r="I515" s="64"/>
    </row>
    <row r="516" spans="9:9" ht="15.75" customHeight="1" x14ac:dyDescent="0.3">
      <c r="I516" s="64"/>
    </row>
    <row r="517" spans="9:9" ht="15.75" customHeight="1" x14ac:dyDescent="0.3">
      <c r="I517" s="64"/>
    </row>
    <row r="518" spans="9:9" ht="15.75" customHeight="1" x14ac:dyDescent="0.3">
      <c r="I518" s="64"/>
    </row>
    <row r="519" spans="9:9" ht="15.75" customHeight="1" x14ac:dyDescent="0.3">
      <c r="I519" s="64"/>
    </row>
    <row r="520" spans="9:9" ht="15.75" customHeight="1" x14ac:dyDescent="0.3">
      <c r="I520" s="64"/>
    </row>
    <row r="521" spans="9:9" ht="15.75" customHeight="1" x14ac:dyDescent="0.3">
      <c r="I521" s="64"/>
    </row>
    <row r="522" spans="9:9" ht="15.75" customHeight="1" x14ac:dyDescent="0.3">
      <c r="I522" s="64"/>
    </row>
    <row r="523" spans="9:9" ht="15.75" customHeight="1" x14ac:dyDescent="0.3">
      <c r="I523" s="64"/>
    </row>
    <row r="524" spans="9:9" ht="15.75" customHeight="1" x14ac:dyDescent="0.3">
      <c r="I524" s="64"/>
    </row>
    <row r="525" spans="9:9" ht="15.75" customHeight="1" x14ac:dyDescent="0.3">
      <c r="I525" s="64"/>
    </row>
    <row r="526" spans="9:9" ht="15.75" customHeight="1" x14ac:dyDescent="0.3">
      <c r="I526" s="64"/>
    </row>
    <row r="527" spans="9:9" ht="15.75" customHeight="1" x14ac:dyDescent="0.3">
      <c r="I527" s="64"/>
    </row>
    <row r="528" spans="9:9" ht="15.75" customHeight="1" x14ac:dyDescent="0.3">
      <c r="I528" s="64"/>
    </row>
    <row r="529" spans="9:9" ht="15.75" customHeight="1" x14ac:dyDescent="0.3">
      <c r="I529" s="64"/>
    </row>
    <row r="530" spans="9:9" ht="15.75" customHeight="1" x14ac:dyDescent="0.3">
      <c r="I530" s="64"/>
    </row>
    <row r="531" spans="9:9" ht="15.75" customHeight="1" x14ac:dyDescent="0.3">
      <c r="I531" s="64"/>
    </row>
    <row r="532" spans="9:9" ht="15.75" customHeight="1" x14ac:dyDescent="0.3">
      <c r="I532" s="64"/>
    </row>
    <row r="533" spans="9:9" ht="15.75" customHeight="1" x14ac:dyDescent="0.3">
      <c r="I533" s="64"/>
    </row>
    <row r="534" spans="9:9" ht="15.75" customHeight="1" x14ac:dyDescent="0.3">
      <c r="I534" s="64"/>
    </row>
    <row r="535" spans="9:9" ht="15.75" customHeight="1" x14ac:dyDescent="0.3">
      <c r="I535" s="64"/>
    </row>
    <row r="536" spans="9:9" ht="15.75" customHeight="1" x14ac:dyDescent="0.3">
      <c r="I536" s="64"/>
    </row>
    <row r="537" spans="9:9" ht="15.75" customHeight="1" x14ac:dyDescent="0.3">
      <c r="I537" s="64"/>
    </row>
    <row r="538" spans="9:9" ht="15.75" customHeight="1" x14ac:dyDescent="0.3">
      <c r="I538" s="64"/>
    </row>
    <row r="539" spans="9:9" ht="15.75" customHeight="1" x14ac:dyDescent="0.3">
      <c r="I539" s="64"/>
    </row>
    <row r="540" spans="9:9" ht="15.75" customHeight="1" x14ac:dyDescent="0.3">
      <c r="I540" s="64"/>
    </row>
    <row r="541" spans="9:9" ht="15.75" customHeight="1" x14ac:dyDescent="0.3">
      <c r="I541" s="64"/>
    </row>
    <row r="542" spans="9:9" ht="15.75" customHeight="1" x14ac:dyDescent="0.3">
      <c r="I542" s="64"/>
    </row>
    <row r="543" spans="9:9" ht="15.75" customHeight="1" x14ac:dyDescent="0.3">
      <c r="I543" s="64"/>
    </row>
    <row r="544" spans="9:9" ht="15.75" customHeight="1" x14ac:dyDescent="0.3">
      <c r="I544" s="64"/>
    </row>
    <row r="545" spans="9:9" ht="15.75" customHeight="1" x14ac:dyDescent="0.3">
      <c r="I545" s="64"/>
    </row>
    <row r="546" spans="9:9" ht="15.75" customHeight="1" x14ac:dyDescent="0.3">
      <c r="I546" s="64"/>
    </row>
    <row r="547" spans="9:9" ht="15.75" customHeight="1" x14ac:dyDescent="0.3">
      <c r="I547" s="64"/>
    </row>
    <row r="548" spans="9:9" ht="15.75" customHeight="1" x14ac:dyDescent="0.3">
      <c r="I548" s="64"/>
    </row>
    <row r="549" spans="9:9" ht="15.75" customHeight="1" x14ac:dyDescent="0.3">
      <c r="I549" s="64"/>
    </row>
    <row r="550" spans="9:9" ht="15.75" customHeight="1" x14ac:dyDescent="0.3">
      <c r="I550" s="64"/>
    </row>
    <row r="551" spans="9:9" ht="15.75" customHeight="1" x14ac:dyDescent="0.3">
      <c r="I551" s="64"/>
    </row>
    <row r="552" spans="9:9" ht="15.75" customHeight="1" x14ac:dyDescent="0.3">
      <c r="I552" s="64"/>
    </row>
    <row r="553" spans="9:9" ht="15.75" customHeight="1" x14ac:dyDescent="0.3">
      <c r="I553" s="64"/>
    </row>
    <row r="554" spans="9:9" ht="15.75" customHeight="1" x14ac:dyDescent="0.3">
      <c r="I554" s="64"/>
    </row>
    <row r="555" spans="9:9" ht="15.75" customHeight="1" x14ac:dyDescent="0.3">
      <c r="I555" s="64"/>
    </row>
    <row r="556" spans="9:9" ht="15.75" customHeight="1" x14ac:dyDescent="0.3">
      <c r="I556" s="64"/>
    </row>
    <row r="557" spans="9:9" ht="15.75" customHeight="1" x14ac:dyDescent="0.3">
      <c r="I557" s="64"/>
    </row>
    <row r="558" spans="9:9" ht="15.75" customHeight="1" x14ac:dyDescent="0.3">
      <c r="I558" s="64"/>
    </row>
    <row r="559" spans="9:9" ht="15.75" customHeight="1" x14ac:dyDescent="0.3">
      <c r="I559" s="64"/>
    </row>
    <row r="560" spans="9:9" ht="15.75" customHeight="1" x14ac:dyDescent="0.3">
      <c r="I560" s="64"/>
    </row>
    <row r="561" spans="9:9" ht="15.75" customHeight="1" x14ac:dyDescent="0.3">
      <c r="I561" s="64"/>
    </row>
    <row r="562" spans="9:9" ht="15.75" customHeight="1" x14ac:dyDescent="0.3">
      <c r="I562" s="64"/>
    </row>
    <row r="563" spans="9:9" ht="15.75" customHeight="1" x14ac:dyDescent="0.3">
      <c r="I563" s="64"/>
    </row>
    <row r="564" spans="9:9" ht="15.75" customHeight="1" x14ac:dyDescent="0.3">
      <c r="I564" s="64"/>
    </row>
    <row r="565" spans="9:9" ht="15.75" customHeight="1" x14ac:dyDescent="0.3">
      <c r="I565" s="64"/>
    </row>
    <row r="566" spans="9:9" ht="15.75" customHeight="1" x14ac:dyDescent="0.3">
      <c r="I566" s="64"/>
    </row>
    <row r="567" spans="9:9" ht="15.75" customHeight="1" x14ac:dyDescent="0.3">
      <c r="I567" s="64"/>
    </row>
    <row r="568" spans="9:9" ht="15.75" customHeight="1" x14ac:dyDescent="0.3">
      <c r="I568" s="64"/>
    </row>
    <row r="569" spans="9:9" ht="15.75" customHeight="1" x14ac:dyDescent="0.3">
      <c r="I569" s="64"/>
    </row>
    <row r="570" spans="9:9" ht="15.75" customHeight="1" x14ac:dyDescent="0.3">
      <c r="I570" s="64"/>
    </row>
    <row r="571" spans="9:9" ht="15.75" customHeight="1" x14ac:dyDescent="0.3">
      <c r="I571" s="64"/>
    </row>
    <row r="572" spans="9:9" ht="15.75" customHeight="1" x14ac:dyDescent="0.3">
      <c r="I572" s="64"/>
    </row>
    <row r="573" spans="9:9" ht="15.75" customHeight="1" x14ac:dyDescent="0.3">
      <c r="I573" s="64"/>
    </row>
    <row r="574" spans="9:9" ht="15.75" customHeight="1" x14ac:dyDescent="0.3">
      <c r="I574" s="64"/>
    </row>
    <row r="575" spans="9:9" ht="15.75" customHeight="1" x14ac:dyDescent="0.3">
      <c r="I575" s="64"/>
    </row>
    <row r="576" spans="9:9" ht="15.75" customHeight="1" x14ac:dyDescent="0.3">
      <c r="I576" s="64"/>
    </row>
    <row r="577" spans="9:9" ht="15.75" customHeight="1" x14ac:dyDescent="0.3">
      <c r="I577" s="64"/>
    </row>
    <row r="578" spans="9:9" ht="15.75" customHeight="1" x14ac:dyDescent="0.3">
      <c r="I578" s="64"/>
    </row>
    <row r="579" spans="9:9" ht="15.75" customHeight="1" x14ac:dyDescent="0.3">
      <c r="I579" s="64"/>
    </row>
    <row r="580" spans="9:9" ht="15.75" customHeight="1" x14ac:dyDescent="0.3">
      <c r="I580" s="64"/>
    </row>
    <row r="581" spans="9:9" ht="15.75" customHeight="1" x14ac:dyDescent="0.3">
      <c r="I581" s="64"/>
    </row>
    <row r="582" spans="9:9" ht="15.75" customHeight="1" x14ac:dyDescent="0.3">
      <c r="I582" s="64"/>
    </row>
    <row r="583" spans="9:9" ht="15.75" customHeight="1" x14ac:dyDescent="0.3">
      <c r="I583" s="64"/>
    </row>
    <row r="584" spans="9:9" ht="15.75" customHeight="1" x14ac:dyDescent="0.3">
      <c r="I584" s="64"/>
    </row>
    <row r="585" spans="9:9" ht="15.75" customHeight="1" x14ac:dyDescent="0.3">
      <c r="I585" s="64"/>
    </row>
    <row r="586" spans="9:9" ht="15.75" customHeight="1" x14ac:dyDescent="0.3">
      <c r="I586" s="64"/>
    </row>
    <row r="587" spans="9:9" ht="15.75" customHeight="1" x14ac:dyDescent="0.3">
      <c r="I587" s="64"/>
    </row>
    <row r="588" spans="9:9" ht="15.75" customHeight="1" x14ac:dyDescent="0.3">
      <c r="I588" s="64"/>
    </row>
    <row r="589" spans="9:9" ht="15.75" customHeight="1" x14ac:dyDescent="0.3">
      <c r="I589" s="64"/>
    </row>
    <row r="590" spans="9:9" ht="15.75" customHeight="1" x14ac:dyDescent="0.3">
      <c r="I590" s="64"/>
    </row>
    <row r="591" spans="9:9" ht="15.75" customHeight="1" x14ac:dyDescent="0.3">
      <c r="I591" s="64"/>
    </row>
    <row r="592" spans="9:9" ht="15.75" customHeight="1" x14ac:dyDescent="0.3">
      <c r="I592" s="64"/>
    </row>
    <row r="593" spans="9:9" ht="15.75" customHeight="1" x14ac:dyDescent="0.3">
      <c r="I593" s="64"/>
    </row>
    <row r="594" spans="9:9" ht="15.75" customHeight="1" x14ac:dyDescent="0.3">
      <c r="I594" s="64"/>
    </row>
    <row r="595" spans="9:9" ht="15.75" customHeight="1" x14ac:dyDescent="0.3">
      <c r="I595" s="64"/>
    </row>
    <row r="596" spans="9:9" ht="15.75" customHeight="1" x14ac:dyDescent="0.3">
      <c r="I596" s="64"/>
    </row>
    <row r="597" spans="9:9" ht="15.75" customHeight="1" x14ac:dyDescent="0.3">
      <c r="I597" s="64"/>
    </row>
    <row r="598" spans="9:9" ht="15.75" customHeight="1" x14ac:dyDescent="0.3">
      <c r="I598" s="64"/>
    </row>
    <row r="599" spans="9:9" ht="15.75" customHeight="1" x14ac:dyDescent="0.3">
      <c r="I599" s="64"/>
    </row>
    <row r="600" spans="9:9" ht="15.75" customHeight="1" x14ac:dyDescent="0.3">
      <c r="I600" s="64"/>
    </row>
    <row r="601" spans="9:9" ht="15.75" customHeight="1" x14ac:dyDescent="0.3">
      <c r="I601" s="64"/>
    </row>
    <row r="602" spans="9:9" ht="15.75" customHeight="1" x14ac:dyDescent="0.3">
      <c r="I602" s="64"/>
    </row>
    <row r="603" spans="9:9" ht="15.75" customHeight="1" x14ac:dyDescent="0.3">
      <c r="I603" s="64"/>
    </row>
    <row r="604" spans="9:9" ht="15.75" customHeight="1" x14ac:dyDescent="0.3">
      <c r="I604" s="64"/>
    </row>
    <row r="605" spans="9:9" ht="15.75" customHeight="1" x14ac:dyDescent="0.3">
      <c r="I605" s="64"/>
    </row>
    <row r="606" spans="9:9" ht="15.75" customHeight="1" x14ac:dyDescent="0.3">
      <c r="I606" s="64"/>
    </row>
    <row r="607" spans="9:9" ht="15.75" customHeight="1" x14ac:dyDescent="0.3">
      <c r="I607" s="64"/>
    </row>
    <row r="608" spans="9:9" ht="15.75" customHeight="1" x14ac:dyDescent="0.3">
      <c r="I608" s="64"/>
    </row>
    <row r="609" spans="9:9" ht="15.75" customHeight="1" x14ac:dyDescent="0.3">
      <c r="I609" s="64"/>
    </row>
    <row r="610" spans="9:9" ht="15.75" customHeight="1" x14ac:dyDescent="0.3">
      <c r="I610" s="64"/>
    </row>
    <row r="611" spans="9:9" ht="15.75" customHeight="1" x14ac:dyDescent="0.3">
      <c r="I611" s="64"/>
    </row>
    <row r="612" spans="9:9" ht="15.75" customHeight="1" x14ac:dyDescent="0.3">
      <c r="I612" s="64"/>
    </row>
    <row r="613" spans="9:9" ht="15.75" customHeight="1" x14ac:dyDescent="0.3">
      <c r="I613" s="64"/>
    </row>
    <row r="614" spans="9:9" ht="15.75" customHeight="1" x14ac:dyDescent="0.3">
      <c r="I614" s="64"/>
    </row>
    <row r="615" spans="9:9" ht="15.75" customHeight="1" x14ac:dyDescent="0.3">
      <c r="I615" s="64"/>
    </row>
    <row r="616" spans="9:9" ht="15.75" customHeight="1" x14ac:dyDescent="0.3">
      <c r="I616" s="64"/>
    </row>
    <row r="617" spans="9:9" ht="15.75" customHeight="1" x14ac:dyDescent="0.3">
      <c r="I617" s="64"/>
    </row>
    <row r="618" spans="9:9" ht="15.75" customHeight="1" x14ac:dyDescent="0.3">
      <c r="I618" s="64"/>
    </row>
    <row r="619" spans="9:9" ht="15.75" customHeight="1" x14ac:dyDescent="0.3">
      <c r="I619" s="64"/>
    </row>
    <row r="620" spans="9:9" ht="15.75" customHeight="1" x14ac:dyDescent="0.3">
      <c r="I620" s="64"/>
    </row>
    <row r="621" spans="9:9" ht="15.75" customHeight="1" x14ac:dyDescent="0.3">
      <c r="I621" s="64"/>
    </row>
    <row r="622" spans="9:9" ht="15.75" customHeight="1" x14ac:dyDescent="0.3">
      <c r="I622" s="64"/>
    </row>
    <row r="623" spans="9:9" ht="15.75" customHeight="1" x14ac:dyDescent="0.3">
      <c r="I623" s="64"/>
    </row>
    <row r="624" spans="9:9" ht="15.75" customHeight="1" x14ac:dyDescent="0.3">
      <c r="I624" s="64"/>
    </row>
    <row r="625" spans="9:9" ht="15.75" customHeight="1" x14ac:dyDescent="0.3">
      <c r="I625" s="64"/>
    </row>
    <row r="626" spans="9:9" ht="15.75" customHeight="1" x14ac:dyDescent="0.3">
      <c r="I626" s="64"/>
    </row>
    <row r="627" spans="9:9" ht="15.75" customHeight="1" x14ac:dyDescent="0.3">
      <c r="I627" s="64"/>
    </row>
    <row r="628" spans="9:9" ht="15.75" customHeight="1" x14ac:dyDescent="0.3">
      <c r="I628" s="64"/>
    </row>
    <row r="629" spans="9:9" ht="15.75" customHeight="1" x14ac:dyDescent="0.3">
      <c r="I629" s="64"/>
    </row>
    <row r="630" spans="9:9" ht="15.75" customHeight="1" x14ac:dyDescent="0.3">
      <c r="I630" s="64"/>
    </row>
    <row r="631" spans="9:9" ht="15.75" customHeight="1" x14ac:dyDescent="0.3">
      <c r="I631" s="64"/>
    </row>
    <row r="632" spans="9:9" ht="15.75" customHeight="1" x14ac:dyDescent="0.3">
      <c r="I632" s="64"/>
    </row>
    <row r="633" spans="9:9" ht="15.75" customHeight="1" x14ac:dyDescent="0.3">
      <c r="I633" s="64"/>
    </row>
    <row r="634" spans="9:9" ht="15.75" customHeight="1" x14ac:dyDescent="0.3">
      <c r="I634" s="64"/>
    </row>
    <row r="635" spans="9:9" ht="15.75" customHeight="1" x14ac:dyDescent="0.3">
      <c r="I635" s="64"/>
    </row>
    <row r="636" spans="9:9" ht="15.75" customHeight="1" x14ac:dyDescent="0.3">
      <c r="I636" s="64"/>
    </row>
    <row r="637" spans="9:9" ht="15.75" customHeight="1" x14ac:dyDescent="0.3">
      <c r="I637" s="64"/>
    </row>
    <row r="638" spans="9:9" ht="15.75" customHeight="1" x14ac:dyDescent="0.3">
      <c r="I638" s="64"/>
    </row>
    <row r="639" spans="9:9" ht="15.75" customHeight="1" x14ac:dyDescent="0.3">
      <c r="I639" s="64"/>
    </row>
    <row r="640" spans="9:9" ht="15.75" customHeight="1" x14ac:dyDescent="0.3">
      <c r="I640" s="64"/>
    </row>
    <row r="641" spans="9:9" ht="15.75" customHeight="1" x14ac:dyDescent="0.3">
      <c r="I641" s="64"/>
    </row>
    <row r="642" spans="9:9" ht="15.75" customHeight="1" x14ac:dyDescent="0.3">
      <c r="I642" s="64"/>
    </row>
    <row r="643" spans="9:9" ht="15.75" customHeight="1" x14ac:dyDescent="0.3">
      <c r="I643" s="64"/>
    </row>
    <row r="644" spans="9:9" ht="15.75" customHeight="1" x14ac:dyDescent="0.3">
      <c r="I644" s="64"/>
    </row>
    <row r="645" spans="9:9" ht="15.75" customHeight="1" x14ac:dyDescent="0.3">
      <c r="I645" s="64"/>
    </row>
    <row r="646" spans="9:9" ht="15.75" customHeight="1" x14ac:dyDescent="0.3">
      <c r="I646" s="64"/>
    </row>
    <row r="647" spans="9:9" ht="15.75" customHeight="1" x14ac:dyDescent="0.3">
      <c r="I647" s="64"/>
    </row>
    <row r="648" spans="9:9" ht="15.75" customHeight="1" x14ac:dyDescent="0.3">
      <c r="I648" s="64"/>
    </row>
    <row r="649" spans="9:9" ht="15.75" customHeight="1" x14ac:dyDescent="0.3">
      <c r="I649" s="64"/>
    </row>
    <row r="650" spans="9:9" ht="15.75" customHeight="1" x14ac:dyDescent="0.3">
      <c r="I650" s="64"/>
    </row>
    <row r="651" spans="9:9" ht="15.75" customHeight="1" x14ac:dyDescent="0.3">
      <c r="I651" s="64"/>
    </row>
    <row r="652" spans="9:9" ht="15.75" customHeight="1" x14ac:dyDescent="0.3">
      <c r="I652" s="64"/>
    </row>
    <row r="653" spans="9:9" ht="15.75" customHeight="1" x14ac:dyDescent="0.3">
      <c r="I653" s="64"/>
    </row>
    <row r="654" spans="9:9" ht="15.75" customHeight="1" x14ac:dyDescent="0.3">
      <c r="I654" s="64"/>
    </row>
    <row r="655" spans="9:9" ht="15.75" customHeight="1" x14ac:dyDescent="0.3">
      <c r="I655" s="64"/>
    </row>
    <row r="656" spans="9:9" ht="15.75" customHeight="1" x14ac:dyDescent="0.3">
      <c r="I656" s="64"/>
    </row>
    <row r="657" spans="9:9" ht="15.75" customHeight="1" x14ac:dyDescent="0.3">
      <c r="I657" s="64"/>
    </row>
    <row r="658" spans="9:9" ht="15.75" customHeight="1" x14ac:dyDescent="0.3">
      <c r="I658" s="64"/>
    </row>
    <row r="659" spans="9:9" ht="15.75" customHeight="1" x14ac:dyDescent="0.3">
      <c r="I659" s="64"/>
    </row>
    <row r="660" spans="9:9" ht="15.75" customHeight="1" x14ac:dyDescent="0.3">
      <c r="I660" s="64"/>
    </row>
    <row r="661" spans="9:9" ht="15.75" customHeight="1" x14ac:dyDescent="0.3">
      <c r="I661" s="64"/>
    </row>
    <row r="662" spans="9:9" ht="15.75" customHeight="1" x14ac:dyDescent="0.3">
      <c r="I662" s="64"/>
    </row>
    <row r="663" spans="9:9" ht="15.75" customHeight="1" x14ac:dyDescent="0.3">
      <c r="I663" s="64"/>
    </row>
    <row r="664" spans="9:9" ht="15.75" customHeight="1" x14ac:dyDescent="0.3">
      <c r="I664" s="64"/>
    </row>
    <row r="665" spans="9:9" ht="15.75" customHeight="1" x14ac:dyDescent="0.3">
      <c r="I665" s="64"/>
    </row>
    <row r="666" spans="9:9" ht="15.75" customHeight="1" x14ac:dyDescent="0.3">
      <c r="I666" s="64"/>
    </row>
    <row r="667" spans="9:9" ht="15.75" customHeight="1" x14ac:dyDescent="0.3">
      <c r="I667" s="64"/>
    </row>
    <row r="668" spans="9:9" ht="15.75" customHeight="1" x14ac:dyDescent="0.3">
      <c r="I668" s="64"/>
    </row>
    <row r="669" spans="9:9" ht="15.75" customHeight="1" x14ac:dyDescent="0.3">
      <c r="I669" s="64"/>
    </row>
    <row r="670" spans="9:9" ht="15.75" customHeight="1" x14ac:dyDescent="0.3">
      <c r="I670" s="64"/>
    </row>
    <row r="671" spans="9:9" ht="15.75" customHeight="1" x14ac:dyDescent="0.3">
      <c r="I671" s="64"/>
    </row>
    <row r="672" spans="9:9" ht="15.75" customHeight="1" x14ac:dyDescent="0.3">
      <c r="I672" s="64"/>
    </row>
    <row r="673" spans="9:9" ht="15.75" customHeight="1" x14ac:dyDescent="0.3">
      <c r="I673" s="64"/>
    </row>
    <row r="674" spans="9:9" ht="15.75" customHeight="1" x14ac:dyDescent="0.3">
      <c r="I674" s="64"/>
    </row>
    <row r="675" spans="9:9" ht="15.75" customHeight="1" x14ac:dyDescent="0.3">
      <c r="I675" s="64"/>
    </row>
    <row r="676" spans="9:9" ht="15.75" customHeight="1" x14ac:dyDescent="0.3">
      <c r="I676" s="64"/>
    </row>
    <row r="677" spans="9:9" ht="15.75" customHeight="1" x14ac:dyDescent="0.3">
      <c r="I677" s="64"/>
    </row>
    <row r="678" spans="9:9" ht="15.75" customHeight="1" x14ac:dyDescent="0.3">
      <c r="I678" s="64"/>
    </row>
    <row r="679" spans="9:9" ht="15.75" customHeight="1" x14ac:dyDescent="0.3">
      <c r="I679" s="64"/>
    </row>
    <row r="680" spans="9:9" ht="15.75" customHeight="1" x14ac:dyDescent="0.3">
      <c r="I680" s="64"/>
    </row>
    <row r="681" spans="9:9" ht="15.75" customHeight="1" x14ac:dyDescent="0.3">
      <c r="I681" s="64"/>
    </row>
    <row r="682" spans="9:9" ht="15.75" customHeight="1" x14ac:dyDescent="0.3">
      <c r="I682" s="64"/>
    </row>
    <row r="683" spans="9:9" ht="15.75" customHeight="1" x14ac:dyDescent="0.3">
      <c r="I683" s="64"/>
    </row>
    <row r="684" spans="9:9" ht="15.75" customHeight="1" x14ac:dyDescent="0.3">
      <c r="I684" s="64"/>
    </row>
    <row r="685" spans="9:9" ht="15.75" customHeight="1" x14ac:dyDescent="0.3">
      <c r="I685" s="64"/>
    </row>
    <row r="686" spans="9:9" ht="15.75" customHeight="1" x14ac:dyDescent="0.3">
      <c r="I686" s="64"/>
    </row>
    <row r="687" spans="9:9" ht="15.75" customHeight="1" x14ac:dyDescent="0.3">
      <c r="I687" s="64"/>
    </row>
    <row r="688" spans="9:9" ht="15.75" customHeight="1" x14ac:dyDescent="0.3">
      <c r="I688" s="64"/>
    </row>
    <row r="689" spans="9:9" ht="15.75" customHeight="1" x14ac:dyDescent="0.3">
      <c r="I689" s="64"/>
    </row>
    <row r="690" spans="9:9" ht="15.75" customHeight="1" x14ac:dyDescent="0.3">
      <c r="I690" s="64"/>
    </row>
    <row r="691" spans="9:9" ht="15.75" customHeight="1" x14ac:dyDescent="0.3">
      <c r="I691" s="64"/>
    </row>
    <row r="692" spans="9:9" ht="15.75" customHeight="1" x14ac:dyDescent="0.3">
      <c r="I692" s="64"/>
    </row>
    <row r="693" spans="9:9" ht="15.75" customHeight="1" x14ac:dyDescent="0.3">
      <c r="I693" s="64"/>
    </row>
    <row r="694" spans="9:9" ht="15.75" customHeight="1" x14ac:dyDescent="0.3">
      <c r="I694" s="64"/>
    </row>
    <row r="695" spans="9:9" ht="15.75" customHeight="1" x14ac:dyDescent="0.3">
      <c r="I695" s="64"/>
    </row>
    <row r="696" spans="9:9" ht="15.75" customHeight="1" x14ac:dyDescent="0.3">
      <c r="I696" s="64"/>
    </row>
    <row r="697" spans="9:9" ht="15.75" customHeight="1" x14ac:dyDescent="0.3">
      <c r="I697" s="64"/>
    </row>
    <row r="698" spans="9:9" ht="15.75" customHeight="1" x14ac:dyDescent="0.3">
      <c r="I698" s="64"/>
    </row>
    <row r="699" spans="9:9" ht="15.75" customHeight="1" x14ac:dyDescent="0.3">
      <c r="I699" s="64"/>
    </row>
    <row r="700" spans="9:9" ht="15.75" customHeight="1" x14ac:dyDescent="0.3">
      <c r="I700" s="64"/>
    </row>
    <row r="701" spans="9:9" ht="15.75" customHeight="1" x14ac:dyDescent="0.3">
      <c r="I701" s="64"/>
    </row>
    <row r="702" spans="9:9" ht="15.75" customHeight="1" x14ac:dyDescent="0.3">
      <c r="I702" s="64"/>
    </row>
    <row r="703" spans="9:9" ht="15.75" customHeight="1" x14ac:dyDescent="0.3">
      <c r="I703" s="64"/>
    </row>
    <row r="704" spans="9:9" ht="15.75" customHeight="1" x14ac:dyDescent="0.3">
      <c r="I704" s="64"/>
    </row>
    <row r="705" spans="9:9" ht="15.75" customHeight="1" x14ac:dyDescent="0.3">
      <c r="I705" s="64"/>
    </row>
    <row r="706" spans="9:9" ht="15.75" customHeight="1" x14ac:dyDescent="0.3">
      <c r="I706" s="64"/>
    </row>
    <row r="707" spans="9:9" ht="15.75" customHeight="1" x14ac:dyDescent="0.3">
      <c r="I707" s="64"/>
    </row>
    <row r="708" spans="9:9" ht="15.75" customHeight="1" x14ac:dyDescent="0.3">
      <c r="I708" s="64"/>
    </row>
    <row r="709" spans="9:9" ht="15.75" customHeight="1" x14ac:dyDescent="0.3">
      <c r="I709" s="64"/>
    </row>
    <row r="710" spans="9:9" ht="15.75" customHeight="1" x14ac:dyDescent="0.3">
      <c r="I710" s="64"/>
    </row>
    <row r="711" spans="9:9" ht="15.75" customHeight="1" x14ac:dyDescent="0.3">
      <c r="I711" s="64"/>
    </row>
    <row r="712" spans="9:9" ht="15.75" customHeight="1" x14ac:dyDescent="0.3">
      <c r="I712" s="64"/>
    </row>
    <row r="713" spans="9:9" ht="15.75" customHeight="1" x14ac:dyDescent="0.3">
      <c r="I713" s="64"/>
    </row>
    <row r="714" spans="9:9" ht="15.75" customHeight="1" x14ac:dyDescent="0.3">
      <c r="I714" s="64"/>
    </row>
    <row r="715" spans="9:9" ht="15.75" customHeight="1" x14ac:dyDescent="0.3">
      <c r="I715" s="64"/>
    </row>
    <row r="716" spans="9:9" ht="15.75" customHeight="1" x14ac:dyDescent="0.3">
      <c r="I716" s="64"/>
    </row>
    <row r="717" spans="9:9" ht="15.75" customHeight="1" x14ac:dyDescent="0.3">
      <c r="I717" s="64"/>
    </row>
    <row r="718" spans="9:9" ht="15.75" customHeight="1" x14ac:dyDescent="0.3">
      <c r="I718" s="64"/>
    </row>
    <row r="719" spans="9:9" ht="15.75" customHeight="1" x14ac:dyDescent="0.3">
      <c r="I719" s="64"/>
    </row>
    <row r="720" spans="9:9" ht="15.75" customHeight="1" x14ac:dyDescent="0.3">
      <c r="I720" s="64"/>
    </row>
    <row r="721" spans="9:9" ht="15.75" customHeight="1" x14ac:dyDescent="0.3">
      <c r="I721" s="64"/>
    </row>
    <row r="722" spans="9:9" ht="15.75" customHeight="1" x14ac:dyDescent="0.3">
      <c r="I722" s="64"/>
    </row>
    <row r="723" spans="9:9" ht="15.75" customHeight="1" x14ac:dyDescent="0.3">
      <c r="I723" s="64"/>
    </row>
    <row r="724" spans="9:9" ht="15.75" customHeight="1" x14ac:dyDescent="0.3">
      <c r="I724" s="64"/>
    </row>
    <row r="725" spans="9:9" ht="15.75" customHeight="1" x14ac:dyDescent="0.3">
      <c r="I725" s="64"/>
    </row>
    <row r="726" spans="9:9" ht="15.75" customHeight="1" x14ac:dyDescent="0.3">
      <c r="I726" s="64"/>
    </row>
    <row r="727" spans="9:9" ht="15.75" customHeight="1" x14ac:dyDescent="0.3">
      <c r="I727" s="64"/>
    </row>
    <row r="728" spans="9:9" ht="15.75" customHeight="1" x14ac:dyDescent="0.3">
      <c r="I728" s="64"/>
    </row>
    <row r="729" spans="9:9" ht="15.75" customHeight="1" x14ac:dyDescent="0.3">
      <c r="I729" s="64"/>
    </row>
    <row r="730" spans="9:9" ht="15.75" customHeight="1" x14ac:dyDescent="0.3">
      <c r="I730" s="64"/>
    </row>
    <row r="731" spans="9:9" ht="15.75" customHeight="1" x14ac:dyDescent="0.3">
      <c r="I731" s="64"/>
    </row>
    <row r="732" spans="9:9" ht="15.75" customHeight="1" x14ac:dyDescent="0.3">
      <c r="I732" s="64"/>
    </row>
    <row r="733" spans="9:9" ht="15.75" customHeight="1" x14ac:dyDescent="0.3">
      <c r="I733" s="64"/>
    </row>
    <row r="734" spans="9:9" ht="15.75" customHeight="1" x14ac:dyDescent="0.3">
      <c r="I734" s="64"/>
    </row>
    <row r="735" spans="9:9" ht="15.75" customHeight="1" x14ac:dyDescent="0.3">
      <c r="I735" s="64"/>
    </row>
    <row r="736" spans="9:9" ht="15.75" customHeight="1" x14ac:dyDescent="0.3">
      <c r="I736" s="64"/>
    </row>
    <row r="737" spans="9:9" ht="15.75" customHeight="1" x14ac:dyDescent="0.3">
      <c r="I737" s="64"/>
    </row>
    <row r="738" spans="9:9" ht="15.75" customHeight="1" x14ac:dyDescent="0.3">
      <c r="I738" s="64"/>
    </row>
    <row r="739" spans="9:9" ht="15.75" customHeight="1" x14ac:dyDescent="0.3">
      <c r="I739" s="64"/>
    </row>
    <row r="740" spans="9:9" ht="15.75" customHeight="1" x14ac:dyDescent="0.3">
      <c r="I740" s="64"/>
    </row>
    <row r="741" spans="9:9" ht="15.75" customHeight="1" x14ac:dyDescent="0.3">
      <c r="I741" s="64"/>
    </row>
    <row r="742" spans="9:9" ht="15.75" customHeight="1" x14ac:dyDescent="0.3">
      <c r="I742" s="64"/>
    </row>
    <row r="743" spans="9:9" ht="15.75" customHeight="1" x14ac:dyDescent="0.3">
      <c r="I743" s="64"/>
    </row>
    <row r="744" spans="9:9" ht="15.75" customHeight="1" x14ac:dyDescent="0.3">
      <c r="I744" s="64"/>
    </row>
    <row r="745" spans="9:9" ht="15.75" customHeight="1" x14ac:dyDescent="0.3">
      <c r="I745" s="64"/>
    </row>
    <row r="746" spans="9:9" ht="15.75" customHeight="1" x14ac:dyDescent="0.3">
      <c r="I746" s="64"/>
    </row>
    <row r="747" spans="9:9" ht="15.75" customHeight="1" x14ac:dyDescent="0.3">
      <c r="I747" s="64"/>
    </row>
    <row r="748" spans="9:9" ht="15.75" customHeight="1" x14ac:dyDescent="0.3">
      <c r="I748" s="64"/>
    </row>
    <row r="749" spans="9:9" ht="15.75" customHeight="1" x14ac:dyDescent="0.3">
      <c r="I749" s="64"/>
    </row>
    <row r="750" spans="9:9" ht="15.75" customHeight="1" x14ac:dyDescent="0.3">
      <c r="I750" s="64"/>
    </row>
    <row r="751" spans="9:9" ht="15.75" customHeight="1" x14ac:dyDescent="0.3">
      <c r="I751" s="64"/>
    </row>
    <row r="752" spans="9:9" ht="15.75" customHeight="1" x14ac:dyDescent="0.3">
      <c r="I752" s="64"/>
    </row>
    <row r="753" spans="9:9" ht="15.75" customHeight="1" x14ac:dyDescent="0.3">
      <c r="I753" s="64"/>
    </row>
    <row r="754" spans="9:9" ht="15.75" customHeight="1" x14ac:dyDescent="0.3">
      <c r="I754" s="64"/>
    </row>
    <row r="755" spans="9:9" ht="15.75" customHeight="1" x14ac:dyDescent="0.3">
      <c r="I755" s="64"/>
    </row>
    <row r="756" spans="9:9" ht="15.75" customHeight="1" x14ac:dyDescent="0.3">
      <c r="I756" s="64"/>
    </row>
    <row r="757" spans="9:9" ht="15.75" customHeight="1" x14ac:dyDescent="0.3">
      <c r="I757" s="64"/>
    </row>
    <row r="758" spans="9:9" ht="15.75" customHeight="1" x14ac:dyDescent="0.3">
      <c r="I758" s="64"/>
    </row>
    <row r="759" spans="9:9" ht="15.75" customHeight="1" x14ac:dyDescent="0.3">
      <c r="I759" s="64"/>
    </row>
    <row r="760" spans="9:9" ht="15.75" customHeight="1" x14ac:dyDescent="0.3">
      <c r="I760" s="64"/>
    </row>
    <row r="761" spans="9:9" ht="15.75" customHeight="1" x14ac:dyDescent="0.3">
      <c r="I761" s="64"/>
    </row>
    <row r="762" spans="9:9" ht="15.75" customHeight="1" x14ac:dyDescent="0.3">
      <c r="I762" s="64"/>
    </row>
    <row r="763" spans="9:9" ht="15.75" customHeight="1" x14ac:dyDescent="0.3">
      <c r="I763" s="64"/>
    </row>
    <row r="764" spans="9:9" ht="15.75" customHeight="1" x14ac:dyDescent="0.3">
      <c r="I764" s="64"/>
    </row>
    <row r="765" spans="9:9" ht="15.75" customHeight="1" x14ac:dyDescent="0.3">
      <c r="I765" s="64"/>
    </row>
    <row r="766" spans="9:9" ht="15.75" customHeight="1" x14ac:dyDescent="0.3">
      <c r="I766" s="64"/>
    </row>
    <row r="767" spans="9:9" ht="15.75" customHeight="1" x14ac:dyDescent="0.3">
      <c r="I767" s="64"/>
    </row>
    <row r="768" spans="9:9" ht="15.75" customHeight="1" x14ac:dyDescent="0.3">
      <c r="I768" s="64"/>
    </row>
    <row r="769" spans="9:9" ht="15.75" customHeight="1" x14ac:dyDescent="0.3">
      <c r="I769" s="64"/>
    </row>
    <row r="770" spans="9:9" ht="15.75" customHeight="1" x14ac:dyDescent="0.3">
      <c r="I770" s="64"/>
    </row>
    <row r="771" spans="9:9" ht="15.75" customHeight="1" x14ac:dyDescent="0.3">
      <c r="I771" s="64"/>
    </row>
    <row r="772" spans="9:9" ht="15.75" customHeight="1" x14ac:dyDescent="0.3">
      <c r="I772" s="64"/>
    </row>
    <row r="773" spans="9:9" ht="15.75" customHeight="1" x14ac:dyDescent="0.3">
      <c r="I773" s="64"/>
    </row>
    <row r="774" spans="9:9" ht="15.75" customHeight="1" x14ac:dyDescent="0.3">
      <c r="I774" s="64"/>
    </row>
    <row r="775" spans="9:9" ht="15.75" customHeight="1" x14ac:dyDescent="0.3">
      <c r="I775" s="64"/>
    </row>
    <row r="776" spans="9:9" ht="15.75" customHeight="1" x14ac:dyDescent="0.3">
      <c r="I776" s="64"/>
    </row>
    <row r="777" spans="9:9" ht="15.75" customHeight="1" x14ac:dyDescent="0.3">
      <c r="I777" s="64"/>
    </row>
    <row r="778" spans="9:9" ht="15.75" customHeight="1" x14ac:dyDescent="0.3">
      <c r="I778" s="64"/>
    </row>
    <row r="779" spans="9:9" ht="15.75" customHeight="1" x14ac:dyDescent="0.3">
      <c r="I779" s="64"/>
    </row>
    <row r="780" spans="9:9" ht="15.75" customHeight="1" x14ac:dyDescent="0.3">
      <c r="I780" s="64"/>
    </row>
    <row r="781" spans="9:9" ht="15.75" customHeight="1" x14ac:dyDescent="0.3">
      <c r="I781" s="64"/>
    </row>
    <row r="782" spans="9:9" ht="15.75" customHeight="1" x14ac:dyDescent="0.3">
      <c r="I782" s="64"/>
    </row>
    <row r="783" spans="9:9" ht="15.75" customHeight="1" x14ac:dyDescent="0.3">
      <c r="I783" s="64"/>
    </row>
    <row r="784" spans="9:9" ht="15.75" customHeight="1" x14ac:dyDescent="0.3">
      <c r="I784" s="64"/>
    </row>
    <row r="785" spans="9:9" ht="15.75" customHeight="1" x14ac:dyDescent="0.3">
      <c r="I785" s="64"/>
    </row>
    <row r="786" spans="9:9" ht="15.75" customHeight="1" x14ac:dyDescent="0.3">
      <c r="I786" s="64"/>
    </row>
    <row r="787" spans="9:9" ht="15.75" customHeight="1" x14ac:dyDescent="0.3">
      <c r="I787" s="64"/>
    </row>
    <row r="788" spans="9:9" ht="15.75" customHeight="1" x14ac:dyDescent="0.3">
      <c r="I788" s="64"/>
    </row>
    <row r="789" spans="9:9" ht="15.75" customHeight="1" x14ac:dyDescent="0.3">
      <c r="I789" s="64"/>
    </row>
    <row r="790" spans="9:9" ht="15.75" customHeight="1" x14ac:dyDescent="0.3">
      <c r="I790" s="64"/>
    </row>
    <row r="791" spans="9:9" ht="15.75" customHeight="1" x14ac:dyDescent="0.3">
      <c r="I791" s="64"/>
    </row>
    <row r="792" spans="9:9" ht="15.75" customHeight="1" x14ac:dyDescent="0.3">
      <c r="I792" s="64"/>
    </row>
    <row r="793" spans="9:9" ht="15.75" customHeight="1" x14ac:dyDescent="0.3">
      <c r="I793" s="64"/>
    </row>
    <row r="794" spans="9:9" ht="15.75" customHeight="1" x14ac:dyDescent="0.3">
      <c r="I794" s="64"/>
    </row>
    <row r="795" spans="9:9" ht="15.75" customHeight="1" x14ac:dyDescent="0.3">
      <c r="I795" s="64"/>
    </row>
    <row r="796" spans="9:9" ht="15.75" customHeight="1" x14ac:dyDescent="0.3">
      <c r="I796" s="64"/>
    </row>
    <row r="797" spans="9:9" ht="15.75" customHeight="1" x14ac:dyDescent="0.3">
      <c r="I797" s="64"/>
    </row>
    <row r="798" spans="9:9" ht="15.75" customHeight="1" x14ac:dyDescent="0.3">
      <c r="I798" s="64"/>
    </row>
    <row r="799" spans="9:9" ht="15.75" customHeight="1" x14ac:dyDescent="0.3">
      <c r="I799" s="64"/>
    </row>
    <row r="800" spans="9:9" ht="15.75" customHeight="1" x14ac:dyDescent="0.3">
      <c r="I800" s="64"/>
    </row>
    <row r="801" spans="9:9" ht="15.75" customHeight="1" x14ac:dyDescent="0.3">
      <c r="I801" s="64"/>
    </row>
    <row r="802" spans="9:9" ht="15.75" customHeight="1" x14ac:dyDescent="0.3">
      <c r="I802" s="64"/>
    </row>
    <row r="803" spans="9:9" ht="15.75" customHeight="1" x14ac:dyDescent="0.3">
      <c r="I803" s="64"/>
    </row>
    <row r="804" spans="9:9" ht="15.75" customHeight="1" x14ac:dyDescent="0.3">
      <c r="I804" s="64"/>
    </row>
    <row r="805" spans="9:9" ht="15.75" customHeight="1" x14ac:dyDescent="0.3">
      <c r="I805" s="64"/>
    </row>
    <row r="806" spans="9:9" ht="15.75" customHeight="1" x14ac:dyDescent="0.3">
      <c r="I806" s="64"/>
    </row>
    <row r="807" spans="9:9" ht="15.75" customHeight="1" x14ac:dyDescent="0.3">
      <c r="I807" s="64"/>
    </row>
    <row r="808" spans="9:9" ht="15.75" customHeight="1" x14ac:dyDescent="0.3">
      <c r="I808" s="64"/>
    </row>
    <row r="809" spans="9:9" ht="15.75" customHeight="1" x14ac:dyDescent="0.3">
      <c r="I809" s="64"/>
    </row>
    <row r="810" spans="9:9" ht="15.75" customHeight="1" x14ac:dyDescent="0.3">
      <c r="I810" s="64"/>
    </row>
    <row r="811" spans="9:9" ht="15.75" customHeight="1" x14ac:dyDescent="0.3">
      <c r="I811" s="64"/>
    </row>
    <row r="812" spans="9:9" ht="15.75" customHeight="1" x14ac:dyDescent="0.3">
      <c r="I812" s="64"/>
    </row>
    <row r="813" spans="9:9" ht="15.75" customHeight="1" x14ac:dyDescent="0.3">
      <c r="I813" s="64"/>
    </row>
    <row r="814" spans="9:9" ht="15.75" customHeight="1" x14ac:dyDescent="0.3">
      <c r="I814" s="64"/>
    </row>
    <row r="815" spans="9:9" ht="15.75" customHeight="1" x14ac:dyDescent="0.3">
      <c r="I815" s="64"/>
    </row>
    <row r="816" spans="9:9" ht="15.75" customHeight="1" x14ac:dyDescent="0.3">
      <c r="I816" s="64"/>
    </row>
    <row r="817" spans="9:9" ht="15.75" customHeight="1" x14ac:dyDescent="0.3">
      <c r="I817" s="64"/>
    </row>
    <row r="818" spans="9:9" ht="15.75" customHeight="1" x14ac:dyDescent="0.3">
      <c r="I818" s="64"/>
    </row>
    <row r="819" spans="9:9" ht="15.75" customHeight="1" x14ac:dyDescent="0.3">
      <c r="I819" s="64"/>
    </row>
    <row r="820" spans="9:9" ht="15.75" customHeight="1" x14ac:dyDescent="0.3">
      <c r="I820" s="64"/>
    </row>
    <row r="821" spans="9:9" ht="15.75" customHeight="1" x14ac:dyDescent="0.3">
      <c r="I821" s="64"/>
    </row>
    <row r="822" spans="9:9" ht="15.75" customHeight="1" x14ac:dyDescent="0.3">
      <c r="I822" s="64"/>
    </row>
    <row r="823" spans="9:9" ht="15.75" customHeight="1" x14ac:dyDescent="0.3">
      <c r="I823" s="64"/>
    </row>
    <row r="824" spans="9:9" ht="15.75" customHeight="1" x14ac:dyDescent="0.3">
      <c r="I824" s="64"/>
    </row>
    <row r="825" spans="9:9" ht="15.75" customHeight="1" x14ac:dyDescent="0.3">
      <c r="I825" s="64"/>
    </row>
    <row r="826" spans="9:9" ht="15.75" customHeight="1" x14ac:dyDescent="0.3">
      <c r="I826" s="64"/>
    </row>
    <row r="827" spans="9:9" ht="15.75" customHeight="1" x14ac:dyDescent="0.3">
      <c r="I827" s="64"/>
    </row>
    <row r="828" spans="9:9" ht="15.75" customHeight="1" x14ac:dyDescent="0.3">
      <c r="I828" s="64"/>
    </row>
    <row r="829" spans="9:9" ht="15.75" customHeight="1" x14ac:dyDescent="0.3">
      <c r="I829" s="64"/>
    </row>
    <row r="830" spans="9:9" ht="15.75" customHeight="1" x14ac:dyDescent="0.3">
      <c r="I830" s="64"/>
    </row>
    <row r="831" spans="9:9" ht="15.75" customHeight="1" x14ac:dyDescent="0.3">
      <c r="I831" s="64"/>
    </row>
    <row r="832" spans="9:9" ht="15.75" customHeight="1" x14ac:dyDescent="0.3">
      <c r="I832" s="64"/>
    </row>
    <row r="833" spans="9:9" ht="15.75" customHeight="1" x14ac:dyDescent="0.3">
      <c r="I833" s="64"/>
    </row>
    <row r="834" spans="9:9" ht="15.75" customHeight="1" x14ac:dyDescent="0.3">
      <c r="I834" s="64"/>
    </row>
    <row r="835" spans="9:9" ht="15.75" customHeight="1" x14ac:dyDescent="0.3">
      <c r="I835" s="64"/>
    </row>
    <row r="836" spans="9:9" ht="15.75" customHeight="1" x14ac:dyDescent="0.3">
      <c r="I836" s="64"/>
    </row>
    <row r="837" spans="9:9" ht="15.75" customHeight="1" x14ac:dyDescent="0.3">
      <c r="I837" s="64"/>
    </row>
    <row r="838" spans="9:9" ht="15.75" customHeight="1" x14ac:dyDescent="0.3">
      <c r="I838" s="64"/>
    </row>
    <row r="839" spans="9:9" ht="15.75" customHeight="1" x14ac:dyDescent="0.3">
      <c r="I839" s="64"/>
    </row>
    <row r="840" spans="9:9" ht="15.75" customHeight="1" x14ac:dyDescent="0.3">
      <c r="I840" s="64"/>
    </row>
    <row r="841" spans="9:9" ht="15.75" customHeight="1" x14ac:dyDescent="0.3">
      <c r="I841" s="64"/>
    </row>
    <row r="842" spans="9:9" ht="15.75" customHeight="1" x14ac:dyDescent="0.3">
      <c r="I842" s="64"/>
    </row>
    <row r="843" spans="9:9" ht="15.75" customHeight="1" x14ac:dyDescent="0.3">
      <c r="I843" s="64"/>
    </row>
    <row r="844" spans="9:9" ht="15.75" customHeight="1" x14ac:dyDescent="0.3">
      <c r="I844" s="64"/>
    </row>
    <row r="845" spans="9:9" ht="15.75" customHeight="1" x14ac:dyDescent="0.3">
      <c r="I845" s="64"/>
    </row>
    <row r="846" spans="9:9" ht="15.75" customHeight="1" x14ac:dyDescent="0.3">
      <c r="I846" s="64"/>
    </row>
    <row r="847" spans="9:9" ht="15.75" customHeight="1" x14ac:dyDescent="0.3">
      <c r="I847" s="64"/>
    </row>
    <row r="848" spans="9:9" ht="15.75" customHeight="1" x14ac:dyDescent="0.3">
      <c r="I848" s="64"/>
    </row>
    <row r="849" spans="9:9" ht="15.75" customHeight="1" x14ac:dyDescent="0.3">
      <c r="I849" s="64"/>
    </row>
    <row r="850" spans="9:9" ht="15.75" customHeight="1" x14ac:dyDescent="0.3">
      <c r="I850" s="64"/>
    </row>
    <row r="851" spans="9:9" ht="15.75" customHeight="1" x14ac:dyDescent="0.3">
      <c r="I851" s="64"/>
    </row>
    <row r="852" spans="9:9" ht="15.75" customHeight="1" x14ac:dyDescent="0.3">
      <c r="I852" s="64"/>
    </row>
    <row r="853" spans="9:9" ht="15.75" customHeight="1" x14ac:dyDescent="0.3">
      <c r="I853" s="64"/>
    </row>
    <row r="854" spans="9:9" ht="15.75" customHeight="1" x14ac:dyDescent="0.3">
      <c r="I854" s="64"/>
    </row>
    <row r="855" spans="9:9" ht="15.75" customHeight="1" x14ac:dyDescent="0.3">
      <c r="I855" s="64"/>
    </row>
    <row r="856" spans="9:9" ht="15.75" customHeight="1" x14ac:dyDescent="0.3">
      <c r="I856" s="64"/>
    </row>
    <row r="857" spans="9:9" ht="15.75" customHeight="1" x14ac:dyDescent="0.3">
      <c r="I857" s="64"/>
    </row>
    <row r="858" spans="9:9" ht="15.75" customHeight="1" x14ac:dyDescent="0.3">
      <c r="I858" s="64"/>
    </row>
    <row r="859" spans="9:9" ht="15.75" customHeight="1" x14ac:dyDescent="0.3">
      <c r="I859" s="64"/>
    </row>
    <row r="860" spans="9:9" ht="15.75" customHeight="1" x14ac:dyDescent="0.3">
      <c r="I860" s="64"/>
    </row>
    <row r="861" spans="9:9" ht="15.75" customHeight="1" x14ac:dyDescent="0.3">
      <c r="I861" s="64"/>
    </row>
    <row r="862" spans="9:9" ht="15.75" customHeight="1" x14ac:dyDescent="0.3">
      <c r="I862" s="64"/>
    </row>
    <row r="863" spans="9:9" ht="15.75" customHeight="1" x14ac:dyDescent="0.3">
      <c r="I863" s="64"/>
    </row>
    <row r="864" spans="9:9" ht="15.75" customHeight="1" x14ac:dyDescent="0.3">
      <c r="I864" s="64"/>
    </row>
    <row r="865" spans="9:9" ht="15.75" customHeight="1" x14ac:dyDescent="0.3">
      <c r="I865" s="64"/>
    </row>
    <row r="866" spans="9:9" ht="15.75" customHeight="1" x14ac:dyDescent="0.3">
      <c r="I866" s="64"/>
    </row>
    <row r="867" spans="9:9" ht="15.75" customHeight="1" x14ac:dyDescent="0.3">
      <c r="I867" s="64"/>
    </row>
    <row r="868" spans="9:9" ht="15.75" customHeight="1" x14ac:dyDescent="0.3">
      <c r="I868" s="64"/>
    </row>
    <row r="869" spans="9:9" ht="15.75" customHeight="1" x14ac:dyDescent="0.3">
      <c r="I869" s="64"/>
    </row>
    <row r="870" spans="9:9" ht="15.75" customHeight="1" x14ac:dyDescent="0.3">
      <c r="I870" s="64"/>
    </row>
    <row r="871" spans="9:9" ht="15.75" customHeight="1" x14ac:dyDescent="0.3">
      <c r="I871" s="64"/>
    </row>
    <row r="872" spans="9:9" ht="15.75" customHeight="1" x14ac:dyDescent="0.3">
      <c r="I872" s="64"/>
    </row>
    <row r="873" spans="9:9" ht="15.75" customHeight="1" x14ac:dyDescent="0.3">
      <c r="I873" s="64"/>
    </row>
    <row r="874" spans="9:9" ht="15.75" customHeight="1" x14ac:dyDescent="0.3">
      <c r="I874" s="64"/>
    </row>
    <row r="875" spans="9:9" ht="15.75" customHeight="1" x14ac:dyDescent="0.3">
      <c r="I875" s="64"/>
    </row>
    <row r="876" spans="9:9" ht="15.75" customHeight="1" x14ac:dyDescent="0.3">
      <c r="I876" s="64"/>
    </row>
    <row r="877" spans="9:9" ht="15.75" customHeight="1" x14ac:dyDescent="0.3">
      <c r="I877" s="64"/>
    </row>
    <row r="878" spans="9:9" ht="15.75" customHeight="1" x14ac:dyDescent="0.3">
      <c r="I878" s="64"/>
    </row>
    <row r="879" spans="9:9" ht="15.75" customHeight="1" x14ac:dyDescent="0.3">
      <c r="I879" s="64"/>
    </row>
    <row r="880" spans="9:9" ht="15.75" customHeight="1" x14ac:dyDescent="0.3">
      <c r="I880" s="64"/>
    </row>
    <row r="881" spans="9:9" ht="15.75" customHeight="1" x14ac:dyDescent="0.3">
      <c r="I881" s="64"/>
    </row>
    <row r="882" spans="9:9" ht="15.75" customHeight="1" x14ac:dyDescent="0.3">
      <c r="I882" s="64"/>
    </row>
    <row r="883" spans="9:9" ht="15.75" customHeight="1" x14ac:dyDescent="0.3">
      <c r="I883" s="64"/>
    </row>
    <row r="884" spans="9:9" ht="15.75" customHeight="1" x14ac:dyDescent="0.3">
      <c r="I884" s="64"/>
    </row>
    <row r="885" spans="9:9" ht="15.75" customHeight="1" x14ac:dyDescent="0.3">
      <c r="I885" s="64"/>
    </row>
    <row r="886" spans="9:9" ht="15.75" customHeight="1" x14ac:dyDescent="0.3">
      <c r="I886" s="64"/>
    </row>
    <row r="887" spans="9:9" ht="15.75" customHeight="1" x14ac:dyDescent="0.3">
      <c r="I887" s="64"/>
    </row>
    <row r="888" spans="9:9" ht="15.75" customHeight="1" x14ac:dyDescent="0.3">
      <c r="I888" s="64"/>
    </row>
    <row r="889" spans="9:9" ht="15.75" customHeight="1" x14ac:dyDescent="0.3">
      <c r="I889" s="64"/>
    </row>
    <row r="890" spans="9:9" ht="15.75" customHeight="1" x14ac:dyDescent="0.3">
      <c r="I890" s="64"/>
    </row>
    <row r="891" spans="9:9" ht="15.75" customHeight="1" x14ac:dyDescent="0.3">
      <c r="I891" s="64"/>
    </row>
    <row r="892" spans="9:9" ht="15.75" customHeight="1" x14ac:dyDescent="0.3">
      <c r="I892" s="64"/>
    </row>
    <row r="893" spans="9:9" ht="15.75" customHeight="1" x14ac:dyDescent="0.3">
      <c r="I893" s="64"/>
    </row>
    <row r="894" spans="9:9" ht="15.75" customHeight="1" x14ac:dyDescent="0.3">
      <c r="I894" s="64"/>
    </row>
    <row r="895" spans="9:9" ht="15.75" customHeight="1" x14ac:dyDescent="0.3">
      <c r="I895" s="64"/>
    </row>
    <row r="896" spans="9:9" ht="15.75" customHeight="1" x14ac:dyDescent="0.3">
      <c r="I896" s="64"/>
    </row>
    <row r="897" spans="9:9" ht="15.75" customHeight="1" x14ac:dyDescent="0.3">
      <c r="I897" s="64"/>
    </row>
    <row r="898" spans="9:9" ht="15.75" customHeight="1" x14ac:dyDescent="0.3">
      <c r="I898" s="64"/>
    </row>
    <row r="899" spans="9:9" ht="15.75" customHeight="1" x14ac:dyDescent="0.3">
      <c r="I899" s="64"/>
    </row>
    <row r="900" spans="9:9" ht="15.75" customHeight="1" x14ac:dyDescent="0.3">
      <c r="I900" s="64"/>
    </row>
    <row r="901" spans="9:9" ht="15.75" customHeight="1" x14ac:dyDescent="0.3">
      <c r="I901" s="64"/>
    </row>
    <row r="902" spans="9:9" ht="15.75" customHeight="1" x14ac:dyDescent="0.3">
      <c r="I902" s="64"/>
    </row>
    <row r="903" spans="9:9" ht="15.75" customHeight="1" x14ac:dyDescent="0.3">
      <c r="I903" s="64"/>
    </row>
    <row r="904" spans="9:9" ht="15.75" customHeight="1" x14ac:dyDescent="0.3">
      <c r="I904" s="64"/>
    </row>
    <row r="905" spans="9:9" ht="15.75" customHeight="1" x14ac:dyDescent="0.3">
      <c r="I905" s="64"/>
    </row>
    <row r="906" spans="9:9" ht="15.75" customHeight="1" x14ac:dyDescent="0.3">
      <c r="I906" s="64"/>
    </row>
    <row r="907" spans="9:9" ht="15.75" customHeight="1" x14ac:dyDescent="0.3">
      <c r="I907" s="64"/>
    </row>
    <row r="908" spans="9:9" ht="15.75" customHeight="1" x14ac:dyDescent="0.3">
      <c r="I908" s="64"/>
    </row>
    <row r="909" spans="9:9" ht="15.75" customHeight="1" x14ac:dyDescent="0.3">
      <c r="I909" s="64"/>
    </row>
    <row r="910" spans="9:9" ht="15.75" customHeight="1" x14ac:dyDescent="0.3">
      <c r="I910" s="64"/>
    </row>
    <row r="911" spans="9:9" ht="15.75" customHeight="1" x14ac:dyDescent="0.3">
      <c r="I911" s="64"/>
    </row>
    <row r="912" spans="9:9" ht="15.75" customHeight="1" x14ac:dyDescent="0.3">
      <c r="I912" s="64"/>
    </row>
    <row r="913" spans="9:9" ht="15.75" customHeight="1" x14ac:dyDescent="0.3">
      <c r="I913" s="64"/>
    </row>
    <row r="914" spans="9:9" ht="15.75" customHeight="1" x14ac:dyDescent="0.3">
      <c r="I914" s="64"/>
    </row>
    <row r="915" spans="9:9" ht="15.75" customHeight="1" x14ac:dyDescent="0.3">
      <c r="I915" s="64"/>
    </row>
    <row r="916" spans="9:9" ht="15.75" customHeight="1" x14ac:dyDescent="0.3">
      <c r="I916" s="64"/>
    </row>
    <row r="917" spans="9:9" ht="15.75" customHeight="1" x14ac:dyDescent="0.3">
      <c r="I917" s="64"/>
    </row>
    <row r="918" spans="9:9" ht="15.75" customHeight="1" x14ac:dyDescent="0.3">
      <c r="I918" s="64"/>
    </row>
    <row r="919" spans="9:9" ht="15.75" customHeight="1" x14ac:dyDescent="0.3">
      <c r="I919" s="64"/>
    </row>
    <row r="920" spans="9:9" ht="15.75" customHeight="1" x14ac:dyDescent="0.3">
      <c r="I920" s="64"/>
    </row>
    <row r="921" spans="9:9" ht="15.75" customHeight="1" x14ac:dyDescent="0.3">
      <c r="I921" s="64"/>
    </row>
    <row r="922" spans="9:9" ht="15.75" customHeight="1" x14ac:dyDescent="0.3">
      <c r="I922" s="64"/>
    </row>
    <row r="923" spans="9:9" ht="15.75" customHeight="1" x14ac:dyDescent="0.3">
      <c r="I923" s="64"/>
    </row>
    <row r="924" spans="9:9" ht="15.75" customHeight="1" x14ac:dyDescent="0.3">
      <c r="I924" s="64"/>
    </row>
    <row r="925" spans="9:9" ht="15.75" customHeight="1" x14ac:dyDescent="0.3">
      <c r="I925" s="64"/>
    </row>
    <row r="926" spans="9:9" ht="15.75" customHeight="1" x14ac:dyDescent="0.3">
      <c r="I926" s="64"/>
    </row>
    <row r="927" spans="9:9" ht="15.75" customHeight="1" x14ac:dyDescent="0.3">
      <c r="I927" s="64"/>
    </row>
    <row r="928" spans="9:9" ht="15.75" customHeight="1" x14ac:dyDescent="0.3">
      <c r="I928" s="64"/>
    </row>
    <row r="929" spans="9:9" ht="15.75" customHeight="1" x14ac:dyDescent="0.3">
      <c r="I929" s="64"/>
    </row>
    <row r="930" spans="9:9" ht="15.75" customHeight="1" x14ac:dyDescent="0.3">
      <c r="I930" s="64"/>
    </row>
    <row r="931" spans="9:9" ht="15.75" customHeight="1" x14ac:dyDescent="0.3">
      <c r="I931" s="64"/>
    </row>
    <row r="932" spans="9:9" ht="15.75" customHeight="1" x14ac:dyDescent="0.3">
      <c r="I932" s="64"/>
    </row>
    <row r="933" spans="9:9" ht="15.75" customHeight="1" x14ac:dyDescent="0.3">
      <c r="I933" s="64"/>
    </row>
    <row r="934" spans="9:9" ht="15.75" customHeight="1" x14ac:dyDescent="0.3">
      <c r="I934" s="64"/>
    </row>
    <row r="935" spans="9:9" ht="15.75" customHeight="1" x14ac:dyDescent="0.3">
      <c r="I935" s="64"/>
    </row>
    <row r="936" spans="9:9" ht="15.75" customHeight="1" x14ac:dyDescent="0.3">
      <c r="I936" s="64"/>
    </row>
    <row r="937" spans="9:9" ht="15.75" customHeight="1" x14ac:dyDescent="0.3">
      <c r="I937" s="64"/>
    </row>
    <row r="938" spans="9:9" ht="15.75" customHeight="1" x14ac:dyDescent="0.3">
      <c r="I938" s="64"/>
    </row>
    <row r="939" spans="9:9" ht="15.75" customHeight="1" x14ac:dyDescent="0.3">
      <c r="I939" s="64"/>
    </row>
    <row r="940" spans="9:9" ht="15.75" customHeight="1" x14ac:dyDescent="0.3">
      <c r="I940" s="64"/>
    </row>
    <row r="941" spans="9:9" ht="15.75" customHeight="1" x14ac:dyDescent="0.3">
      <c r="I941" s="64"/>
    </row>
    <row r="942" spans="9:9" ht="15.75" customHeight="1" x14ac:dyDescent="0.3">
      <c r="I942" s="64"/>
    </row>
    <row r="943" spans="9:9" ht="15.75" customHeight="1" x14ac:dyDescent="0.3">
      <c r="I943" s="64"/>
    </row>
    <row r="944" spans="9:9" ht="15.75" customHeight="1" x14ac:dyDescent="0.3">
      <c r="I944" s="64"/>
    </row>
    <row r="945" spans="9:9" ht="15.75" customHeight="1" x14ac:dyDescent="0.3">
      <c r="I945" s="64"/>
    </row>
    <row r="946" spans="9:9" ht="15.75" customHeight="1" x14ac:dyDescent="0.3">
      <c r="I946" s="64"/>
    </row>
    <row r="947" spans="9:9" ht="15.75" customHeight="1" x14ac:dyDescent="0.3">
      <c r="I947" s="64"/>
    </row>
    <row r="948" spans="9:9" ht="15.75" customHeight="1" x14ac:dyDescent="0.3">
      <c r="I948" s="64"/>
    </row>
    <row r="949" spans="9:9" ht="15.75" customHeight="1" x14ac:dyDescent="0.3">
      <c r="I949" s="64"/>
    </row>
    <row r="950" spans="9:9" ht="15.75" customHeight="1" x14ac:dyDescent="0.3">
      <c r="I950" s="64"/>
    </row>
    <row r="951" spans="9:9" ht="15.75" customHeight="1" x14ac:dyDescent="0.3">
      <c r="I951" s="64"/>
    </row>
    <row r="952" spans="9:9" ht="15.75" customHeight="1" x14ac:dyDescent="0.3">
      <c r="I952" s="64"/>
    </row>
    <row r="953" spans="9:9" ht="15.75" customHeight="1" x14ac:dyDescent="0.3">
      <c r="I953" s="64"/>
    </row>
    <row r="954" spans="9:9" ht="15.75" customHeight="1" x14ac:dyDescent="0.3">
      <c r="I954" s="64"/>
    </row>
    <row r="955" spans="9:9" ht="15.75" customHeight="1" x14ac:dyDescent="0.3">
      <c r="I955" s="64"/>
    </row>
    <row r="956" spans="9:9" ht="15.75" customHeight="1" x14ac:dyDescent="0.3">
      <c r="I956" s="64"/>
    </row>
    <row r="957" spans="9:9" ht="15.75" customHeight="1" x14ac:dyDescent="0.3">
      <c r="I957" s="64"/>
    </row>
    <row r="958" spans="9:9" ht="15.75" customHeight="1" x14ac:dyDescent="0.3">
      <c r="I958" s="64"/>
    </row>
    <row r="959" spans="9:9" ht="15.75" customHeight="1" x14ac:dyDescent="0.3">
      <c r="I959" s="64"/>
    </row>
    <row r="960" spans="9:9" ht="15.75" customHeight="1" x14ac:dyDescent="0.3">
      <c r="I960" s="64"/>
    </row>
    <row r="961" spans="9:9" ht="15.75" customHeight="1" x14ac:dyDescent="0.3">
      <c r="I961" s="64"/>
    </row>
    <row r="962" spans="9:9" ht="15.75" customHeight="1" x14ac:dyDescent="0.3">
      <c r="I962" s="64"/>
    </row>
    <row r="963" spans="9:9" ht="15.75" customHeight="1" x14ac:dyDescent="0.3">
      <c r="I963" s="64"/>
    </row>
    <row r="964" spans="9:9" ht="15.75" customHeight="1" x14ac:dyDescent="0.3">
      <c r="I964" s="64"/>
    </row>
    <row r="965" spans="9:9" ht="15.75" customHeight="1" x14ac:dyDescent="0.3">
      <c r="I965" s="64"/>
    </row>
    <row r="966" spans="9:9" ht="15.75" customHeight="1" x14ac:dyDescent="0.3">
      <c r="I966" s="64"/>
    </row>
    <row r="967" spans="9:9" ht="15.75" customHeight="1" x14ac:dyDescent="0.3">
      <c r="I967" s="64"/>
    </row>
    <row r="968" spans="9:9" ht="15.75" customHeight="1" x14ac:dyDescent="0.3">
      <c r="I968" s="64"/>
    </row>
    <row r="969" spans="9:9" ht="15.75" customHeight="1" x14ac:dyDescent="0.3">
      <c r="I969" s="64"/>
    </row>
    <row r="970" spans="9:9" ht="15.75" customHeight="1" x14ac:dyDescent="0.3">
      <c r="I970" s="64"/>
    </row>
    <row r="971" spans="9:9" ht="15.75" customHeight="1" x14ac:dyDescent="0.3">
      <c r="I971" s="64"/>
    </row>
    <row r="972" spans="9:9" ht="15.75" customHeight="1" x14ac:dyDescent="0.3">
      <c r="I972" s="64"/>
    </row>
    <row r="973" spans="9:9" ht="15.75" customHeight="1" x14ac:dyDescent="0.3">
      <c r="I973" s="64"/>
    </row>
    <row r="974" spans="9:9" ht="15.75" customHeight="1" x14ac:dyDescent="0.3">
      <c r="I974" s="64"/>
    </row>
    <row r="975" spans="9:9" ht="15.75" customHeight="1" x14ac:dyDescent="0.3">
      <c r="I975" s="64"/>
    </row>
    <row r="976" spans="9:9" ht="15.75" customHeight="1" x14ac:dyDescent="0.3">
      <c r="I976" s="64"/>
    </row>
    <row r="977" spans="9:9" ht="15.75" customHeight="1" x14ac:dyDescent="0.3">
      <c r="I977" s="64"/>
    </row>
    <row r="978" spans="9:9" ht="15.75" customHeight="1" x14ac:dyDescent="0.3">
      <c r="I978" s="64"/>
    </row>
    <row r="979" spans="9:9" ht="15.75" customHeight="1" x14ac:dyDescent="0.3">
      <c r="I979" s="64"/>
    </row>
    <row r="980" spans="9:9" ht="15.75" customHeight="1" x14ac:dyDescent="0.3">
      <c r="I980" s="64"/>
    </row>
    <row r="981" spans="9:9" ht="15.75" customHeight="1" x14ac:dyDescent="0.3">
      <c r="I981" s="64"/>
    </row>
    <row r="982" spans="9:9" ht="15.75" customHeight="1" x14ac:dyDescent="0.3">
      <c r="I982" s="64"/>
    </row>
    <row r="983" spans="9:9" ht="15.75" customHeight="1" x14ac:dyDescent="0.3">
      <c r="I983" s="64"/>
    </row>
    <row r="984" spans="9:9" ht="15.75" customHeight="1" x14ac:dyDescent="0.3">
      <c r="I984" s="64"/>
    </row>
    <row r="985" spans="9:9" ht="15.75" customHeight="1" x14ac:dyDescent="0.3">
      <c r="I985" s="64"/>
    </row>
    <row r="986" spans="9:9" ht="15.75" customHeight="1" x14ac:dyDescent="0.3">
      <c r="I986" s="64"/>
    </row>
    <row r="987" spans="9:9" ht="15.75" customHeight="1" x14ac:dyDescent="0.3">
      <c r="I987" s="64"/>
    </row>
    <row r="988" spans="9:9" ht="15.75" customHeight="1" x14ac:dyDescent="0.3">
      <c r="I988" s="64"/>
    </row>
    <row r="989" spans="9:9" ht="15.75" customHeight="1" x14ac:dyDescent="0.3">
      <c r="I989" s="64"/>
    </row>
    <row r="990" spans="9:9" ht="15.75" customHeight="1" x14ac:dyDescent="0.3">
      <c r="I990" s="64"/>
    </row>
    <row r="991" spans="9:9" ht="15.75" customHeight="1" x14ac:dyDescent="0.3">
      <c r="I991" s="64"/>
    </row>
    <row r="992" spans="9:9" ht="15.75" customHeight="1" x14ac:dyDescent="0.3">
      <c r="I992" s="64"/>
    </row>
    <row r="993" spans="9:9" ht="15.75" customHeight="1" x14ac:dyDescent="0.3">
      <c r="I993" s="64"/>
    </row>
    <row r="994" spans="9:9" ht="15.75" customHeight="1" x14ac:dyDescent="0.3">
      <c r="I994" s="64"/>
    </row>
    <row r="995" spans="9:9" ht="15.75" customHeight="1" x14ac:dyDescent="0.3">
      <c r="I995" s="64"/>
    </row>
    <row r="996" spans="9:9" ht="15.75" customHeight="1" x14ac:dyDescent="0.3">
      <c r="I996" s="64"/>
    </row>
    <row r="997" spans="9:9" ht="15.75" customHeight="1" x14ac:dyDescent="0.3">
      <c r="I997" s="64"/>
    </row>
    <row r="998" spans="9:9" ht="15.75" customHeight="1" x14ac:dyDescent="0.3">
      <c r="I998" s="64"/>
    </row>
    <row r="999" spans="9:9" ht="15.75" customHeight="1" x14ac:dyDescent="0.3">
      <c r="I999" s="64"/>
    </row>
    <row r="1000" spans="9:9" ht="15.75" customHeight="1" x14ac:dyDescent="0.3">
      <c r="I1000" s="64"/>
    </row>
  </sheetData>
  <mergeCells count="6">
    <mergeCell ref="B40:C40"/>
    <mergeCell ref="A1:G1"/>
    <mergeCell ref="C35:D35"/>
    <mergeCell ref="C36:D36"/>
    <mergeCell ref="C37:D37"/>
    <mergeCell ref="C38:D38"/>
  </mergeCells>
  <pageMargins left="0.7" right="0.7" top="0.75" bottom="0.75" header="0" footer="0"/>
  <pageSetup paperSize="9" fitToHeight="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Z1000"/>
  <sheetViews>
    <sheetView workbookViewId="0">
      <pane ySplit="2" topLeftCell="A3" activePane="bottomLeft" state="frozen"/>
      <selection pane="bottomLeft" activeCell="B4" sqref="B4"/>
    </sheetView>
  </sheetViews>
  <sheetFormatPr defaultColWidth="12.59765625" defaultRowHeight="15" customHeight="1" x14ac:dyDescent="0.25"/>
  <cols>
    <col min="1" max="1" width="8" customWidth="1"/>
    <col min="2" max="2" width="24.19921875" customWidth="1"/>
    <col min="3" max="3" width="23.09765625" customWidth="1"/>
    <col min="4" max="4" width="21" customWidth="1"/>
    <col min="5" max="5" width="32" customWidth="1"/>
    <col min="6" max="6" width="31.69921875" customWidth="1"/>
    <col min="7" max="7" width="21.09765625" customWidth="1"/>
    <col min="8" max="26" width="7.59765625" customWidth="1"/>
  </cols>
  <sheetData>
    <row r="1" spans="1:26" ht="27" customHeight="1" x14ac:dyDescent="0.4">
      <c r="A1" s="3"/>
      <c r="B1" s="659" t="s">
        <v>1533</v>
      </c>
      <c r="C1" s="660"/>
      <c r="D1" s="660"/>
      <c r="E1" s="660"/>
      <c r="F1" s="660"/>
      <c r="G1" s="660"/>
    </row>
    <row r="2" spans="1:26" ht="57.75" customHeight="1" x14ac:dyDescent="0.25">
      <c r="A2" s="106" t="s">
        <v>798</v>
      </c>
      <c r="B2" s="108" t="s">
        <v>1534</v>
      </c>
      <c r="C2" s="107" t="s">
        <v>1535</v>
      </c>
      <c r="D2" s="106" t="s">
        <v>852</v>
      </c>
      <c r="E2" s="106" t="s">
        <v>1139</v>
      </c>
      <c r="F2" s="108" t="s">
        <v>1344</v>
      </c>
      <c r="G2" s="108" t="s">
        <v>1536</v>
      </c>
      <c r="H2" s="69"/>
      <c r="I2" s="69"/>
      <c r="J2" s="69"/>
      <c r="K2" s="69"/>
      <c r="L2" s="69"/>
      <c r="M2" s="69"/>
      <c r="N2" s="69"/>
      <c r="O2" s="69"/>
      <c r="P2" s="69"/>
      <c r="Q2" s="69"/>
      <c r="R2" s="69"/>
      <c r="S2" s="69"/>
      <c r="T2" s="69"/>
      <c r="U2" s="69"/>
      <c r="V2" s="69"/>
      <c r="W2" s="69"/>
      <c r="X2" s="69"/>
      <c r="Y2" s="69"/>
      <c r="Z2" s="69"/>
    </row>
    <row r="3" spans="1:26" ht="28.2" x14ac:dyDescent="0.3">
      <c r="A3" s="48">
        <v>1</v>
      </c>
      <c r="B3" s="76" t="s">
        <v>864</v>
      </c>
      <c r="C3" s="76">
        <v>43690</v>
      </c>
      <c r="D3" s="76" t="s">
        <v>1537</v>
      </c>
      <c r="E3" s="76" t="s">
        <v>1538</v>
      </c>
      <c r="F3" s="76" t="s">
        <v>819</v>
      </c>
      <c r="G3" s="76" t="s">
        <v>1539</v>
      </c>
    </row>
    <row r="4" spans="1:26" ht="14.4" x14ac:dyDescent="0.3">
      <c r="A4" s="48">
        <v>2</v>
      </c>
      <c r="B4" s="76" t="s">
        <v>1540</v>
      </c>
      <c r="C4" s="76">
        <v>43671</v>
      </c>
      <c r="D4" s="76" t="s">
        <v>873</v>
      </c>
      <c r="E4" s="76" t="s">
        <v>1541</v>
      </c>
      <c r="F4" s="76" t="s">
        <v>819</v>
      </c>
      <c r="G4" s="76" t="s">
        <v>1539</v>
      </c>
    </row>
    <row r="5" spans="1:26" ht="28.2" x14ac:dyDescent="0.3">
      <c r="A5" s="48">
        <v>3</v>
      </c>
      <c r="B5" s="76" t="s">
        <v>864</v>
      </c>
      <c r="C5" s="76">
        <v>43696</v>
      </c>
      <c r="D5" s="76" t="s">
        <v>510</v>
      </c>
      <c r="E5" s="76" t="s">
        <v>1541</v>
      </c>
      <c r="F5" s="76" t="s">
        <v>819</v>
      </c>
      <c r="G5" s="76" t="s">
        <v>1539</v>
      </c>
    </row>
    <row r="6" spans="1:26" ht="14.4" x14ac:dyDescent="0.3">
      <c r="A6" s="48">
        <f t="shared" ref="A6:A13" si="0">A5+1</f>
        <v>4</v>
      </c>
      <c r="B6" s="76" t="s">
        <v>1542</v>
      </c>
      <c r="C6" s="76">
        <v>43706</v>
      </c>
      <c r="D6" s="76" t="s">
        <v>1170</v>
      </c>
      <c r="E6" s="76" t="s">
        <v>1543</v>
      </c>
      <c r="F6" s="76" t="s">
        <v>1544</v>
      </c>
      <c r="G6" s="76" t="s">
        <v>1545</v>
      </c>
    </row>
    <row r="7" spans="1:26" ht="14.4" x14ac:dyDescent="0.3">
      <c r="A7" s="48">
        <f t="shared" si="0"/>
        <v>5</v>
      </c>
      <c r="B7" s="76" t="s">
        <v>1546</v>
      </c>
      <c r="C7" s="76">
        <v>43678</v>
      </c>
      <c r="D7" s="76" t="s">
        <v>1439</v>
      </c>
      <c r="E7" s="76" t="s">
        <v>1543</v>
      </c>
      <c r="F7" s="76" t="s">
        <v>1544</v>
      </c>
      <c r="G7" s="76" t="s">
        <v>1545</v>
      </c>
    </row>
    <row r="8" spans="1:26" ht="28.2" x14ac:dyDescent="0.3">
      <c r="A8" s="48">
        <f t="shared" si="0"/>
        <v>6</v>
      </c>
      <c r="B8" s="76" t="s">
        <v>1547</v>
      </c>
      <c r="C8" s="76">
        <v>43663</v>
      </c>
      <c r="D8" s="76" t="s">
        <v>1548</v>
      </c>
      <c r="E8" s="76" t="s">
        <v>1549</v>
      </c>
      <c r="F8" s="76" t="s">
        <v>1544</v>
      </c>
      <c r="G8" s="76" t="s">
        <v>1545</v>
      </c>
    </row>
    <row r="9" spans="1:26" ht="28.5" customHeight="1" x14ac:dyDescent="0.3">
      <c r="A9" s="48">
        <f t="shared" si="0"/>
        <v>7</v>
      </c>
      <c r="B9" s="76" t="s">
        <v>1550</v>
      </c>
      <c r="C9" s="76">
        <v>43700</v>
      </c>
      <c r="D9" s="71" t="s">
        <v>896</v>
      </c>
      <c r="E9" s="71" t="s">
        <v>1551</v>
      </c>
      <c r="F9" s="74" t="s">
        <v>1544</v>
      </c>
      <c r="G9" s="74" t="s">
        <v>1539</v>
      </c>
    </row>
    <row r="10" spans="1:26" ht="14.4" x14ac:dyDescent="0.3">
      <c r="A10" s="48">
        <f t="shared" si="0"/>
        <v>8</v>
      </c>
      <c r="B10" s="76" t="s">
        <v>1552</v>
      </c>
      <c r="C10" s="76">
        <v>43711</v>
      </c>
      <c r="D10" s="71" t="s">
        <v>1175</v>
      </c>
      <c r="E10" s="71" t="s">
        <v>1553</v>
      </c>
      <c r="F10" s="74" t="s">
        <v>1544</v>
      </c>
      <c r="G10" s="74" t="s">
        <v>1539</v>
      </c>
    </row>
    <row r="11" spans="1:26" ht="14.4" x14ac:dyDescent="0.3">
      <c r="A11" s="48">
        <f t="shared" si="0"/>
        <v>9</v>
      </c>
      <c r="B11" s="76" t="s">
        <v>1554</v>
      </c>
      <c r="C11" s="76" t="s">
        <v>1555</v>
      </c>
      <c r="D11" s="71" t="s">
        <v>1556</v>
      </c>
      <c r="E11" s="71" t="s">
        <v>1557</v>
      </c>
      <c r="F11" s="74" t="s">
        <v>1544</v>
      </c>
      <c r="G11" s="74" t="s">
        <v>1539</v>
      </c>
    </row>
    <row r="12" spans="1:26" ht="42" x14ac:dyDescent="0.3">
      <c r="A12" s="48">
        <f t="shared" si="0"/>
        <v>10</v>
      </c>
      <c r="B12" s="76" t="s">
        <v>1558</v>
      </c>
      <c r="C12" s="76">
        <v>43727</v>
      </c>
      <c r="D12" s="71" t="s">
        <v>1559</v>
      </c>
      <c r="E12" s="71" t="s">
        <v>1557</v>
      </c>
      <c r="F12" s="74" t="s">
        <v>1544</v>
      </c>
      <c r="G12" s="190" t="s">
        <v>1539</v>
      </c>
    </row>
    <row r="13" spans="1:26" ht="28.2" x14ac:dyDescent="0.3">
      <c r="A13" s="48">
        <f t="shared" si="0"/>
        <v>11</v>
      </c>
      <c r="B13" s="76" t="s">
        <v>1560</v>
      </c>
      <c r="C13" s="76">
        <v>43713</v>
      </c>
      <c r="D13" s="72" t="s">
        <v>1561</v>
      </c>
      <c r="E13" s="71" t="s">
        <v>1557</v>
      </c>
      <c r="F13" s="74" t="s">
        <v>1544</v>
      </c>
      <c r="G13" s="190" t="s">
        <v>782</v>
      </c>
    </row>
    <row r="14" spans="1:26" ht="14.4" x14ac:dyDescent="0.3">
      <c r="A14" s="48"/>
      <c r="B14" s="97"/>
      <c r="C14" s="76"/>
      <c r="D14" s="111"/>
      <c r="E14" s="71"/>
      <c r="F14" s="71"/>
      <c r="G14" s="74"/>
    </row>
    <row r="15" spans="1:26" ht="14.4" x14ac:dyDescent="0.3">
      <c r="A15" s="48"/>
      <c r="B15" s="97"/>
      <c r="C15" s="76"/>
      <c r="D15" s="111"/>
      <c r="E15" s="71"/>
      <c r="F15" s="71"/>
      <c r="G15" s="74"/>
    </row>
    <row r="16" spans="1:26" ht="14.4" x14ac:dyDescent="0.3">
      <c r="A16" s="48"/>
      <c r="B16" s="97"/>
      <c r="C16" s="112"/>
      <c r="D16" s="111"/>
      <c r="E16" s="71"/>
      <c r="F16" s="71"/>
      <c r="G16" s="74"/>
    </row>
    <row r="17" spans="1:7" ht="14.4" x14ac:dyDescent="0.3">
      <c r="A17" s="48"/>
      <c r="B17" s="48"/>
      <c r="C17" s="71"/>
      <c r="D17" s="76"/>
      <c r="E17" s="71"/>
      <c r="F17" s="71"/>
      <c r="G17" s="74"/>
    </row>
    <row r="18" spans="1:7" ht="14.4" x14ac:dyDescent="0.3">
      <c r="A18" s="48"/>
      <c r="B18" s="48"/>
      <c r="C18" s="71"/>
      <c r="D18" s="76"/>
      <c r="E18" s="71"/>
      <c r="F18" s="71"/>
      <c r="G18" s="74"/>
    </row>
    <row r="19" spans="1:7" ht="18" x14ac:dyDescent="0.35">
      <c r="A19" s="48"/>
      <c r="B19" s="48"/>
      <c r="C19" s="87"/>
      <c r="D19" s="76"/>
      <c r="E19" s="71"/>
      <c r="F19" s="71"/>
      <c r="G19" s="74"/>
    </row>
    <row r="20" spans="1:7" ht="18" x14ac:dyDescent="0.35">
      <c r="A20" s="48"/>
      <c r="B20" s="48"/>
      <c r="C20" s="87"/>
      <c r="D20" s="76"/>
      <c r="E20" s="71"/>
      <c r="F20" s="71"/>
      <c r="G20" s="74"/>
    </row>
    <row r="21" spans="1:7" ht="15.75" customHeight="1" x14ac:dyDescent="0.35">
      <c r="A21" s="48"/>
      <c r="B21" s="48"/>
      <c r="C21" s="87"/>
      <c r="D21" s="76"/>
      <c r="E21" s="71"/>
      <c r="F21" s="71"/>
      <c r="G21" s="74"/>
    </row>
    <row r="22" spans="1:7" ht="15.75" customHeight="1" x14ac:dyDescent="0.35">
      <c r="A22" s="48"/>
      <c r="B22" s="48"/>
      <c r="C22" s="87"/>
      <c r="D22" s="88" t="s">
        <v>802</v>
      </c>
      <c r="E22" s="89"/>
      <c r="F22" s="89"/>
      <c r="G22" s="91"/>
    </row>
    <row r="23" spans="1:7" ht="15.75" customHeight="1" x14ac:dyDescent="0.35">
      <c r="A23" s="48"/>
      <c r="B23" s="48"/>
      <c r="C23" s="87"/>
      <c r="D23" s="631" t="s">
        <v>1562</v>
      </c>
      <c r="E23" s="628"/>
      <c r="F23" s="48">
        <v>11</v>
      </c>
      <c r="G23" s="91"/>
    </row>
    <row r="24" spans="1:7" ht="15.75" customHeight="1" x14ac:dyDescent="0.35">
      <c r="A24" s="48"/>
      <c r="B24" s="48"/>
      <c r="C24" s="87"/>
      <c r="D24" s="631"/>
      <c r="E24" s="628"/>
      <c r="F24" s="94"/>
      <c r="G24" s="91"/>
    </row>
    <row r="25" spans="1:7" ht="15.75" customHeight="1" x14ac:dyDescent="0.35">
      <c r="A25" s="48"/>
      <c r="B25" s="48"/>
      <c r="C25" s="87"/>
      <c r="D25" s="92"/>
      <c r="E25" s="94"/>
      <c r="F25" s="94"/>
      <c r="G25" s="91"/>
    </row>
    <row r="26" spans="1:7" ht="15.75" customHeight="1" x14ac:dyDescent="0.35">
      <c r="A26" s="48"/>
      <c r="B26" s="209"/>
      <c r="C26" s="48"/>
      <c r="D26" s="200" t="s">
        <v>1563</v>
      </c>
      <c r="E26" s="89"/>
      <c r="F26" s="89"/>
      <c r="G26" s="91"/>
    </row>
    <row r="27" spans="1:7" ht="15.75" customHeight="1" x14ac:dyDescent="0.3">
      <c r="A27" s="3"/>
      <c r="B27" s="3"/>
    </row>
    <row r="28" spans="1:7" ht="15.75" customHeight="1" x14ac:dyDescent="0.3">
      <c r="A28" s="3"/>
      <c r="B28" s="3"/>
    </row>
    <row r="29" spans="1:7" ht="15.75" customHeight="1" x14ac:dyDescent="0.3">
      <c r="A29" s="3"/>
      <c r="B29" s="3"/>
    </row>
    <row r="30" spans="1:7" ht="15.75" customHeight="1" x14ac:dyDescent="0.3">
      <c r="A30" s="3"/>
      <c r="B30" s="3"/>
    </row>
    <row r="31" spans="1:7" ht="15.75" customHeight="1" x14ac:dyDescent="0.3">
      <c r="A31" s="3"/>
      <c r="B31" s="3"/>
    </row>
    <row r="32" spans="1:7" ht="15.75" customHeight="1" x14ac:dyDescent="0.3">
      <c r="A32" s="3"/>
      <c r="B32" s="3"/>
    </row>
    <row r="33" spans="1:2" ht="15.75" customHeight="1" x14ac:dyDescent="0.3">
      <c r="A33" s="3"/>
      <c r="B33" s="3"/>
    </row>
    <row r="34" spans="1:2" ht="15.75" customHeight="1" x14ac:dyDescent="0.3">
      <c r="A34" s="3"/>
      <c r="B34" s="3"/>
    </row>
    <row r="35" spans="1:2" ht="15.75" customHeight="1" x14ac:dyDescent="0.3">
      <c r="A35" s="3"/>
      <c r="B35" s="3"/>
    </row>
    <row r="36" spans="1:2" ht="15.75" customHeight="1" x14ac:dyDescent="0.3">
      <c r="A36" s="3"/>
      <c r="B36" s="3"/>
    </row>
    <row r="37" spans="1:2" ht="15.75" customHeight="1" x14ac:dyDescent="0.3">
      <c r="A37" s="3"/>
      <c r="B37" s="3"/>
    </row>
    <row r="38" spans="1:2" ht="15.75" customHeight="1" x14ac:dyDescent="0.3">
      <c r="A38" s="3"/>
      <c r="B38" s="3"/>
    </row>
    <row r="39" spans="1:2" ht="15.75" customHeight="1" x14ac:dyDescent="0.3">
      <c r="A39" s="3"/>
      <c r="B39" s="3"/>
    </row>
    <row r="40" spans="1:2" ht="15.75" customHeight="1" x14ac:dyDescent="0.3">
      <c r="A40" s="3"/>
      <c r="B40" s="3"/>
    </row>
    <row r="41" spans="1:2" ht="15.75" customHeight="1" x14ac:dyDescent="0.3">
      <c r="A41" s="3"/>
      <c r="B41" s="3"/>
    </row>
    <row r="42" spans="1:2" ht="15.75" customHeight="1" x14ac:dyDescent="0.3">
      <c r="A42" s="3"/>
      <c r="B42" s="3"/>
    </row>
    <row r="43" spans="1:2" ht="15.75" customHeight="1" x14ac:dyDescent="0.3">
      <c r="A43" s="3"/>
      <c r="B43" s="3"/>
    </row>
    <row r="44" spans="1:2" ht="15.75" customHeight="1" x14ac:dyDescent="0.3">
      <c r="A44" s="3"/>
      <c r="B44" s="3"/>
    </row>
    <row r="45" spans="1:2" ht="15.75" customHeight="1" x14ac:dyDescent="0.3">
      <c r="A45" s="3"/>
      <c r="B45" s="3"/>
    </row>
    <row r="46" spans="1:2" ht="15.75" customHeight="1" x14ac:dyDescent="0.3">
      <c r="A46" s="3"/>
      <c r="B46" s="3"/>
    </row>
    <row r="47" spans="1:2" ht="15.75" customHeight="1" x14ac:dyDescent="0.3">
      <c r="A47" s="3"/>
      <c r="B47" s="3"/>
    </row>
    <row r="48" spans="1:2" ht="15.75" customHeight="1" x14ac:dyDescent="0.3">
      <c r="A48" s="3"/>
      <c r="B48" s="3"/>
    </row>
    <row r="49" spans="1:2" ht="15.75" customHeight="1" x14ac:dyDescent="0.3">
      <c r="A49" s="3"/>
      <c r="B49" s="3"/>
    </row>
    <row r="50" spans="1:2" ht="15.75" customHeight="1" x14ac:dyDescent="0.3">
      <c r="A50" s="3"/>
      <c r="B50" s="3"/>
    </row>
    <row r="51" spans="1:2" ht="15.75" customHeight="1" x14ac:dyDescent="0.3">
      <c r="A51" s="3"/>
      <c r="B51" s="3"/>
    </row>
    <row r="52" spans="1:2" ht="15.75" customHeight="1" x14ac:dyDescent="0.3">
      <c r="A52" s="3"/>
      <c r="B52" s="3"/>
    </row>
    <row r="53" spans="1:2" ht="15.75" customHeight="1" x14ac:dyDescent="0.3">
      <c r="A53" s="3"/>
      <c r="B53" s="3"/>
    </row>
    <row r="54" spans="1:2" ht="15.75" customHeight="1" x14ac:dyDescent="0.3">
      <c r="A54" s="3"/>
      <c r="B54" s="3"/>
    </row>
    <row r="55" spans="1:2" ht="15.75" customHeight="1" x14ac:dyDescent="0.3">
      <c r="A55" s="3"/>
      <c r="B55" s="3"/>
    </row>
    <row r="56" spans="1:2" ht="15.75" customHeight="1" x14ac:dyDescent="0.3">
      <c r="A56" s="3"/>
      <c r="B56" s="3"/>
    </row>
    <row r="57" spans="1:2" ht="15.75" customHeight="1" x14ac:dyDescent="0.3">
      <c r="A57" s="3"/>
      <c r="B57" s="3"/>
    </row>
    <row r="58" spans="1:2" ht="15.75" customHeight="1" x14ac:dyDescent="0.3">
      <c r="A58" s="3"/>
      <c r="B58" s="3"/>
    </row>
    <row r="59" spans="1:2" ht="15.75" customHeight="1" x14ac:dyDescent="0.3">
      <c r="A59" s="3"/>
      <c r="B59" s="3"/>
    </row>
    <row r="60" spans="1:2" ht="15.75" customHeight="1" x14ac:dyDescent="0.3">
      <c r="A60" s="3"/>
      <c r="B60" s="3"/>
    </row>
    <row r="61" spans="1:2" ht="15.75" customHeight="1" x14ac:dyDescent="0.3">
      <c r="A61" s="3"/>
      <c r="B61" s="3"/>
    </row>
    <row r="62" spans="1:2" ht="15.75" customHeight="1" x14ac:dyDescent="0.3">
      <c r="A62" s="3"/>
      <c r="B62" s="3"/>
    </row>
    <row r="63" spans="1:2" ht="15.75" customHeight="1" x14ac:dyDescent="0.3">
      <c r="A63" s="3"/>
      <c r="B63" s="3"/>
    </row>
    <row r="64" spans="1:2" ht="15.75" customHeight="1" x14ac:dyDescent="0.3">
      <c r="A64" s="3"/>
      <c r="B64" s="3"/>
    </row>
    <row r="65" spans="1:2" ht="15.75" customHeight="1" x14ac:dyDescent="0.3">
      <c r="A65" s="3"/>
      <c r="B65" s="3"/>
    </row>
    <row r="66" spans="1:2" ht="15.75" customHeight="1" x14ac:dyDescent="0.3">
      <c r="A66" s="3"/>
      <c r="B66" s="3"/>
    </row>
    <row r="67" spans="1:2" ht="15.75" customHeight="1" x14ac:dyDescent="0.3">
      <c r="A67" s="3"/>
      <c r="B67" s="3"/>
    </row>
    <row r="68" spans="1:2" ht="15.75" customHeight="1" x14ac:dyDescent="0.3">
      <c r="A68" s="3"/>
      <c r="B68" s="3"/>
    </row>
    <row r="69" spans="1:2" ht="15.75" customHeight="1" x14ac:dyDescent="0.3">
      <c r="A69" s="3"/>
      <c r="B69" s="3"/>
    </row>
    <row r="70" spans="1:2" ht="15.75" customHeight="1" x14ac:dyDescent="0.3">
      <c r="A70" s="3"/>
      <c r="B70" s="3"/>
    </row>
    <row r="71" spans="1:2" ht="15.75" customHeight="1" x14ac:dyDescent="0.3">
      <c r="A71" s="3"/>
      <c r="B71" s="3"/>
    </row>
    <row r="72" spans="1:2" ht="15.75" customHeight="1" x14ac:dyDescent="0.3">
      <c r="A72" s="3"/>
      <c r="B72" s="3"/>
    </row>
    <row r="73" spans="1:2" ht="15.75" customHeight="1" x14ac:dyDescent="0.3">
      <c r="A73" s="3"/>
      <c r="B73" s="3"/>
    </row>
    <row r="74" spans="1:2" ht="15.75" customHeight="1" x14ac:dyDescent="0.3">
      <c r="A74" s="3"/>
      <c r="B74" s="3"/>
    </row>
    <row r="75" spans="1:2" ht="15.75" customHeight="1" x14ac:dyDescent="0.3">
      <c r="A75" s="3"/>
      <c r="B75" s="3"/>
    </row>
    <row r="76" spans="1:2" ht="15.75" customHeight="1" x14ac:dyDescent="0.3">
      <c r="A76" s="3"/>
      <c r="B76" s="3"/>
    </row>
    <row r="77" spans="1:2" ht="15.75" customHeight="1" x14ac:dyDescent="0.3">
      <c r="A77" s="3"/>
      <c r="B77" s="3"/>
    </row>
    <row r="78" spans="1:2" ht="15.75" customHeight="1" x14ac:dyDescent="0.3">
      <c r="A78" s="3"/>
      <c r="B78" s="3"/>
    </row>
    <row r="79" spans="1:2" ht="15.75" customHeight="1" x14ac:dyDescent="0.3">
      <c r="A79" s="3"/>
      <c r="B79" s="3"/>
    </row>
    <row r="80" spans="1:2" ht="15.75" customHeight="1" x14ac:dyDescent="0.3">
      <c r="A80" s="3"/>
      <c r="B80" s="3"/>
    </row>
    <row r="81" spans="1:2" ht="15.75" customHeight="1" x14ac:dyDescent="0.3">
      <c r="A81" s="3"/>
      <c r="B81" s="3"/>
    </row>
    <row r="82" spans="1:2" ht="15.75" customHeight="1" x14ac:dyDescent="0.3">
      <c r="A82" s="3"/>
      <c r="B82" s="3"/>
    </row>
    <row r="83" spans="1:2" ht="15.75" customHeight="1" x14ac:dyDescent="0.3">
      <c r="A83" s="3"/>
      <c r="B83" s="3"/>
    </row>
    <row r="84" spans="1:2" ht="15.75" customHeight="1" x14ac:dyDescent="0.3">
      <c r="A84" s="3"/>
      <c r="B84" s="3"/>
    </row>
    <row r="85" spans="1:2" ht="15.75" customHeight="1" x14ac:dyDescent="0.3">
      <c r="A85" s="3"/>
      <c r="B85" s="3"/>
    </row>
    <row r="86" spans="1:2" ht="15.75" customHeight="1" x14ac:dyDescent="0.3">
      <c r="A86" s="3"/>
      <c r="B86" s="3"/>
    </row>
    <row r="87" spans="1:2" ht="15.75" customHeight="1" x14ac:dyDescent="0.3">
      <c r="A87" s="3"/>
      <c r="B87" s="3"/>
    </row>
    <row r="88" spans="1:2" ht="15.75" customHeight="1" x14ac:dyDescent="0.3">
      <c r="A88" s="3"/>
      <c r="B88" s="3"/>
    </row>
    <row r="89" spans="1:2" ht="15.75" customHeight="1" x14ac:dyDescent="0.3">
      <c r="A89" s="3"/>
      <c r="B89" s="3"/>
    </row>
    <row r="90" spans="1:2" ht="15.75" customHeight="1" x14ac:dyDescent="0.3">
      <c r="A90" s="3"/>
      <c r="B90" s="3"/>
    </row>
    <row r="91" spans="1:2" ht="15.75" customHeight="1" x14ac:dyDescent="0.3">
      <c r="A91" s="3"/>
      <c r="B91" s="3"/>
    </row>
    <row r="92" spans="1:2" ht="15.75" customHeight="1" x14ac:dyDescent="0.3">
      <c r="A92" s="3"/>
      <c r="B92" s="3"/>
    </row>
    <row r="93" spans="1:2" ht="15.75" customHeight="1" x14ac:dyDescent="0.3">
      <c r="A93" s="3"/>
      <c r="B93" s="3"/>
    </row>
    <row r="94" spans="1:2" ht="15.75" customHeight="1" x14ac:dyDescent="0.3">
      <c r="A94" s="3"/>
      <c r="B94" s="3"/>
    </row>
    <row r="95" spans="1:2" ht="15.75" customHeight="1" x14ac:dyDescent="0.3">
      <c r="A95" s="3"/>
      <c r="B95" s="3"/>
    </row>
    <row r="96" spans="1:2" ht="15.75" customHeight="1" x14ac:dyDescent="0.3">
      <c r="A96" s="3"/>
      <c r="B96" s="3"/>
    </row>
    <row r="97" spans="1:2" ht="15.75" customHeight="1" x14ac:dyDescent="0.3">
      <c r="A97" s="3"/>
      <c r="B97" s="3"/>
    </row>
    <row r="98" spans="1:2" ht="15.75" customHeight="1" x14ac:dyDescent="0.3">
      <c r="A98" s="3"/>
      <c r="B98" s="3"/>
    </row>
    <row r="99" spans="1:2" ht="15.75" customHeight="1" x14ac:dyDescent="0.3">
      <c r="A99" s="3"/>
      <c r="B99" s="3"/>
    </row>
    <row r="100" spans="1:2" ht="15.75" customHeight="1" x14ac:dyDescent="0.3">
      <c r="A100" s="3"/>
      <c r="B100" s="3"/>
    </row>
    <row r="101" spans="1:2" ht="15.75" customHeight="1" x14ac:dyDescent="0.3">
      <c r="A101" s="3"/>
      <c r="B101" s="3"/>
    </row>
    <row r="102" spans="1:2" ht="15.75" customHeight="1" x14ac:dyDescent="0.3">
      <c r="A102" s="3"/>
      <c r="B102" s="3"/>
    </row>
    <row r="103" spans="1:2" ht="15.75" customHeight="1" x14ac:dyDescent="0.3">
      <c r="A103" s="3"/>
      <c r="B103" s="3"/>
    </row>
    <row r="104" spans="1:2" ht="15.75" customHeight="1" x14ac:dyDescent="0.3">
      <c r="A104" s="3"/>
      <c r="B104" s="3"/>
    </row>
    <row r="105" spans="1:2" ht="15.75" customHeight="1" x14ac:dyDescent="0.3">
      <c r="A105" s="3"/>
      <c r="B105" s="3"/>
    </row>
    <row r="106" spans="1:2" ht="15.75" customHeight="1" x14ac:dyDescent="0.3">
      <c r="A106" s="3"/>
      <c r="B106" s="3"/>
    </row>
    <row r="107" spans="1:2" ht="15.75" customHeight="1" x14ac:dyDescent="0.3">
      <c r="A107" s="3"/>
      <c r="B107" s="3"/>
    </row>
    <row r="108" spans="1:2" ht="15.75" customHeight="1" x14ac:dyDescent="0.3">
      <c r="A108" s="3"/>
      <c r="B108" s="3"/>
    </row>
    <row r="109" spans="1:2" ht="15.75" customHeight="1" x14ac:dyDescent="0.3">
      <c r="A109" s="3"/>
      <c r="B109" s="3"/>
    </row>
    <row r="110" spans="1:2" ht="15.75" customHeight="1" x14ac:dyDescent="0.3">
      <c r="A110" s="3"/>
      <c r="B110" s="3"/>
    </row>
    <row r="111" spans="1:2" ht="15.75" customHeight="1" x14ac:dyDescent="0.3">
      <c r="A111" s="3"/>
      <c r="B111" s="3"/>
    </row>
    <row r="112" spans="1:2" ht="15.75" customHeight="1" x14ac:dyDescent="0.3">
      <c r="A112" s="3"/>
      <c r="B112" s="3"/>
    </row>
    <row r="113" spans="1:2" ht="15.75" customHeight="1" x14ac:dyDescent="0.3">
      <c r="A113" s="3"/>
      <c r="B113" s="3"/>
    </row>
    <row r="114" spans="1:2" ht="15.75" customHeight="1" x14ac:dyDescent="0.3">
      <c r="A114" s="3"/>
      <c r="B114" s="3"/>
    </row>
    <row r="115" spans="1:2" ht="15.75" customHeight="1" x14ac:dyDescent="0.3">
      <c r="A115" s="3"/>
      <c r="B115" s="3"/>
    </row>
    <row r="116" spans="1:2" ht="15.75" customHeight="1" x14ac:dyDescent="0.3">
      <c r="A116" s="3"/>
      <c r="B116" s="3"/>
    </row>
    <row r="117" spans="1:2" ht="15.75" customHeight="1" x14ac:dyDescent="0.3">
      <c r="A117" s="3"/>
      <c r="B117" s="3"/>
    </row>
    <row r="118" spans="1:2" ht="15.75" customHeight="1" x14ac:dyDescent="0.3">
      <c r="A118" s="3"/>
      <c r="B118" s="3"/>
    </row>
    <row r="119" spans="1:2" ht="15.75" customHeight="1" x14ac:dyDescent="0.3">
      <c r="A119" s="3"/>
      <c r="B119" s="3"/>
    </row>
    <row r="120" spans="1:2" ht="15.75" customHeight="1" x14ac:dyDescent="0.3">
      <c r="A120" s="3"/>
      <c r="B120" s="3"/>
    </row>
    <row r="121" spans="1:2" ht="15.75" customHeight="1" x14ac:dyDescent="0.3">
      <c r="A121" s="3"/>
      <c r="B121" s="3"/>
    </row>
    <row r="122" spans="1:2" ht="15.75" customHeight="1" x14ac:dyDescent="0.3">
      <c r="A122" s="3"/>
      <c r="B122" s="3"/>
    </row>
    <row r="123" spans="1:2" ht="15.75" customHeight="1" x14ac:dyDescent="0.3">
      <c r="A123" s="3"/>
      <c r="B123" s="3"/>
    </row>
    <row r="124" spans="1:2" ht="15.75" customHeight="1" x14ac:dyDescent="0.3">
      <c r="A124" s="3"/>
      <c r="B124" s="3"/>
    </row>
    <row r="125" spans="1:2" ht="15.75" customHeight="1" x14ac:dyDescent="0.3">
      <c r="A125" s="3"/>
      <c r="B125" s="3"/>
    </row>
    <row r="126" spans="1:2" ht="15.75" customHeight="1" x14ac:dyDescent="0.3">
      <c r="A126" s="3"/>
      <c r="B126" s="3"/>
    </row>
    <row r="127" spans="1:2" ht="15.75" customHeight="1" x14ac:dyDescent="0.3">
      <c r="A127" s="3"/>
      <c r="B127" s="3"/>
    </row>
    <row r="128" spans="1:2" ht="15.75" customHeight="1" x14ac:dyDescent="0.3">
      <c r="A128" s="3"/>
      <c r="B128" s="3"/>
    </row>
    <row r="129" spans="1:2" ht="15.75" customHeight="1" x14ac:dyDescent="0.3">
      <c r="A129" s="3"/>
      <c r="B129" s="3"/>
    </row>
    <row r="130" spans="1:2" ht="15.75" customHeight="1" x14ac:dyDescent="0.3">
      <c r="A130" s="3"/>
      <c r="B130" s="3"/>
    </row>
    <row r="131" spans="1:2" ht="15.75" customHeight="1" x14ac:dyDescent="0.3">
      <c r="A131" s="3"/>
      <c r="B131" s="3"/>
    </row>
    <row r="132" spans="1:2" ht="15.75" customHeight="1" x14ac:dyDescent="0.3">
      <c r="A132" s="3"/>
      <c r="B132" s="3"/>
    </row>
    <row r="133" spans="1:2" ht="15.75" customHeight="1" x14ac:dyDescent="0.3">
      <c r="A133" s="3"/>
      <c r="B133" s="3"/>
    </row>
    <row r="134" spans="1:2" ht="15.75" customHeight="1" x14ac:dyDescent="0.3">
      <c r="A134" s="3"/>
      <c r="B134" s="3"/>
    </row>
    <row r="135" spans="1:2" ht="15.75" customHeight="1" x14ac:dyDescent="0.3">
      <c r="A135" s="3"/>
      <c r="B135" s="3"/>
    </row>
    <row r="136" spans="1:2" ht="15.75" customHeight="1" x14ac:dyDescent="0.3">
      <c r="A136" s="3"/>
      <c r="B136" s="3"/>
    </row>
    <row r="137" spans="1:2" ht="15.75" customHeight="1" x14ac:dyDescent="0.3">
      <c r="A137" s="3"/>
      <c r="B137" s="3"/>
    </row>
    <row r="138" spans="1:2" ht="15.75" customHeight="1" x14ac:dyDescent="0.3">
      <c r="A138" s="3"/>
      <c r="B138" s="3"/>
    </row>
    <row r="139" spans="1:2" ht="15.75" customHeight="1" x14ac:dyDescent="0.3">
      <c r="A139" s="3"/>
      <c r="B139" s="3"/>
    </row>
    <row r="140" spans="1:2" ht="15.75" customHeight="1" x14ac:dyDescent="0.3">
      <c r="A140" s="3"/>
      <c r="B140" s="3"/>
    </row>
    <row r="141" spans="1:2" ht="15.75" customHeight="1" x14ac:dyDescent="0.3">
      <c r="A141" s="3"/>
      <c r="B141" s="3"/>
    </row>
    <row r="142" spans="1:2" ht="15.75" customHeight="1" x14ac:dyDescent="0.3">
      <c r="A142" s="3"/>
      <c r="B142" s="3"/>
    </row>
    <row r="143" spans="1:2" ht="15.75" customHeight="1" x14ac:dyDescent="0.3">
      <c r="A143" s="3"/>
      <c r="B143" s="3"/>
    </row>
    <row r="144" spans="1:2" ht="15.75" customHeight="1" x14ac:dyDescent="0.3">
      <c r="A144" s="3"/>
      <c r="B144" s="3"/>
    </row>
    <row r="145" spans="1:2" ht="15.75" customHeight="1" x14ac:dyDescent="0.3">
      <c r="A145" s="3"/>
      <c r="B145" s="3"/>
    </row>
    <row r="146" spans="1:2" ht="15.75" customHeight="1" x14ac:dyDescent="0.3">
      <c r="A146" s="3"/>
      <c r="B146" s="3"/>
    </row>
    <row r="147" spans="1:2" ht="15.75" customHeight="1" x14ac:dyDescent="0.3">
      <c r="A147" s="3"/>
      <c r="B147" s="3"/>
    </row>
    <row r="148" spans="1:2" ht="15.75" customHeight="1" x14ac:dyDescent="0.3">
      <c r="A148" s="3"/>
      <c r="B148" s="3"/>
    </row>
    <row r="149" spans="1:2" ht="15.75" customHeight="1" x14ac:dyDescent="0.3">
      <c r="A149" s="3"/>
      <c r="B149" s="3"/>
    </row>
    <row r="150" spans="1:2" ht="15.75" customHeight="1" x14ac:dyDescent="0.3">
      <c r="A150" s="3"/>
      <c r="B150" s="3"/>
    </row>
    <row r="151" spans="1:2" ht="15.75" customHeight="1" x14ac:dyDescent="0.3">
      <c r="A151" s="3"/>
      <c r="B151" s="3"/>
    </row>
    <row r="152" spans="1:2" ht="15.75" customHeight="1" x14ac:dyDescent="0.3">
      <c r="A152" s="3"/>
      <c r="B152" s="3"/>
    </row>
    <row r="153" spans="1:2" ht="15.75" customHeight="1" x14ac:dyDescent="0.3">
      <c r="A153" s="3"/>
      <c r="B153" s="3"/>
    </row>
    <row r="154" spans="1:2" ht="15.75" customHeight="1" x14ac:dyDescent="0.3">
      <c r="A154" s="3"/>
      <c r="B154" s="3"/>
    </row>
    <row r="155" spans="1:2" ht="15.75" customHeight="1" x14ac:dyDescent="0.3">
      <c r="A155" s="3"/>
      <c r="B155" s="3"/>
    </row>
    <row r="156" spans="1:2" ht="15.75" customHeight="1" x14ac:dyDescent="0.3">
      <c r="A156" s="3"/>
      <c r="B156" s="3"/>
    </row>
    <row r="157" spans="1:2" ht="15.75" customHeight="1" x14ac:dyDescent="0.3">
      <c r="A157" s="3"/>
      <c r="B157" s="3"/>
    </row>
    <row r="158" spans="1:2" ht="15.75" customHeight="1" x14ac:dyDescent="0.3">
      <c r="A158" s="3"/>
      <c r="B158" s="3"/>
    </row>
    <row r="159" spans="1:2" ht="15.75" customHeight="1" x14ac:dyDescent="0.3">
      <c r="A159" s="3"/>
      <c r="B159" s="3"/>
    </row>
    <row r="160" spans="1:2" ht="15.75" customHeight="1" x14ac:dyDescent="0.3">
      <c r="A160" s="3"/>
      <c r="B160" s="3"/>
    </row>
    <row r="161" spans="1:2" ht="15.75" customHeight="1" x14ac:dyDescent="0.3">
      <c r="A161" s="3"/>
      <c r="B161" s="3"/>
    </row>
    <row r="162" spans="1:2" ht="15.75" customHeight="1" x14ac:dyDescent="0.3">
      <c r="A162" s="3"/>
      <c r="B162" s="3"/>
    </row>
    <row r="163" spans="1:2" ht="15.75" customHeight="1" x14ac:dyDescent="0.3">
      <c r="A163" s="3"/>
      <c r="B163" s="3"/>
    </row>
    <row r="164" spans="1:2" ht="15.75" customHeight="1" x14ac:dyDescent="0.3">
      <c r="A164" s="3"/>
      <c r="B164" s="3"/>
    </row>
    <row r="165" spans="1:2" ht="15.75" customHeight="1" x14ac:dyDescent="0.3">
      <c r="A165" s="3"/>
      <c r="B165" s="3"/>
    </row>
    <row r="166" spans="1:2" ht="15.75" customHeight="1" x14ac:dyDescent="0.3">
      <c r="A166" s="3"/>
      <c r="B166" s="3"/>
    </row>
    <row r="167" spans="1:2" ht="15.75" customHeight="1" x14ac:dyDescent="0.3">
      <c r="A167" s="3"/>
      <c r="B167" s="3"/>
    </row>
    <row r="168" spans="1:2" ht="15.75" customHeight="1" x14ac:dyDescent="0.3">
      <c r="A168" s="3"/>
      <c r="B168" s="3"/>
    </row>
    <row r="169" spans="1:2" ht="15.75" customHeight="1" x14ac:dyDescent="0.3">
      <c r="A169" s="3"/>
      <c r="B169" s="3"/>
    </row>
    <row r="170" spans="1:2" ht="15.75" customHeight="1" x14ac:dyDescent="0.3">
      <c r="A170" s="3"/>
      <c r="B170" s="3"/>
    </row>
    <row r="171" spans="1:2" ht="15.75" customHeight="1" x14ac:dyDescent="0.3">
      <c r="A171" s="3"/>
      <c r="B171" s="3"/>
    </row>
    <row r="172" spans="1:2" ht="15.75" customHeight="1" x14ac:dyDescent="0.3">
      <c r="A172" s="3"/>
      <c r="B172" s="3"/>
    </row>
    <row r="173" spans="1:2" ht="15.75" customHeight="1" x14ac:dyDescent="0.3">
      <c r="A173" s="3"/>
      <c r="B173" s="3"/>
    </row>
    <row r="174" spans="1:2" ht="15.75" customHeight="1" x14ac:dyDescent="0.3">
      <c r="A174" s="3"/>
      <c r="B174" s="3"/>
    </row>
    <row r="175" spans="1:2" ht="15.75" customHeight="1" x14ac:dyDescent="0.3">
      <c r="A175" s="3"/>
      <c r="B175" s="3"/>
    </row>
    <row r="176" spans="1:2" ht="15.75" customHeight="1" x14ac:dyDescent="0.3">
      <c r="A176" s="3"/>
      <c r="B176" s="3"/>
    </row>
    <row r="177" spans="1:2" ht="15.75" customHeight="1" x14ac:dyDescent="0.3">
      <c r="A177" s="3"/>
      <c r="B177" s="3"/>
    </row>
    <row r="178" spans="1:2" ht="15.75" customHeight="1" x14ac:dyDescent="0.3">
      <c r="A178" s="3"/>
      <c r="B178" s="3"/>
    </row>
    <row r="179" spans="1:2" ht="15.75" customHeight="1" x14ac:dyDescent="0.3">
      <c r="A179" s="3"/>
      <c r="B179" s="3"/>
    </row>
    <row r="180" spans="1:2" ht="15.75" customHeight="1" x14ac:dyDescent="0.3">
      <c r="A180" s="3"/>
      <c r="B180" s="3"/>
    </row>
    <row r="181" spans="1:2" ht="15.75" customHeight="1" x14ac:dyDescent="0.3">
      <c r="A181" s="3"/>
      <c r="B181" s="3"/>
    </row>
    <row r="182" spans="1:2" ht="15.75" customHeight="1" x14ac:dyDescent="0.3">
      <c r="A182" s="3"/>
      <c r="B182" s="3"/>
    </row>
    <row r="183" spans="1:2" ht="15.75" customHeight="1" x14ac:dyDescent="0.3">
      <c r="A183" s="3"/>
      <c r="B183" s="3"/>
    </row>
    <row r="184" spans="1:2" ht="15.75" customHeight="1" x14ac:dyDescent="0.3">
      <c r="A184" s="3"/>
      <c r="B184" s="3"/>
    </row>
    <row r="185" spans="1:2" ht="15.75" customHeight="1" x14ac:dyDescent="0.3">
      <c r="A185" s="3"/>
      <c r="B185" s="3"/>
    </row>
    <row r="186" spans="1:2" ht="15.75" customHeight="1" x14ac:dyDescent="0.3">
      <c r="A186" s="3"/>
      <c r="B186" s="3"/>
    </row>
    <row r="187" spans="1:2" ht="15.75" customHeight="1" x14ac:dyDescent="0.3">
      <c r="A187" s="3"/>
      <c r="B187" s="3"/>
    </row>
    <row r="188" spans="1:2" ht="15.75" customHeight="1" x14ac:dyDescent="0.3">
      <c r="A188" s="3"/>
      <c r="B188" s="3"/>
    </row>
    <row r="189" spans="1:2" ht="15.75" customHeight="1" x14ac:dyDescent="0.3">
      <c r="A189" s="3"/>
      <c r="B189" s="3"/>
    </row>
    <row r="190" spans="1:2" ht="15.75" customHeight="1" x14ac:dyDescent="0.3">
      <c r="A190" s="3"/>
      <c r="B190" s="3"/>
    </row>
    <row r="191" spans="1:2" ht="15.75" customHeight="1" x14ac:dyDescent="0.3">
      <c r="A191" s="3"/>
      <c r="B191" s="3"/>
    </row>
    <row r="192" spans="1:2" ht="15.75" customHeight="1" x14ac:dyDescent="0.3">
      <c r="A192" s="3"/>
      <c r="B192" s="3"/>
    </row>
    <row r="193" spans="1:2" ht="15.75" customHeight="1" x14ac:dyDescent="0.3">
      <c r="A193" s="3"/>
      <c r="B193" s="3"/>
    </row>
    <row r="194" spans="1:2" ht="15.75" customHeight="1" x14ac:dyDescent="0.3">
      <c r="A194" s="3"/>
      <c r="B194" s="3"/>
    </row>
    <row r="195" spans="1:2" ht="15.75" customHeight="1" x14ac:dyDescent="0.3">
      <c r="A195" s="3"/>
      <c r="B195" s="3"/>
    </row>
    <row r="196" spans="1:2" ht="15.75" customHeight="1" x14ac:dyDescent="0.3">
      <c r="A196" s="3"/>
      <c r="B196" s="3"/>
    </row>
    <row r="197" spans="1:2" ht="15.75" customHeight="1" x14ac:dyDescent="0.3">
      <c r="A197" s="3"/>
      <c r="B197" s="3"/>
    </row>
    <row r="198" spans="1:2" ht="15.75" customHeight="1" x14ac:dyDescent="0.3">
      <c r="A198" s="3"/>
      <c r="B198" s="3"/>
    </row>
    <row r="199" spans="1:2" ht="15.75" customHeight="1" x14ac:dyDescent="0.3">
      <c r="A199" s="3"/>
      <c r="B199" s="3"/>
    </row>
    <row r="200" spans="1:2" ht="15.75" customHeight="1" x14ac:dyDescent="0.3">
      <c r="A200" s="3"/>
      <c r="B200" s="3"/>
    </row>
    <row r="201" spans="1:2" ht="15.75" customHeight="1" x14ac:dyDescent="0.3">
      <c r="A201" s="3"/>
      <c r="B201" s="3"/>
    </row>
    <row r="202" spans="1:2" ht="15.75" customHeight="1" x14ac:dyDescent="0.3">
      <c r="A202" s="3"/>
      <c r="B202" s="3"/>
    </row>
    <row r="203" spans="1:2" ht="15.75" customHeight="1" x14ac:dyDescent="0.3">
      <c r="A203" s="3"/>
      <c r="B203" s="3"/>
    </row>
    <row r="204" spans="1:2" ht="15.75" customHeight="1" x14ac:dyDescent="0.3">
      <c r="A204" s="3"/>
      <c r="B204" s="3"/>
    </row>
    <row r="205" spans="1:2" ht="15.75" customHeight="1" x14ac:dyDescent="0.3">
      <c r="A205" s="3"/>
      <c r="B205" s="3"/>
    </row>
    <row r="206" spans="1:2" ht="15.75" customHeight="1" x14ac:dyDescent="0.3">
      <c r="A206" s="3"/>
      <c r="B206" s="3"/>
    </row>
    <row r="207" spans="1:2" ht="15.75" customHeight="1" x14ac:dyDescent="0.3">
      <c r="A207" s="3"/>
      <c r="B207" s="3"/>
    </row>
    <row r="208" spans="1:2" ht="15.75" customHeight="1" x14ac:dyDescent="0.3">
      <c r="A208" s="3"/>
      <c r="B208" s="3"/>
    </row>
    <row r="209" spans="1:2" ht="15.75" customHeight="1" x14ac:dyDescent="0.3">
      <c r="A209" s="3"/>
      <c r="B209" s="3"/>
    </row>
    <row r="210" spans="1:2" ht="15.75" customHeight="1" x14ac:dyDescent="0.3">
      <c r="A210" s="3"/>
      <c r="B210" s="3"/>
    </row>
    <row r="211" spans="1:2" ht="15.75" customHeight="1" x14ac:dyDescent="0.3">
      <c r="A211" s="3"/>
      <c r="B211" s="3"/>
    </row>
    <row r="212" spans="1:2" ht="15.75" customHeight="1" x14ac:dyDescent="0.3">
      <c r="A212" s="3"/>
      <c r="B212" s="3"/>
    </row>
    <row r="213" spans="1:2" ht="15.75" customHeight="1" x14ac:dyDescent="0.3">
      <c r="A213" s="3"/>
      <c r="B213" s="3"/>
    </row>
    <row r="214" spans="1:2" ht="15.75" customHeight="1" x14ac:dyDescent="0.3">
      <c r="A214" s="3"/>
      <c r="B214" s="3"/>
    </row>
    <row r="215" spans="1:2" ht="15.75" customHeight="1" x14ac:dyDescent="0.3">
      <c r="A215" s="3"/>
      <c r="B215" s="3"/>
    </row>
    <row r="216" spans="1:2" ht="15.75" customHeight="1" x14ac:dyDescent="0.3">
      <c r="A216" s="3"/>
      <c r="B216" s="3"/>
    </row>
    <row r="217" spans="1:2" ht="15.75" customHeight="1" x14ac:dyDescent="0.3">
      <c r="A217" s="3"/>
      <c r="B217" s="3"/>
    </row>
    <row r="218" spans="1:2" ht="15.75" customHeight="1" x14ac:dyDescent="0.3">
      <c r="A218" s="3"/>
      <c r="B218" s="3"/>
    </row>
    <row r="219" spans="1:2" ht="15.75" customHeight="1" x14ac:dyDescent="0.3">
      <c r="A219" s="3"/>
      <c r="B219" s="3"/>
    </row>
    <row r="220" spans="1:2" ht="15.75" customHeight="1" x14ac:dyDescent="0.3">
      <c r="A220" s="3"/>
      <c r="B220" s="3"/>
    </row>
    <row r="221" spans="1:2" ht="15.75" customHeight="1" x14ac:dyDescent="0.3">
      <c r="A221" s="3"/>
      <c r="B221" s="3"/>
    </row>
    <row r="222" spans="1:2" ht="15.75" customHeight="1" x14ac:dyDescent="0.3">
      <c r="A222" s="3"/>
      <c r="B222" s="3"/>
    </row>
    <row r="223" spans="1:2" ht="15.75" customHeight="1" x14ac:dyDescent="0.3">
      <c r="A223" s="3"/>
      <c r="B223" s="3"/>
    </row>
    <row r="224" spans="1:2" ht="15.75" customHeight="1" x14ac:dyDescent="0.3">
      <c r="A224" s="3"/>
      <c r="B224" s="3"/>
    </row>
    <row r="225" spans="1:2" ht="15.75" customHeight="1" x14ac:dyDescent="0.3">
      <c r="A225" s="3"/>
      <c r="B225" s="3"/>
    </row>
    <row r="226" spans="1:2" ht="15.75" customHeight="1" x14ac:dyDescent="0.3">
      <c r="A226" s="3"/>
      <c r="B226" s="3"/>
    </row>
    <row r="227" spans="1:2" ht="15.75" customHeight="1" x14ac:dyDescent="0.3">
      <c r="A227" s="3"/>
      <c r="B227" s="3"/>
    </row>
    <row r="228" spans="1:2" ht="15.75" customHeight="1" x14ac:dyDescent="0.3">
      <c r="A228" s="3"/>
      <c r="B228" s="3"/>
    </row>
    <row r="229" spans="1:2" ht="15.75" customHeight="1" x14ac:dyDescent="0.3">
      <c r="A229" s="3"/>
      <c r="B229" s="3"/>
    </row>
    <row r="230" spans="1:2" ht="15.75" customHeight="1" x14ac:dyDescent="0.3">
      <c r="A230" s="3"/>
      <c r="B230" s="3"/>
    </row>
    <row r="231" spans="1:2" ht="15.75" customHeight="1" x14ac:dyDescent="0.3">
      <c r="A231" s="3"/>
      <c r="B231" s="3"/>
    </row>
    <row r="232" spans="1:2" ht="15.75" customHeight="1" x14ac:dyDescent="0.3">
      <c r="A232" s="3"/>
      <c r="B232" s="3"/>
    </row>
    <row r="233" spans="1:2" ht="15.75" customHeight="1" x14ac:dyDescent="0.3">
      <c r="A233" s="3"/>
      <c r="B233" s="3"/>
    </row>
    <row r="234" spans="1:2" ht="15.75" customHeight="1" x14ac:dyDescent="0.3">
      <c r="A234" s="3"/>
      <c r="B234" s="3"/>
    </row>
    <row r="235" spans="1:2" ht="15.75" customHeight="1" x14ac:dyDescent="0.3">
      <c r="A235" s="3"/>
      <c r="B235" s="3"/>
    </row>
    <row r="236" spans="1:2" ht="15.75" customHeight="1" x14ac:dyDescent="0.3">
      <c r="A236" s="3"/>
      <c r="B236" s="3"/>
    </row>
    <row r="237" spans="1:2" ht="15.75" customHeight="1" x14ac:dyDescent="0.3">
      <c r="A237" s="3"/>
      <c r="B237" s="3"/>
    </row>
    <row r="238" spans="1:2" ht="15.75" customHeight="1" x14ac:dyDescent="0.3">
      <c r="A238" s="3"/>
      <c r="B238" s="3"/>
    </row>
    <row r="239" spans="1:2" ht="15.75" customHeight="1" x14ac:dyDescent="0.3">
      <c r="A239" s="3"/>
      <c r="B239" s="3"/>
    </row>
    <row r="240" spans="1:2" ht="15.75" customHeight="1" x14ac:dyDescent="0.3">
      <c r="A240" s="3"/>
      <c r="B240" s="3"/>
    </row>
    <row r="241" spans="1:2" ht="15.75" customHeight="1" x14ac:dyDescent="0.3">
      <c r="A241" s="3"/>
      <c r="B241" s="3"/>
    </row>
    <row r="242" spans="1:2" ht="15.75" customHeight="1" x14ac:dyDescent="0.3">
      <c r="A242" s="3"/>
      <c r="B242" s="3"/>
    </row>
    <row r="243" spans="1:2" ht="15.75" customHeight="1" x14ac:dyDescent="0.3">
      <c r="A243" s="3"/>
      <c r="B243" s="3"/>
    </row>
    <row r="244" spans="1:2" ht="15.75" customHeight="1" x14ac:dyDescent="0.3">
      <c r="A244" s="3"/>
      <c r="B244" s="3"/>
    </row>
    <row r="245" spans="1:2" ht="15.75" customHeight="1" x14ac:dyDescent="0.3">
      <c r="A245" s="3"/>
      <c r="B245" s="3"/>
    </row>
    <row r="246" spans="1:2" ht="15.75" customHeight="1" x14ac:dyDescent="0.3">
      <c r="A246" s="3"/>
      <c r="B246" s="3"/>
    </row>
    <row r="247" spans="1:2" ht="15.75" customHeight="1" x14ac:dyDescent="0.3">
      <c r="A247" s="3"/>
      <c r="B247" s="3"/>
    </row>
    <row r="248" spans="1:2" ht="15.75" customHeight="1" x14ac:dyDescent="0.3">
      <c r="A248" s="3"/>
      <c r="B248" s="3"/>
    </row>
    <row r="249" spans="1:2" ht="15.75" customHeight="1" x14ac:dyDescent="0.3">
      <c r="A249" s="3"/>
      <c r="B249" s="3"/>
    </row>
    <row r="250" spans="1:2" ht="15.75" customHeight="1" x14ac:dyDescent="0.3">
      <c r="A250" s="3"/>
      <c r="B250" s="3"/>
    </row>
    <row r="251" spans="1:2" ht="15.75" customHeight="1" x14ac:dyDescent="0.3">
      <c r="A251" s="3"/>
      <c r="B251" s="3"/>
    </row>
    <row r="252" spans="1:2" ht="15.75" customHeight="1" x14ac:dyDescent="0.3">
      <c r="A252" s="3"/>
      <c r="B252" s="3"/>
    </row>
    <row r="253" spans="1:2" ht="15.75" customHeight="1" x14ac:dyDescent="0.3">
      <c r="A253" s="3"/>
      <c r="B253" s="3"/>
    </row>
    <row r="254" spans="1:2" ht="15.75" customHeight="1" x14ac:dyDescent="0.3">
      <c r="A254" s="3"/>
      <c r="B254" s="3"/>
    </row>
    <row r="255" spans="1:2" ht="15.75" customHeight="1" x14ac:dyDescent="0.3">
      <c r="A255" s="3"/>
      <c r="B255" s="3"/>
    </row>
    <row r="256" spans="1:2" ht="15.75" customHeight="1" x14ac:dyDescent="0.3">
      <c r="A256" s="3"/>
      <c r="B256" s="3"/>
    </row>
    <row r="257" spans="1:2" ht="15.75" customHeight="1" x14ac:dyDescent="0.3">
      <c r="A257" s="3"/>
      <c r="B257" s="3"/>
    </row>
    <row r="258" spans="1:2" ht="15.75" customHeight="1" x14ac:dyDescent="0.3">
      <c r="A258" s="3"/>
      <c r="B258" s="3"/>
    </row>
    <row r="259" spans="1:2" ht="15.75" customHeight="1" x14ac:dyDescent="0.3">
      <c r="A259" s="3"/>
      <c r="B259" s="3"/>
    </row>
    <row r="260" spans="1:2" ht="15.75" customHeight="1" x14ac:dyDescent="0.3">
      <c r="A260" s="3"/>
      <c r="B260" s="3"/>
    </row>
    <row r="261" spans="1:2" ht="15.75" customHeight="1" x14ac:dyDescent="0.3">
      <c r="A261" s="3"/>
      <c r="B261" s="3"/>
    </row>
    <row r="262" spans="1:2" ht="15.75" customHeight="1" x14ac:dyDescent="0.3">
      <c r="A262" s="3"/>
      <c r="B262" s="3"/>
    </row>
    <row r="263" spans="1:2" ht="15.75" customHeight="1" x14ac:dyDescent="0.3">
      <c r="A263" s="3"/>
      <c r="B263" s="3"/>
    </row>
    <row r="264" spans="1:2" ht="15.75" customHeight="1" x14ac:dyDescent="0.3">
      <c r="A264" s="3"/>
      <c r="B264" s="3"/>
    </row>
    <row r="265" spans="1:2" ht="15.75" customHeight="1" x14ac:dyDescent="0.3">
      <c r="A265" s="3"/>
      <c r="B265" s="3"/>
    </row>
    <row r="266" spans="1:2" ht="15.75" customHeight="1" x14ac:dyDescent="0.3">
      <c r="A266" s="3"/>
      <c r="B266" s="3"/>
    </row>
    <row r="267" spans="1:2" ht="15.75" customHeight="1" x14ac:dyDescent="0.3">
      <c r="A267" s="3"/>
      <c r="B267" s="3"/>
    </row>
    <row r="268" spans="1:2" ht="15.75" customHeight="1" x14ac:dyDescent="0.3">
      <c r="A268" s="3"/>
      <c r="B268" s="3"/>
    </row>
    <row r="269" spans="1:2" ht="15.75" customHeight="1" x14ac:dyDescent="0.3">
      <c r="A269" s="3"/>
      <c r="B269" s="3"/>
    </row>
    <row r="270" spans="1:2" ht="15.75" customHeight="1" x14ac:dyDescent="0.3">
      <c r="A270" s="3"/>
      <c r="B270" s="3"/>
    </row>
    <row r="271" spans="1:2" ht="15.75" customHeight="1" x14ac:dyDescent="0.3">
      <c r="A271" s="3"/>
      <c r="B271" s="3"/>
    </row>
    <row r="272" spans="1:2" ht="15.75" customHeight="1" x14ac:dyDescent="0.3">
      <c r="A272" s="3"/>
      <c r="B272" s="3"/>
    </row>
    <row r="273" spans="1:2" ht="15.75" customHeight="1" x14ac:dyDescent="0.3">
      <c r="A273" s="3"/>
      <c r="B273" s="3"/>
    </row>
    <row r="274" spans="1:2" ht="15.75" customHeight="1" x14ac:dyDescent="0.3">
      <c r="A274" s="3"/>
      <c r="B274" s="3"/>
    </row>
    <row r="275" spans="1:2" ht="15.75" customHeight="1" x14ac:dyDescent="0.3">
      <c r="A275" s="3"/>
      <c r="B275" s="3"/>
    </row>
    <row r="276" spans="1:2" ht="15.75" customHeight="1" x14ac:dyDescent="0.3">
      <c r="A276" s="3"/>
      <c r="B276" s="3"/>
    </row>
    <row r="277" spans="1:2" ht="15.75" customHeight="1" x14ac:dyDescent="0.3">
      <c r="A277" s="3"/>
      <c r="B277" s="3"/>
    </row>
    <row r="278" spans="1:2" ht="15.75" customHeight="1" x14ac:dyDescent="0.3">
      <c r="A278" s="3"/>
      <c r="B278" s="3"/>
    </row>
    <row r="279" spans="1:2" ht="15.75" customHeight="1" x14ac:dyDescent="0.3">
      <c r="A279" s="3"/>
      <c r="B279" s="3"/>
    </row>
    <row r="280" spans="1:2" ht="15.75" customHeight="1" x14ac:dyDescent="0.3">
      <c r="A280" s="3"/>
      <c r="B280" s="3"/>
    </row>
    <row r="281" spans="1:2" ht="15.75" customHeight="1" x14ac:dyDescent="0.3">
      <c r="A281" s="3"/>
      <c r="B281" s="3"/>
    </row>
    <row r="282" spans="1:2" ht="15.75" customHeight="1" x14ac:dyDescent="0.3">
      <c r="A282" s="3"/>
      <c r="B282" s="3"/>
    </row>
    <row r="283" spans="1:2" ht="15.75" customHeight="1" x14ac:dyDescent="0.3">
      <c r="A283" s="3"/>
      <c r="B283" s="3"/>
    </row>
    <row r="284" spans="1:2" ht="15.75" customHeight="1" x14ac:dyDescent="0.3">
      <c r="A284" s="3"/>
      <c r="B284" s="3"/>
    </row>
    <row r="285" spans="1:2" ht="15.75" customHeight="1" x14ac:dyDescent="0.3">
      <c r="A285" s="3"/>
      <c r="B285" s="3"/>
    </row>
    <row r="286" spans="1:2" ht="15.75" customHeight="1" x14ac:dyDescent="0.3">
      <c r="A286" s="3"/>
      <c r="B286" s="3"/>
    </row>
    <row r="287" spans="1:2" ht="15.75" customHeight="1" x14ac:dyDescent="0.3">
      <c r="A287" s="3"/>
      <c r="B287" s="3"/>
    </row>
    <row r="288" spans="1:2" ht="15.75" customHeight="1" x14ac:dyDescent="0.3">
      <c r="A288" s="3"/>
      <c r="B288" s="3"/>
    </row>
    <row r="289" spans="1:2" ht="15.75" customHeight="1" x14ac:dyDescent="0.3">
      <c r="A289" s="3"/>
      <c r="B289" s="3"/>
    </row>
    <row r="290" spans="1:2" ht="15.75" customHeight="1" x14ac:dyDescent="0.3">
      <c r="A290" s="3"/>
      <c r="B290" s="3"/>
    </row>
    <row r="291" spans="1:2" ht="15.75" customHeight="1" x14ac:dyDescent="0.3">
      <c r="A291" s="3"/>
      <c r="B291" s="3"/>
    </row>
    <row r="292" spans="1:2" ht="15.75" customHeight="1" x14ac:dyDescent="0.3">
      <c r="A292" s="3"/>
      <c r="B292" s="3"/>
    </row>
    <row r="293" spans="1:2" ht="15.75" customHeight="1" x14ac:dyDescent="0.3">
      <c r="A293" s="3"/>
      <c r="B293" s="3"/>
    </row>
    <row r="294" spans="1:2" ht="15.75" customHeight="1" x14ac:dyDescent="0.3">
      <c r="A294" s="3"/>
      <c r="B294" s="3"/>
    </row>
    <row r="295" spans="1:2" ht="15.75" customHeight="1" x14ac:dyDescent="0.3">
      <c r="A295" s="3"/>
      <c r="B295" s="3"/>
    </row>
    <row r="296" spans="1:2" ht="15.75" customHeight="1" x14ac:dyDescent="0.3">
      <c r="A296" s="3"/>
      <c r="B296" s="3"/>
    </row>
    <row r="297" spans="1:2" ht="15.75" customHeight="1" x14ac:dyDescent="0.3">
      <c r="A297" s="3"/>
      <c r="B297" s="3"/>
    </row>
    <row r="298" spans="1:2" ht="15.75" customHeight="1" x14ac:dyDescent="0.3">
      <c r="A298" s="3"/>
      <c r="B298" s="3"/>
    </row>
    <row r="299" spans="1:2" ht="15.75" customHeight="1" x14ac:dyDescent="0.3">
      <c r="A299" s="3"/>
      <c r="B299" s="3"/>
    </row>
    <row r="300" spans="1:2" ht="15.75" customHeight="1" x14ac:dyDescent="0.3">
      <c r="A300" s="3"/>
      <c r="B300" s="3"/>
    </row>
    <row r="301" spans="1:2" ht="15.75" customHeight="1" x14ac:dyDescent="0.3">
      <c r="A301" s="3"/>
      <c r="B301" s="3"/>
    </row>
    <row r="302" spans="1:2" ht="15.75" customHeight="1" x14ac:dyDescent="0.3">
      <c r="A302" s="3"/>
      <c r="B302" s="3"/>
    </row>
    <row r="303" spans="1:2" ht="15.75" customHeight="1" x14ac:dyDescent="0.3">
      <c r="A303" s="3"/>
      <c r="B303" s="3"/>
    </row>
    <row r="304" spans="1:2" ht="15.75" customHeight="1" x14ac:dyDescent="0.3">
      <c r="A304" s="3"/>
      <c r="B304" s="3"/>
    </row>
    <row r="305" spans="1:2" ht="15.75" customHeight="1" x14ac:dyDescent="0.3">
      <c r="A305" s="3"/>
      <c r="B305" s="3"/>
    </row>
    <row r="306" spans="1:2" ht="15.75" customHeight="1" x14ac:dyDescent="0.3">
      <c r="A306" s="3"/>
      <c r="B306" s="3"/>
    </row>
    <row r="307" spans="1:2" ht="15.75" customHeight="1" x14ac:dyDescent="0.3">
      <c r="A307" s="3"/>
      <c r="B307" s="3"/>
    </row>
    <row r="308" spans="1:2" ht="15.75" customHeight="1" x14ac:dyDescent="0.3">
      <c r="A308" s="3"/>
      <c r="B308" s="3"/>
    </row>
    <row r="309" spans="1:2" ht="15.75" customHeight="1" x14ac:dyDescent="0.3">
      <c r="A309" s="3"/>
      <c r="B309" s="3"/>
    </row>
    <row r="310" spans="1:2" ht="15.75" customHeight="1" x14ac:dyDescent="0.3">
      <c r="A310" s="3"/>
      <c r="B310" s="3"/>
    </row>
    <row r="311" spans="1:2" ht="15.75" customHeight="1" x14ac:dyDescent="0.3">
      <c r="A311" s="3"/>
      <c r="B311" s="3"/>
    </row>
    <row r="312" spans="1:2" ht="15.75" customHeight="1" x14ac:dyDescent="0.3">
      <c r="A312" s="3"/>
      <c r="B312" s="3"/>
    </row>
    <row r="313" spans="1:2" ht="15.75" customHeight="1" x14ac:dyDescent="0.3">
      <c r="A313" s="3"/>
      <c r="B313" s="3"/>
    </row>
    <row r="314" spans="1:2" ht="15.75" customHeight="1" x14ac:dyDescent="0.3">
      <c r="A314" s="3"/>
      <c r="B314" s="3"/>
    </row>
    <row r="315" spans="1:2" ht="15.75" customHeight="1" x14ac:dyDescent="0.3">
      <c r="A315" s="3"/>
      <c r="B315" s="3"/>
    </row>
    <row r="316" spans="1:2" ht="15.75" customHeight="1" x14ac:dyDescent="0.3">
      <c r="A316" s="3"/>
      <c r="B316" s="3"/>
    </row>
    <row r="317" spans="1:2" ht="15.75" customHeight="1" x14ac:dyDescent="0.3">
      <c r="A317" s="3"/>
      <c r="B317" s="3"/>
    </row>
    <row r="318" spans="1:2" ht="15.75" customHeight="1" x14ac:dyDescent="0.3">
      <c r="A318" s="3"/>
      <c r="B318" s="3"/>
    </row>
    <row r="319" spans="1:2" ht="15.75" customHeight="1" x14ac:dyDescent="0.3">
      <c r="A319" s="3"/>
      <c r="B319" s="3"/>
    </row>
    <row r="320" spans="1:2" ht="15.75" customHeight="1" x14ac:dyDescent="0.3">
      <c r="A320" s="3"/>
      <c r="B320" s="3"/>
    </row>
    <row r="321" spans="1:2" ht="15.75" customHeight="1" x14ac:dyDescent="0.3">
      <c r="A321" s="3"/>
      <c r="B321" s="3"/>
    </row>
    <row r="322" spans="1:2" ht="15.75" customHeight="1" x14ac:dyDescent="0.3">
      <c r="A322" s="3"/>
      <c r="B322" s="3"/>
    </row>
    <row r="323" spans="1:2" ht="15.75" customHeight="1" x14ac:dyDescent="0.3">
      <c r="A323" s="3"/>
      <c r="B323" s="3"/>
    </row>
    <row r="324" spans="1:2" ht="15.75" customHeight="1" x14ac:dyDescent="0.3">
      <c r="A324" s="3"/>
      <c r="B324" s="3"/>
    </row>
    <row r="325" spans="1:2" ht="15.75" customHeight="1" x14ac:dyDescent="0.3">
      <c r="A325" s="3"/>
      <c r="B325" s="3"/>
    </row>
    <row r="326" spans="1:2" ht="15.75" customHeight="1" x14ac:dyDescent="0.3">
      <c r="A326" s="3"/>
      <c r="B326" s="3"/>
    </row>
    <row r="327" spans="1:2" ht="15.75" customHeight="1" x14ac:dyDescent="0.3">
      <c r="A327" s="3"/>
      <c r="B327" s="3"/>
    </row>
    <row r="328" spans="1:2" ht="15.75" customHeight="1" x14ac:dyDescent="0.3">
      <c r="A328" s="3"/>
      <c r="B328" s="3"/>
    </row>
    <row r="329" spans="1:2" ht="15.75" customHeight="1" x14ac:dyDescent="0.3">
      <c r="A329" s="3"/>
      <c r="B329" s="3"/>
    </row>
    <row r="330" spans="1:2" ht="15.75" customHeight="1" x14ac:dyDescent="0.3">
      <c r="A330" s="3"/>
      <c r="B330" s="3"/>
    </row>
    <row r="331" spans="1:2" ht="15.75" customHeight="1" x14ac:dyDescent="0.3">
      <c r="A331" s="3"/>
      <c r="B331" s="3"/>
    </row>
    <row r="332" spans="1:2" ht="15.75" customHeight="1" x14ac:dyDescent="0.3">
      <c r="A332" s="3"/>
      <c r="B332" s="3"/>
    </row>
    <row r="333" spans="1:2" ht="15.75" customHeight="1" x14ac:dyDescent="0.3">
      <c r="A333" s="3"/>
      <c r="B333" s="3"/>
    </row>
    <row r="334" spans="1:2" ht="15.75" customHeight="1" x14ac:dyDescent="0.3">
      <c r="A334" s="3"/>
      <c r="B334" s="3"/>
    </row>
    <row r="335" spans="1:2" ht="15.75" customHeight="1" x14ac:dyDescent="0.3">
      <c r="A335" s="3"/>
      <c r="B335" s="3"/>
    </row>
    <row r="336" spans="1:2" ht="15.75" customHeight="1" x14ac:dyDescent="0.3">
      <c r="A336" s="3"/>
      <c r="B336" s="3"/>
    </row>
    <row r="337" spans="1:2" ht="15.75" customHeight="1" x14ac:dyDescent="0.3">
      <c r="A337" s="3"/>
      <c r="B337" s="3"/>
    </row>
    <row r="338" spans="1:2" ht="15.75" customHeight="1" x14ac:dyDescent="0.3">
      <c r="A338" s="3"/>
      <c r="B338" s="3"/>
    </row>
    <row r="339" spans="1:2" ht="15.75" customHeight="1" x14ac:dyDescent="0.3">
      <c r="A339" s="3"/>
      <c r="B339" s="3"/>
    </row>
    <row r="340" spans="1:2" ht="15.75" customHeight="1" x14ac:dyDescent="0.3">
      <c r="A340" s="3"/>
      <c r="B340" s="3"/>
    </row>
    <row r="341" spans="1:2" ht="15.75" customHeight="1" x14ac:dyDescent="0.3">
      <c r="A341" s="3"/>
      <c r="B341" s="3"/>
    </row>
    <row r="342" spans="1:2" ht="15.75" customHeight="1" x14ac:dyDescent="0.3">
      <c r="A342" s="3"/>
      <c r="B342" s="3"/>
    </row>
    <row r="343" spans="1:2" ht="15.75" customHeight="1" x14ac:dyDescent="0.3">
      <c r="A343" s="3"/>
      <c r="B343" s="3"/>
    </row>
    <row r="344" spans="1:2" ht="15.75" customHeight="1" x14ac:dyDescent="0.3">
      <c r="A344" s="3"/>
      <c r="B344" s="3"/>
    </row>
    <row r="345" spans="1:2" ht="15.75" customHeight="1" x14ac:dyDescent="0.3">
      <c r="A345" s="3"/>
      <c r="B345" s="3"/>
    </row>
    <row r="346" spans="1:2" ht="15.75" customHeight="1" x14ac:dyDescent="0.3">
      <c r="A346" s="3"/>
      <c r="B346" s="3"/>
    </row>
    <row r="347" spans="1:2" ht="15.75" customHeight="1" x14ac:dyDescent="0.3">
      <c r="A347" s="3"/>
      <c r="B347" s="3"/>
    </row>
    <row r="348" spans="1:2" ht="15.75" customHeight="1" x14ac:dyDescent="0.3">
      <c r="A348" s="3"/>
      <c r="B348" s="3"/>
    </row>
    <row r="349" spans="1:2" ht="15.75" customHeight="1" x14ac:dyDescent="0.3">
      <c r="A349" s="3"/>
      <c r="B349" s="3"/>
    </row>
    <row r="350" spans="1:2" ht="15.75" customHeight="1" x14ac:dyDescent="0.3">
      <c r="A350" s="3"/>
      <c r="B350" s="3"/>
    </row>
    <row r="351" spans="1:2" ht="15.75" customHeight="1" x14ac:dyDescent="0.3">
      <c r="A351" s="3"/>
      <c r="B351" s="3"/>
    </row>
    <row r="352" spans="1:2" ht="15.75" customHeight="1" x14ac:dyDescent="0.3">
      <c r="A352" s="3"/>
      <c r="B352" s="3"/>
    </row>
    <row r="353" spans="1:2" ht="15.75" customHeight="1" x14ac:dyDescent="0.3">
      <c r="A353" s="3"/>
      <c r="B353" s="3"/>
    </row>
    <row r="354" spans="1:2" ht="15.75" customHeight="1" x14ac:dyDescent="0.3">
      <c r="A354" s="3"/>
      <c r="B354" s="3"/>
    </row>
    <row r="355" spans="1:2" ht="15.75" customHeight="1" x14ac:dyDescent="0.3">
      <c r="A355" s="3"/>
      <c r="B355" s="3"/>
    </row>
    <row r="356" spans="1:2" ht="15.75" customHeight="1" x14ac:dyDescent="0.3">
      <c r="A356" s="3"/>
      <c r="B356" s="3"/>
    </row>
    <row r="357" spans="1:2" ht="15.75" customHeight="1" x14ac:dyDescent="0.3">
      <c r="A357" s="3"/>
      <c r="B357" s="3"/>
    </row>
    <row r="358" spans="1:2" ht="15.75" customHeight="1" x14ac:dyDescent="0.3">
      <c r="A358" s="3"/>
      <c r="B358" s="3"/>
    </row>
    <row r="359" spans="1:2" ht="15.75" customHeight="1" x14ac:dyDescent="0.3">
      <c r="A359" s="3"/>
      <c r="B359" s="3"/>
    </row>
    <row r="360" spans="1:2" ht="15.75" customHeight="1" x14ac:dyDescent="0.3">
      <c r="A360" s="3"/>
      <c r="B360" s="3"/>
    </row>
    <row r="361" spans="1:2" ht="15.75" customHeight="1" x14ac:dyDescent="0.3">
      <c r="A361" s="3"/>
      <c r="B361" s="3"/>
    </row>
    <row r="362" spans="1:2" ht="15.75" customHeight="1" x14ac:dyDescent="0.3">
      <c r="A362" s="3"/>
      <c r="B362" s="3"/>
    </row>
    <row r="363" spans="1:2" ht="15.75" customHeight="1" x14ac:dyDescent="0.3">
      <c r="A363" s="3"/>
      <c r="B363" s="3"/>
    </row>
    <row r="364" spans="1:2" ht="15.75" customHeight="1" x14ac:dyDescent="0.3">
      <c r="A364" s="3"/>
      <c r="B364" s="3"/>
    </row>
    <row r="365" spans="1:2" ht="15.75" customHeight="1" x14ac:dyDescent="0.3">
      <c r="A365" s="3"/>
      <c r="B365" s="3"/>
    </row>
    <row r="366" spans="1:2" ht="15.75" customHeight="1" x14ac:dyDescent="0.3">
      <c r="A366" s="3"/>
      <c r="B366" s="3"/>
    </row>
    <row r="367" spans="1:2" ht="15.75" customHeight="1" x14ac:dyDescent="0.3">
      <c r="A367" s="3"/>
      <c r="B367" s="3"/>
    </row>
    <row r="368" spans="1:2" ht="15.75" customHeight="1" x14ac:dyDescent="0.3">
      <c r="A368" s="3"/>
      <c r="B368" s="3"/>
    </row>
    <row r="369" spans="1:2" ht="15.75" customHeight="1" x14ac:dyDescent="0.3">
      <c r="A369" s="3"/>
      <c r="B369" s="3"/>
    </row>
    <row r="370" spans="1:2" ht="15.75" customHeight="1" x14ac:dyDescent="0.3">
      <c r="A370" s="3"/>
      <c r="B370" s="3"/>
    </row>
    <row r="371" spans="1:2" ht="15.75" customHeight="1" x14ac:dyDescent="0.3">
      <c r="A371" s="3"/>
      <c r="B371" s="3"/>
    </row>
    <row r="372" spans="1:2" ht="15.75" customHeight="1" x14ac:dyDescent="0.3">
      <c r="A372" s="3"/>
      <c r="B372" s="3"/>
    </row>
    <row r="373" spans="1:2" ht="15.75" customHeight="1" x14ac:dyDescent="0.3">
      <c r="A373" s="3"/>
      <c r="B373" s="3"/>
    </row>
    <row r="374" spans="1:2" ht="15.75" customHeight="1" x14ac:dyDescent="0.3">
      <c r="A374" s="3"/>
      <c r="B374" s="3"/>
    </row>
    <row r="375" spans="1:2" ht="15.75" customHeight="1" x14ac:dyDescent="0.3">
      <c r="A375" s="3"/>
      <c r="B375" s="3"/>
    </row>
    <row r="376" spans="1:2" ht="15.75" customHeight="1" x14ac:dyDescent="0.3">
      <c r="A376" s="3"/>
      <c r="B376" s="3"/>
    </row>
    <row r="377" spans="1:2" ht="15.75" customHeight="1" x14ac:dyDescent="0.3">
      <c r="A377" s="3"/>
      <c r="B377" s="3"/>
    </row>
    <row r="378" spans="1:2" ht="15.75" customHeight="1" x14ac:dyDescent="0.3">
      <c r="A378" s="3"/>
      <c r="B378" s="3"/>
    </row>
    <row r="379" spans="1:2" ht="15.75" customHeight="1" x14ac:dyDescent="0.3">
      <c r="A379" s="3"/>
      <c r="B379" s="3"/>
    </row>
    <row r="380" spans="1:2" ht="15.75" customHeight="1" x14ac:dyDescent="0.3">
      <c r="A380" s="3"/>
      <c r="B380" s="3"/>
    </row>
    <row r="381" spans="1:2" ht="15.75" customHeight="1" x14ac:dyDescent="0.3">
      <c r="A381" s="3"/>
      <c r="B381" s="3"/>
    </row>
    <row r="382" spans="1:2" ht="15.75" customHeight="1" x14ac:dyDescent="0.3">
      <c r="A382" s="3"/>
      <c r="B382" s="3"/>
    </row>
    <row r="383" spans="1:2" ht="15.75" customHeight="1" x14ac:dyDescent="0.3">
      <c r="A383" s="3"/>
      <c r="B383" s="3"/>
    </row>
    <row r="384" spans="1:2" ht="15.75" customHeight="1" x14ac:dyDescent="0.3">
      <c r="A384" s="3"/>
      <c r="B384" s="3"/>
    </row>
    <row r="385" spans="1:2" ht="15.75" customHeight="1" x14ac:dyDescent="0.3">
      <c r="A385" s="3"/>
      <c r="B385" s="3"/>
    </row>
    <row r="386" spans="1:2" ht="15.75" customHeight="1" x14ac:dyDescent="0.3">
      <c r="A386" s="3"/>
      <c r="B386" s="3"/>
    </row>
    <row r="387" spans="1:2" ht="15.75" customHeight="1" x14ac:dyDescent="0.3">
      <c r="A387" s="3"/>
      <c r="B387" s="3"/>
    </row>
    <row r="388" spans="1:2" ht="15.75" customHeight="1" x14ac:dyDescent="0.3">
      <c r="A388" s="3"/>
      <c r="B388" s="3"/>
    </row>
    <row r="389" spans="1:2" ht="15.75" customHeight="1" x14ac:dyDescent="0.3">
      <c r="A389" s="3"/>
      <c r="B389" s="3"/>
    </row>
    <row r="390" spans="1:2" ht="15.75" customHeight="1" x14ac:dyDescent="0.3">
      <c r="A390" s="3"/>
      <c r="B390" s="3"/>
    </row>
    <row r="391" spans="1:2" ht="15.75" customHeight="1" x14ac:dyDescent="0.3">
      <c r="A391" s="3"/>
      <c r="B391" s="3"/>
    </row>
    <row r="392" spans="1:2" ht="15.75" customHeight="1" x14ac:dyDescent="0.3">
      <c r="A392" s="3"/>
      <c r="B392" s="3"/>
    </row>
    <row r="393" spans="1:2" ht="15.75" customHeight="1" x14ac:dyDescent="0.3">
      <c r="A393" s="3"/>
      <c r="B393" s="3"/>
    </row>
    <row r="394" spans="1:2" ht="15.75" customHeight="1" x14ac:dyDescent="0.3">
      <c r="A394" s="3"/>
      <c r="B394" s="3"/>
    </row>
    <row r="395" spans="1:2" ht="15.75" customHeight="1" x14ac:dyDescent="0.3">
      <c r="A395" s="3"/>
      <c r="B395" s="3"/>
    </row>
    <row r="396" spans="1:2" ht="15.75" customHeight="1" x14ac:dyDescent="0.3">
      <c r="A396" s="3"/>
      <c r="B396" s="3"/>
    </row>
    <row r="397" spans="1:2" ht="15.75" customHeight="1" x14ac:dyDescent="0.3">
      <c r="A397" s="3"/>
      <c r="B397" s="3"/>
    </row>
    <row r="398" spans="1:2" ht="15.75" customHeight="1" x14ac:dyDescent="0.3">
      <c r="A398" s="3"/>
      <c r="B398" s="3"/>
    </row>
    <row r="399" spans="1:2" ht="15.75" customHeight="1" x14ac:dyDescent="0.3">
      <c r="A399" s="3"/>
      <c r="B399" s="3"/>
    </row>
    <row r="400" spans="1:2" ht="15.75" customHeight="1" x14ac:dyDescent="0.3">
      <c r="A400" s="3"/>
      <c r="B400" s="3"/>
    </row>
    <row r="401" spans="1:2" ht="15.75" customHeight="1" x14ac:dyDescent="0.3">
      <c r="A401" s="3"/>
      <c r="B401" s="3"/>
    </row>
    <row r="402" spans="1:2" ht="15.75" customHeight="1" x14ac:dyDescent="0.3">
      <c r="A402" s="3"/>
      <c r="B402" s="3"/>
    </row>
    <row r="403" spans="1:2" ht="15.75" customHeight="1" x14ac:dyDescent="0.3">
      <c r="A403" s="3"/>
      <c r="B403" s="3"/>
    </row>
    <row r="404" spans="1:2" ht="15.75" customHeight="1" x14ac:dyDescent="0.3">
      <c r="A404" s="3"/>
      <c r="B404" s="3"/>
    </row>
    <row r="405" spans="1:2" ht="15.75" customHeight="1" x14ac:dyDescent="0.3">
      <c r="A405" s="3"/>
      <c r="B405" s="3"/>
    </row>
    <row r="406" spans="1:2" ht="15.75" customHeight="1" x14ac:dyDescent="0.3">
      <c r="A406" s="3"/>
      <c r="B406" s="3"/>
    </row>
    <row r="407" spans="1:2" ht="15.75" customHeight="1" x14ac:dyDescent="0.3">
      <c r="A407" s="3"/>
      <c r="B407" s="3"/>
    </row>
    <row r="408" spans="1:2" ht="15.75" customHeight="1" x14ac:dyDescent="0.3">
      <c r="A408" s="3"/>
      <c r="B408" s="3"/>
    </row>
    <row r="409" spans="1:2" ht="15.75" customHeight="1" x14ac:dyDescent="0.3">
      <c r="A409" s="3"/>
      <c r="B409" s="3"/>
    </row>
    <row r="410" spans="1:2" ht="15.75" customHeight="1" x14ac:dyDescent="0.3">
      <c r="A410" s="3"/>
      <c r="B410" s="3"/>
    </row>
    <row r="411" spans="1:2" ht="15.75" customHeight="1" x14ac:dyDescent="0.3">
      <c r="A411" s="3"/>
      <c r="B411" s="3"/>
    </row>
    <row r="412" spans="1:2" ht="15.75" customHeight="1" x14ac:dyDescent="0.3">
      <c r="A412" s="3"/>
      <c r="B412" s="3"/>
    </row>
    <row r="413" spans="1:2" ht="15.75" customHeight="1" x14ac:dyDescent="0.3">
      <c r="A413" s="3"/>
      <c r="B413" s="3"/>
    </row>
    <row r="414" spans="1:2" ht="15.75" customHeight="1" x14ac:dyDescent="0.3">
      <c r="A414" s="3"/>
      <c r="B414" s="3"/>
    </row>
    <row r="415" spans="1:2" ht="15.75" customHeight="1" x14ac:dyDescent="0.3">
      <c r="A415" s="3"/>
      <c r="B415" s="3"/>
    </row>
    <row r="416" spans="1:2" ht="15.75" customHeight="1" x14ac:dyDescent="0.3">
      <c r="A416" s="3"/>
      <c r="B416" s="3"/>
    </row>
    <row r="417" spans="1:2" ht="15.75" customHeight="1" x14ac:dyDescent="0.3">
      <c r="A417" s="3"/>
      <c r="B417" s="3"/>
    </row>
    <row r="418" spans="1:2" ht="15.75" customHeight="1" x14ac:dyDescent="0.3">
      <c r="A418" s="3"/>
      <c r="B418" s="3"/>
    </row>
    <row r="419" spans="1:2" ht="15.75" customHeight="1" x14ac:dyDescent="0.3">
      <c r="A419" s="3"/>
      <c r="B419" s="3"/>
    </row>
    <row r="420" spans="1:2" ht="15.75" customHeight="1" x14ac:dyDescent="0.3">
      <c r="A420" s="3"/>
      <c r="B420" s="3"/>
    </row>
    <row r="421" spans="1:2" ht="15.75" customHeight="1" x14ac:dyDescent="0.3">
      <c r="A421" s="3"/>
      <c r="B421" s="3"/>
    </row>
    <row r="422" spans="1:2" ht="15.75" customHeight="1" x14ac:dyDescent="0.3">
      <c r="A422" s="3"/>
      <c r="B422" s="3"/>
    </row>
    <row r="423" spans="1:2" ht="15.75" customHeight="1" x14ac:dyDescent="0.3">
      <c r="A423" s="3"/>
      <c r="B423" s="3"/>
    </row>
    <row r="424" spans="1:2" ht="15.75" customHeight="1" x14ac:dyDescent="0.3">
      <c r="A424" s="3"/>
      <c r="B424" s="3"/>
    </row>
    <row r="425" spans="1:2" ht="15.75" customHeight="1" x14ac:dyDescent="0.3">
      <c r="A425" s="3"/>
      <c r="B425" s="3"/>
    </row>
    <row r="426" spans="1:2" ht="15.75" customHeight="1" x14ac:dyDescent="0.3">
      <c r="A426" s="3"/>
      <c r="B426" s="3"/>
    </row>
    <row r="427" spans="1:2" ht="15.75" customHeight="1" x14ac:dyDescent="0.3">
      <c r="A427" s="3"/>
      <c r="B427" s="3"/>
    </row>
    <row r="428" spans="1:2" ht="15.75" customHeight="1" x14ac:dyDescent="0.3">
      <c r="A428" s="3"/>
      <c r="B428" s="3"/>
    </row>
    <row r="429" spans="1:2" ht="15.75" customHeight="1" x14ac:dyDescent="0.3">
      <c r="A429" s="3"/>
      <c r="B429" s="3"/>
    </row>
    <row r="430" spans="1:2" ht="15.75" customHeight="1" x14ac:dyDescent="0.3">
      <c r="A430" s="3"/>
      <c r="B430" s="3"/>
    </row>
    <row r="431" spans="1:2" ht="15.75" customHeight="1" x14ac:dyDescent="0.3">
      <c r="A431" s="3"/>
      <c r="B431" s="3"/>
    </row>
    <row r="432" spans="1:2" ht="15.75" customHeight="1" x14ac:dyDescent="0.3">
      <c r="A432" s="3"/>
      <c r="B432" s="3"/>
    </row>
    <row r="433" spans="1:2" ht="15.75" customHeight="1" x14ac:dyDescent="0.3">
      <c r="A433" s="3"/>
      <c r="B433" s="3"/>
    </row>
    <row r="434" spans="1:2" ht="15.75" customHeight="1" x14ac:dyDescent="0.3">
      <c r="A434" s="3"/>
      <c r="B434" s="3"/>
    </row>
    <row r="435" spans="1:2" ht="15.75" customHeight="1" x14ac:dyDescent="0.3">
      <c r="A435" s="3"/>
      <c r="B435" s="3"/>
    </row>
    <row r="436" spans="1:2" ht="15.75" customHeight="1" x14ac:dyDescent="0.3">
      <c r="A436" s="3"/>
      <c r="B436" s="3"/>
    </row>
    <row r="437" spans="1:2" ht="15.75" customHeight="1" x14ac:dyDescent="0.3">
      <c r="A437" s="3"/>
      <c r="B437" s="3"/>
    </row>
    <row r="438" spans="1:2" ht="15.75" customHeight="1" x14ac:dyDescent="0.3">
      <c r="A438" s="3"/>
      <c r="B438" s="3"/>
    </row>
    <row r="439" spans="1:2" ht="15.75" customHeight="1" x14ac:dyDescent="0.3">
      <c r="A439" s="3"/>
      <c r="B439" s="3"/>
    </row>
    <row r="440" spans="1:2" ht="15.75" customHeight="1" x14ac:dyDescent="0.3">
      <c r="A440" s="3"/>
      <c r="B440" s="3"/>
    </row>
    <row r="441" spans="1:2" ht="15.75" customHeight="1" x14ac:dyDescent="0.3">
      <c r="A441" s="3"/>
      <c r="B441" s="3"/>
    </row>
    <row r="442" spans="1:2" ht="15.75" customHeight="1" x14ac:dyDescent="0.3">
      <c r="A442" s="3"/>
      <c r="B442" s="3"/>
    </row>
    <row r="443" spans="1:2" ht="15.75" customHeight="1" x14ac:dyDescent="0.3">
      <c r="A443" s="3"/>
      <c r="B443" s="3"/>
    </row>
    <row r="444" spans="1:2" ht="15.75" customHeight="1" x14ac:dyDescent="0.3">
      <c r="A444" s="3"/>
      <c r="B444" s="3"/>
    </row>
    <row r="445" spans="1:2" ht="15.75" customHeight="1" x14ac:dyDescent="0.3">
      <c r="A445" s="3"/>
      <c r="B445" s="3"/>
    </row>
    <row r="446" spans="1:2" ht="15.75" customHeight="1" x14ac:dyDescent="0.3">
      <c r="A446" s="3"/>
      <c r="B446" s="3"/>
    </row>
    <row r="447" spans="1:2" ht="15.75" customHeight="1" x14ac:dyDescent="0.3">
      <c r="A447" s="3"/>
      <c r="B447" s="3"/>
    </row>
    <row r="448" spans="1:2" ht="15.75" customHeight="1" x14ac:dyDescent="0.3">
      <c r="A448" s="3"/>
      <c r="B448" s="3"/>
    </row>
    <row r="449" spans="1:2" ht="15.75" customHeight="1" x14ac:dyDescent="0.3">
      <c r="A449" s="3"/>
      <c r="B449" s="3"/>
    </row>
    <row r="450" spans="1:2" ht="15.75" customHeight="1" x14ac:dyDescent="0.3">
      <c r="A450" s="3"/>
      <c r="B450" s="3"/>
    </row>
    <row r="451" spans="1:2" ht="15.75" customHeight="1" x14ac:dyDescent="0.3">
      <c r="A451" s="3"/>
      <c r="B451" s="3"/>
    </row>
    <row r="452" spans="1:2" ht="15.75" customHeight="1" x14ac:dyDescent="0.3">
      <c r="A452" s="3"/>
      <c r="B452" s="3"/>
    </row>
    <row r="453" spans="1:2" ht="15.75" customHeight="1" x14ac:dyDescent="0.3">
      <c r="A453" s="3"/>
      <c r="B453" s="3"/>
    </row>
    <row r="454" spans="1:2" ht="15.75" customHeight="1" x14ac:dyDescent="0.3">
      <c r="A454" s="3"/>
      <c r="B454" s="3"/>
    </row>
    <row r="455" spans="1:2" ht="15.75" customHeight="1" x14ac:dyDescent="0.3">
      <c r="A455" s="3"/>
      <c r="B455" s="3"/>
    </row>
    <row r="456" spans="1:2" ht="15.75" customHeight="1" x14ac:dyDescent="0.3">
      <c r="A456" s="3"/>
      <c r="B456" s="3"/>
    </row>
    <row r="457" spans="1:2" ht="15.75" customHeight="1" x14ac:dyDescent="0.3">
      <c r="A457" s="3"/>
      <c r="B457" s="3"/>
    </row>
    <row r="458" spans="1:2" ht="15.75" customHeight="1" x14ac:dyDescent="0.3">
      <c r="A458" s="3"/>
      <c r="B458" s="3"/>
    </row>
    <row r="459" spans="1:2" ht="15.75" customHeight="1" x14ac:dyDescent="0.3">
      <c r="A459" s="3"/>
      <c r="B459" s="3"/>
    </row>
    <row r="460" spans="1:2" ht="15.75" customHeight="1" x14ac:dyDescent="0.3">
      <c r="A460" s="3"/>
      <c r="B460" s="3"/>
    </row>
    <row r="461" spans="1:2" ht="15.75" customHeight="1" x14ac:dyDescent="0.3">
      <c r="A461" s="3"/>
      <c r="B461" s="3"/>
    </row>
    <row r="462" spans="1:2" ht="15.75" customHeight="1" x14ac:dyDescent="0.3">
      <c r="A462" s="3"/>
      <c r="B462" s="3"/>
    </row>
    <row r="463" spans="1:2" ht="15.75" customHeight="1" x14ac:dyDescent="0.3">
      <c r="A463" s="3"/>
      <c r="B463" s="3"/>
    </row>
    <row r="464" spans="1:2" ht="15.75" customHeight="1" x14ac:dyDescent="0.3">
      <c r="A464" s="3"/>
      <c r="B464" s="3"/>
    </row>
    <row r="465" spans="1:2" ht="15.75" customHeight="1" x14ac:dyDescent="0.3">
      <c r="A465" s="3"/>
      <c r="B465" s="3"/>
    </row>
    <row r="466" spans="1:2" ht="15.75" customHeight="1" x14ac:dyDescent="0.3">
      <c r="A466" s="3"/>
      <c r="B466" s="3"/>
    </row>
    <row r="467" spans="1:2" ht="15.75" customHeight="1" x14ac:dyDescent="0.3">
      <c r="A467" s="3"/>
      <c r="B467" s="3"/>
    </row>
    <row r="468" spans="1:2" ht="15.75" customHeight="1" x14ac:dyDescent="0.3">
      <c r="A468" s="3"/>
      <c r="B468" s="3"/>
    </row>
    <row r="469" spans="1:2" ht="15.75" customHeight="1" x14ac:dyDescent="0.3">
      <c r="A469" s="3"/>
      <c r="B469" s="3"/>
    </row>
    <row r="470" spans="1:2" ht="15.75" customHeight="1" x14ac:dyDescent="0.3">
      <c r="A470" s="3"/>
      <c r="B470" s="3"/>
    </row>
    <row r="471" spans="1:2" ht="15.75" customHeight="1" x14ac:dyDescent="0.3">
      <c r="A471" s="3"/>
      <c r="B471" s="3"/>
    </row>
    <row r="472" spans="1:2" ht="15.75" customHeight="1" x14ac:dyDescent="0.3">
      <c r="A472" s="3"/>
      <c r="B472" s="3"/>
    </row>
    <row r="473" spans="1:2" ht="15.75" customHeight="1" x14ac:dyDescent="0.3">
      <c r="A473" s="3"/>
      <c r="B473" s="3"/>
    </row>
    <row r="474" spans="1:2" ht="15.75" customHeight="1" x14ac:dyDescent="0.3">
      <c r="A474" s="3"/>
      <c r="B474" s="3"/>
    </row>
    <row r="475" spans="1:2" ht="15.75" customHeight="1" x14ac:dyDescent="0.3">
      <c r="A475" s="3"/>
      <c r="B475" s="3"/>
    </row>
    <row r="476" spans="1:2" ht="15.75" customHeight="1" x14ac:dyDescent="0.3">
      <c r="A476" s="3"/>
      <c r="B476" s="3"/>
    </row>
    <row r="477" spans="1:2" ht="15.75" customHeight="1" x14ac:dyDescent="0.3">
      <c r="A477" s="3"/>
      <c r="B477" s="3"/>
    </row>
    <row r="478" spans="1:2" ht="15.75" customHeight="1" x14ac:dyDescent="0.3">
      <c r="A478" s="3"/>
      <c r="B478" s="3"/>
    </row>
    <row r="479" spans="1:2" ht="15.75" customHeight="1" x14ac:dyDescent="0.3">
      <c r="A479" s="3"/>
      <c r="B479" s="3"/>
    </row>
    <row r="480" spans="1:2" ht="15.75" customHeight="1" x14ac:dyDescent="0.3">
      <c r="A480" s="3"/>
      <c r="B480" s="3"/>
    </row>
    <row r="481" spans="1:2" ht="15.75" customHeight="1" x14ac:dyDescent="0.3">
      <c r="A481" s="3"/>
      <c r="B481" s="3"/>
    </row>
    <row r="482" spans="1:2" ht="15.75" customHeight="1" x14ac:dyDescent="0.3">
      <c r="A482" s="3"/>
      <c r="B482" s="3"/>
    </row>
    <row r="483" spans="1:2" ht="15.75" customHeight="1" x14ac:dyDescent="0.3">
      <c r="A483" s="3"/>
      <c r="B483" s="3"/>
    </row>
    <row r="484" spans="1:2" ht="15.75" customHeight="1" x14ac:dyDescent="0.3">
      <c r="A484" s="3"/>
      <c r="B484" s="3"/>
    </row>
    <row r="485" spans="1:2" ht="15.75" customHeight="1" x14ac:dyDescent="0.3">
      <c r="A485" s="3"/>
      <c r="B485" s="3"/>
    </row>
    <row r="486" spans="1:2" ht="15.75" customHeight="1" x14ac:dyDescent="0.3">
      <c r="A486" s="3"/>
      <c r="B486" s="3"/>
    </row>
    <row r="487" spans="1:2" ht="15.75" customHeight="1" x14ac:dyDescent="0.3">
      <c r="A487" s="3"/>
      <c r="B487" s="3"/>
    </row>
    <row r="488" spans="1:2" ht="15.75" customHeight="1" x14ac:dyDescent="0.3">
      <c r="A488" s="3"/>
      <c r="B488" s="3"/>
    </row>
    <row r="489" spans="1:2" ht="15.75" customHeight="1" x14ac:dyDescent="0.3">
      <c r="A489" s="3"/>
      <c r="B489" s="3"/>
    </row>
    <row r="490" spans="1:2" ht="15.75" customHeight="1" x14ac:dyDescent="0.3">
      <c r="A490" s="3"/>
      <c r="B490" s="3"/>
    </row>
    <row r="491" spans="1:2" ht="15.75" customHeight="1" x14ac:dyDescent="0.3">
      <c r="A491" s="3"/>
      <c r="B491" s="3"/>
    </row>
    <row r="492" spans="1:2" ht="15.75" customHeight="1" x14ac:dyDescent="0.3">
      <c r="A492" s="3"/>
      <c r="B492" s="3"/>
    </row>
    <row r="493" spans="1:2" ht="15.75" customHeight="1" x14ac:dyDescent="0.3">
      <c r="A493" s="3"/>
      <c r="B493" s="3"/>
    </row>
    <row r="494" spans="1:2" ht="15.75" customHeight="1" x14ac:dyDescent="0.3">
      <c r="A494" s="3"/>
      <c r="B494" s="3"/>
    </row>
    <row r="495" spans="1:2" ht="15.75" customHeight="1" x14ac:dyDescent="0.3">
      <c r="A495" s="3"/>
      <c r="B495" s="3"/>
    </row>
    <row r="496" spans="1:2" ht="15.75" customHeight="1" x14ac:dyDescent="0.3">
      <c r="A496" s="3"/>
      <c r="B496" s="3"/>
    </row>
    <row r="497" spans="1:2" ht="15.75" customHeight="1" x14ac:dyDescent="0.3">
      <c r="A497" s="3"/>
      <c r="B497" s="3"/>
    </row>
    <row r="498" spans="1:2" ht="15.75" customHeight="1" x14ac:dyDescent="0.3">
      <c r="A498" s="3"/>
      <c r="B498" s="3"/>
    </row>
    <row r="499" spans="1:2" ht="15.75" customHeight="1" x14ac:dyDescent="0.3">
      <c r="A499" s="3"/>
      <c r="B499" s="3"/>
    </row>
    <row r="500" spans="1:2" ht="15.75" customHeight="1" x14ac:dyDescent="0.3">
      <c r="A500" s="3"/>
      <c r="B500" s="3"/>
    </row>
    <row r="501" spans="1:2" ht="15.75" customHeight="1" x14ac:dyDescent="0.3">
      <c r="A501" s="3"/>
      <c r="B501" s="3"/>
    </row>
    <row r="502" spans="1:2" ht="15.75" customHeight="1" x14ac:dyDescent="0.3">
      <c r="A502" s="3"/>
      <c r="B502" s="3"/>
    </row>
    <row r="503" spans="1:2" ht="15.75" customHeight="1" x14ac:dyDescent="0.3">
      <c r="A503" s="3"/>
      <c r="B503" s="3"/>
    </row>
    <row r="504" spans="1:2" ht="15.75" customHeight="1" x14ac:dyDescent="0.3">
      <c r="A504" s="3"/>
      <c r="B504" s="3"/>
    </row>
    <row r="505" spans="1:2" ht="15.75" customHeight="1" x14ac:dyDescent="0.3">
      <c r="A505" s="3"/>
      <c r="B505" s="3"/>
    </row>
    <row r="506" spans="1:2" ht="15.75" customHeight="1" x14ac:dyDescent="0.3">
      <c r="A506" s="3"/>
      <c r="B506" s="3"/>
    </row>
    <row r="507" spans="1:2" ht="15.75" customHeight="1" x14ac:dyDescent="0.3">
      <c r="A507" s="3"/>
      <c r="B507" s="3"/>
    </row>
    <row r="508" spans="1:2" ht="15.75" customHeight="1" x14ac:dyDescent="0.3">
      <c r="A508" s="3"/>
      <c r="B508" s="3"/>
    </row>
    <row r="509" spans="1:2" ht="15.75" customHeight="1" x14ac:dyDescent="0.3">
      <c r="A509" s="3"/>
      <c r="B509" s="3"/>
    </row>
    <row r="510" spans="1:2" ht="15.75" customHeight="1" x14ac:dyDescent="0.3">
      <c r="A510" s="3"/>
      <c r="B510" s="3"/>
    </row>
    <row r="511" spans="1:2" ht="15.75" customHeight="1" x14ac:dyDescent="0.3">
      <c r="A511" s="3"/>
      <c r="B511" s="3"/>
    </row>
    <row r="512" spans="1:2" ht="15.75" customHeight="1" x14ac:dyDescent="0.3">
      <c r="A512" s="3"/>
      <c r="B512" s="3"/>
    </row>
    <row r="513" spans="1:2" ht="15.75" customHeight="1" x14ac:dyDescent="0.3">
      <c r="A513" s="3"/>
      <c r="B513" s="3"/>
    </row>
    <row r="514" spans="1:2" ht="15.75" customHeight="1" x14ac:dyDescent="0.3">
      <c r="A514" s="3"/>
      <c r="B514" s="3"/>
    </row>
    <row r="515" spans="1:2" ht="15.75" customHeight="1" x14ac:dyDescent="0.3">
      <c r="A515" s="3"/>
      <c r="B515" s="3"/>
    </row>
    <row r="516" spans="1:2" ht="15.75" customHeight="1" x14ac:dyDescent="0.3">
      <c r="A516" s="3"/>
      <c r="B516" s="3"/>
    </row>
    <row r="517" spans="1:2" ht="15.75" customHeight="1" x14ac:dyDescent="0.3">
      <c r="A517" s="3"/>
      <c r="B517" s="3"/>
    </row>
    <row r="518" spans="1:2" ht="15.75" customHeight="1" x14ac:dyDescent="0.3">
      <c r="A518" s="3"/>
      <c r="B518" s="3"/>
    </row>
    <row r="519" spans="1:2" ht="15.75" customHeight="1" x14ac:dyDescent="0.3">
      <c r="A519" s="3"/>
      <c r="B519" s="3"/>
    </row>
    <row r="520" spans="1:2" ht="15.75" customHeight="1" x14ac:dyDescent="0.3">
      <c r="A520" s="3"/>
      <c r="B520" s="3"/>
    </row>
    <row r="521" spans="1:2" ht="15.75" customHeight="1" x14ac:dyDescent="0.3">
      <c r="A521" s="3"/>
      <c r="B521" s="3"/>
    </row>
    <row r="522" spans="1:2" ht="15.75" customHeight="1" x14ac:dyDescent="0.3">
      <c r="A522" s="3"/>
      <c r="B522" s="3"/>
    </row>
    <row r="523" spans="1:2" ht="15.75" customHeight="1" x14ac:dyDescent="0.3">
      <c r="A523" s="3"/>
      <c r="B523" s="3"/>
    </row>
    <row r="524" spans="1:2" ht="15.75" customHeight="1" x14ac:dyDescent="0.3">
      <c r="A524" s="3"/>
      <c r="B524" s="3"/>
    </row>
    <row r="525" spans="1:2" ht="15.75" customHeight="1" x14ac:dyDescent="0.3">
      <c r="A525" s="3"/>
      <c r="B525" s="3"/>
    </row>
    <row r="526" spans="1:2" ht="15.75" customHeight="1" x14ac:dyDescent="0.3">
      <c r="A526" s="3"/>
      <c r="B526" s="3"/>
    </row>
    <row r="527" spans="1:2" ht="15.75" customHeight="1" x14ac:dyDescent="0.3">
      <c r="A527" s="3"/>
      <c r="B527" s="3"/>
    </row>
    <row r="528" spans="1:2" ht="15.75" customHeight="1" x14ac:dyDescent="0.3">
      <c r="A528" s="3"/>
      <c r="B528" s="3"/>
    </row>
    <row r="529" spans="1:2" ht="15.75" customHeight="1" x14ac:dyDescent="0.3">
      <c r="A529" s="3"/>
      <c r="B529" s="3"/>
    </row>
    <row r="530" spans="1:2" ht="15.75" customHeight="1" x14ac:dyDescent="0.3">
      <c r="A530" s="3"/>
      <c r="B530" s="3"/>
    </row>
    <row r="531" spans="1:2" ht="15.75" customHeight="1" x14ac:dyDescent="0.3">
      <c r="A531" s="3"/>
      <c r="B531" s="3"/>
    </row>
    <row r="532" spans="1:2" ht="15.75" customHeight="1" x14ac:dyDescent="0.3">
      <c r="A532" s="3"/>
      <c r="B532" s="3"/>
    </row>
    <row r="533" spans="1:2" ht="15.75" customHeight="1" x14ac:dyDescent="0.3">
      <c r="A533" s="3"/>
      <c r="B533" s="3"/>
    </row>
    <row r="534" spans="1:2" ht="15.75" customHeight="1" x14ac:dyDescent="0.3">
      <c r="A534" s="3"/>
      <c r="B534" s="3"/>
    </row>
    <row r="535" spans="1:2" ht="15.75" customHeight="1" x14ac:dyDescent="0.3">
      <c r="A535" s="3"/>
      <c r="B535" s="3"/>
    </row>
    <row r="536" spans="1:2" ht="15.75" customHeight="1" x14ac:dyDescent="0.3">
      <c r="A536" s="3"/>
      <c r="B536" s="3"/>
    </row>
    <row r="537" spans="1:2" ht="15.75" customHeight="1" x14ac:dyDescent="0.3">
      <c r="A537" s="3"/>
      <c r="B537" s="3"/>
    </row>
    <row r="538" spans="1:2" ht="15.75" customHeight="1" x14ac:dyDescent="0.3">
      <c r="A538" s="3"/>
      <c r="B538" s="3"/>
    </row>
    <row r="539" spans="1:2" ht="15.75" customHeight="1" x14ac:dyDescent="0.3">
      <c r="A539" s="3"/>
      <c r="B539" s="3"/>
    </row>
    <row r="540" spans="1:2" ht="15.75" customHeight="1" x14ac:dyDescent="0.3">
      <c r="A540" s="3"/>
      <c r="B540" s="3"/>
    </row>
    <row r="541" spans="1:2" ht="15.75" customHeight="1" x14ac:dyDescent="0.3">
      <c r="A541" s="3"/>
      <c r="B541" s="3"/>
    </row>
    <row r="542" spans="1:2" ht="15.75" customHeight="1" x14ac:dyDescent="0.3">
      <c r="A542" s="3"/>
      <c r="B542" s="3"/>
    </row>
    <row r="543" spans="1:2" ht="15.75" customHeight="1" x14ac:dyDescent="0.3">
      <c r="A543" s="3"/>
      <c r="B543" s="3"/>
    </row>
    <row r="544" spans="1:2" ht="15.75" customHeight="1" x14ac:dyDescent="0.3">
      <c r="A544" s="3"/>
      <c r="B544" s="3"/>
    </row>
    <row r="545" spans="1:2" ht="15.75" customHeight="1" x14ac:dyDescent="0.3">
      <c r="A545" s="3"/>
      <c r="B545" s="3"/>
    </row>
    <row r="546" spans="1:2" ht="15.75" customHeight="1" x14ac:dyDescent="0.3">
      <c r="A546" s="3"/>
      <c r="B546" s="3"/>
    </row>
    <row r="547" spans="1:2" ht="15.75" customHeight="1" x14ac:dyDescent="0.3">
      <c r="A547" s="3"/>
      <c r="B547" s="3"/>
    </row>
    <row r="548" spans="1:2" ht="15.75" customHeight="1" x14ac:dyDescent="0.3">
      <c r="A548" s="3"/>
      <c r="B548" s="3"/>
    </row>
    <row r="549" spans="1:2" ht="15.75" customHeight="1" x14ac:dyDescent="0.3">
      <c r="A549" s="3"/>
      <c r="B549" s="3"/>
    </row>
    <row r="550" spans="1:2" ht="15.75" customHeight="1" x14ac:dyDescent="0.3">
      <c r="A550" s="3"/>
      <c r="B550" s="3"/>
    </row>
    <row r="551" spans="1:2" ht="15.75" customHeight="1" x14ac:dyDescent="0.3">
      <c r="A551" s="3"/>
      <c r="B551" s="3"/>
    </row>
    <row r="552" spans="1:2" ht="15.75" customHeight="1" x14ac:dyDescent="0.3">
      <c r="A552" s="3"/>
      <c r="B552" s="3"/>
    </row>
    <row r="553" spans="1:2" ht="15.75" customHeight="1" x14ac:dyDescent="0.3">
      <c r="A553" s="3"/>
      <c r="B553" s="3"/>
    </row>
    <row r="554" spans="1:2" ht="15.75" customHeight="1" x14ac:dyDescent="0.3">
      <c r="A554" s="3"/>
      <c r="B554" s="3"/>
    </row>
    <row r="555" spans="1:2" ht="15.75" customHeight="1" x14ac:dyDescent="0.3">
      <c r="A555" s="3"/>
      <c r="B555" s="3"/>
    </row>
    <row r="556" spans="1:2" ht="15.75" customHeight="1" x14ac:dyDescent="0.3">
      <c r="A556" s="3"/>
      <c r="B556" s="3"/>
    </row>
    <row r="557" spans="1:2" ht="15.75" customHeight="1" x14ac:dyDescent="0.3">
      <c r="A557" s="3"/>
      <c r="B557" s="3"/>
    </row>
    <row r="558" spans="1:2" ht="15.75" customHeight="1" x14ac:dyDescent="0.3">
      <c r="A558" s="3"/>
      <c r="B558" s="3"/>
    </row>
    <row r="559" spans="1:2" ht="15.75" customHeight="1" x14ac:dyDescent="0.3">
      <c r="A559" s="3"/>
      <c r="B559" s="3"/>
    </row>
    <row r="560" spans="1:2" ht="15.75" customHeight="1" x14ac:dyDescent="0.3">
      <c r="A560" s="3"/>
      <c r="B560" s="3"/>
    </row>
    <row r="561" spans="1:2" ht="15.75" customHeight="1" x14ac:dyDescent="0.3">
      <c r="A561" s="3"/>
      <c r="B561" s="3"/>
    </row>
    <row r="562" spans="1:2" ht="15.75" customHeight="1" x14ac:dyDescent="0.3">
      <c r="A562" s="3"/>
      <c r="B562" s="3"/>
    </row>
    <row r="563" spans="1:2" ht="15.75" customHeight="1" x14ac:dyDescent="0.3">
      <c r="A563" s="3"/>
      <c r="B563" s="3"/>
    </row>
    <row r="564" spans="1:2" ht="15.75" customHeight="1" x14ac:dyDescent="0.3">
      <c r="A564" s="3"/>
      <c r="B564" s="3"/>
    </row>
    <row r="565" spans="1:2" ht="15.75" customHeight="1" x14ac:dyDescent="0.3">
      <c r="A565" s="3"/>
      <c r="B565" s="3"/>
    </row>
    <row r="566" spans="1:2" ht="15.75" customHeight="1" x14ac:dyDescent="0.3">
      <c r="A566" s="3"/>
      <c r="B566" s="3"/>
    </row>
    <row r="567" spans="1:2" ht="15.75" customHeight="1" x14ac:dyDescent="0.3">
      <c r="A567" s="3"/>
      <c r="B567" s="3"/>
    </row>
    <row r="568" spans="1:2" ht="15.75" customHeight="1" x14ac:dyDescent="0.3">
      <c r="A568" s="3"/>
      <c r="B568" s="3"/>
    </row>
    <row r="569" spans="1:2" ht="15.75" customHeight="1" x14ac:dyDescent="0.3">
      <c r="A569" s="3"/>
      <c r="B569" s="3"/>
    </row>
    <row r="570" spans="1:2" ht="15.75" customHeight="1" x14ac:dyDescent="0.3">
      <c r="A570" s="3"/>
      <c r="B570" s="3"/>
    </row>
    <row r="571" spans="1:2" ht="15.75" customHeight="1" x14ac:dyDescent="0.3">
      <c r="A571" s="3"/>
      <c r="B571" s="3"/>
    </row>
    <row r="572" spans="1:2" ht="15.75" customHeight="1" x14ac:dyDescent="0.3">
      <c r="A572" s="3"/>
      <c r="B572" s="3"/>
    </row>
    <row r="573" spans="1:2" ht="15.75" customHeight="1" x14ac:dyDescent="0.3">
      <c r="A573" s="3"/>
      <c r="B573" s="3"/>
    </row>
    <row r="574" spans="1:2" ht="15.75" customHeight="1" x14ac:dyDescent="0.3">
      <c r="A574" s="3"/>
      <c r="B574" s="3"/>
    </row>
    <row r="575" spans="1:2" ht="15.75" customHeight="1" x14ac:dyDescent="0.3">
      <c r="A575" s="3"/>
      <c r="B575" s="3"/>
    </row>
    <row r="576" spans="1:2" ht="15.75" customHeight="1" x14ac:dyDescent="0.3">
      <c r="A576" s="3"/>
      <c r="B576" s="3"/>
    </row>
    <row r="577" spans="1:2" ht="15.75" customHeight="1" x14ac:dyDescent="0.3">
      <c r="A577" s="3"/>
      <c r="B577" s="3"/>
    </row>
    <row r="578" spans="1:2" ht="15.75" customHeight="1" x14ac:dyDescent="0.3">
      <c r="A578" s="3"/>
      <c r="B578" s="3"/>
    </row>
    <row r="579" spans="1:2" ht="15.75" customHeight="1" x14ac:dyDescent="0.3">
      <c r="A579" s="3"/>
      <c r="B579" s="3"/>
    </row>
    <row r="580" spans="1:2" ht="15.75" customHeight="1" x14ac:dyDescent="0.3">
      <c r="A580" s="3"/>
      <c r="B580" s="3"/>
    </row>
    <row r="581" spans="1:2" ht="15.75" customHeight="1" x14ac:dyDescent="0.3">
      <c r="A581" s="3"/>
      <c r="B581" s="3"/>
    </row>
    <row r="582" spans="1:2" ht="15.75" customHeight="1" x14ac:dyDescent="0.3">
      <c r="A582" s="3"/>
      <c r="B582" s="3"/>
    </row>
    <row r="583" spans="1:2" ht="15.75" customHeight="1" x14ac:dyDescent="0.3">
      <c r="A583" s="3"/>
      <c r="B583" s="3"/>
    </row>
    <row r="584" spans="1:2" ht="15.75" customHeight="1" x14ac:dyDescent="0.3">
      <c r="A584" s="3"/>
      <c r="B584" s="3"/>
    </row>
    <row r="585" spans="1:2" ht="15.75" customHeight="1" x14ac:dyDescent="0.3">
      <c r="A585" s="3"/>
      <c r="B585" s="3"/>
    </row>
    <row r="586" spans="1:2" ht="15.75" customHeight="1" x14ac:dyDescent="0.3">
      <c r="A586" s="3"/>
      <c r="B586" s="3"/>
    </row>
    <row r="587" spans="1:2" ht="15.75" customHeight="1" x14ac:dyDescent="0.3">
      <c r="A587" s="3"/>
      <c r="B587" s="3"/>
    </row>
    <row r="588" spans="1:2" ht="15.75" customHeight="1" x14ac:dyDescent="0.3">
      <c r="A588" s="3"/>
      <c r="B588" s="3"/>
    </row>
    <row r="589" spans="1:2" ht="15.75" customHeight="1" x14ac:dyDescent="0.3">
      <c r="A589" s="3"/>
      <c r="B589" s="3"/>
    </row>
    <row r="590" spans="1:2" ht="15.75" customHeight="1" x14ac:dyDescent="0.3">
      <c r="A590" s="3"/>
      <c r="B590" s="3"/>
    </row>
    <row r="591" spans="1:2" ht="15.75" customHeight="1" x14ac:dyDescent="0.3">
      <c r="A591" s="3"/>
      <c r="B591" s="3"/>
    </row>
    <row r="592" spans="1:2" ht="15.75" customHeight="1" x14ac:dyDescent="0.3">
      <c r="A592" s="3"/>
      <c r="B592" s="3"/>
    </row>
    <row r="593" spans="1:2" ht="15.75" customHeight="1" x14ac:dyDescent="0.3">
      <c r="A593" s="3"/>
      <c r="B593" s="3"/>
    </row>
    <row r="594" spans="1:2" ht="15.75" customHeight="1" x14ac:dyDescent="0.3">
      <c r="A594" s="3"/>
      <c r="B594" s="3"/>
    </row>
    <row r="595" spans="1:2" ht="15.75" customHeight="1" x14ac:dyDescent="0.3">
      <c r="A595" s="3"/>
      <c r="B595" s="3"/>
    </row>
    <row r="596" spans="1:2" ht="15.75" customHeight="1" x14ac:dyDescent="0.3">
      <c r="A596" s="3"/>
      <c r="B596" s="3"/>
    </row>
    <row r="597" spans="1:2" ht="15.75" customHeight="1" x14ac:dyDescent="0.3">
      <c r="A597" s="3"/>
      <c r="B597" s="3"/>
    </row>
    <row r="598" spans="1:2" ht="15.75" customHeight="1" x14ac:dyDescent="0.3">
      <c r="A598" s="3"/>
      <c r="B598" s="3"/>
    </row>
    <row r="599" spans="1:2" ht="15.75" customHeight="1" x14ac:dyDescent="0.3">
      <c r="A599" s="3"/>
      <c r="B599" s="3"/>
    </row>
    <row r="600" spans="1:2" ht="15.75" customHeight="1" x14ac:dyDescent="0.3">
      <c r="A600" s="3"/>
      <c r="B600" s="3"/>
    </row>
    <row r="601" spans="1:2" ht="15.75" customHeight="1" x14ac:dyDescent="0.3">
      <c r="A601" s="3"/>
      <c r="B601" s="3"/>
    </row>
    <row r="602" spans="1:2" ht="15.75" customHeight="1" x14ac:dyDescent="0.3">
      <c r="A602" s="3"/>
      <c r="B602" s="3"/>
    </row>
    <row r="603" spans="1:2" ht="15.75" customHeight="1" x14ac:dyDescent="0.3">
      <c r="A603" s="3"/>
      <c r="B603" s="3"/>
    </row>
    <row r="604" spans="1:2" ht="15.75" customHeight="1" x14ac:dyDescent="0.3">
      <c r="A604" s="3"/>
      <c r="B604" s="3"/>
    </row>
    <row r="605" spans="1:2" ht="15.75" customHeight="1" x14ac:dyDescent="0.3">
      <c r="A605" s="3"/>
      <c r="B605" s="3"/>
    </row>
    <row r="606" spans="1:2" ht="15.75" customHeight="1" x14ac:dyDescent="0.3">
      <c r="A606" s="3"/>
      <c r="B606" s="3"/>
    </row>
    <row r="607" spans="1:2" ht="15.75" customHeight="1" x14ac:dyDescent="0.3">
      <c r="A607" s="3"/>
      <c r="B607" s="3"/>
    </row>
    <row r="608" spans="1:2" ht="15.75" customHeight="1" x14ac:dyDescent="0.3">
      <c r="A608" s="3"/>
      <c r="B608" s="3"/>
    </row>
    <row r="609" spans="1:2" ht="15.75" customHeight="1" x14ac:dyDescent="0.3">
      <c r="A609" s="3"/>
      <c r="B609" s="3"/>
    </row>
    <row r="610" spans="1:2" ht="15.75" customHeight="1" x14ac:dyDescent="0.3">
      <c r="A610" s="3"/>
      <c r="B610" s="3"/>
    </row>
    <row r="611" spans="1:2" ht="15.75" customHeight="1" x14ac:dyDescent="0.3">
      <c r="A611" s="3"/>
      <c r="B611" s="3"/>
    </row>
    <row r="612" spans="1:2" ht="15.75" customHeight="1" x14ac:dyDescent="0.3">
      <c r="A612" s="3"/>
      <c r="B612" s="3"/>
    </row>
    <row r="613" spans="1:2" ht="15.75" customHeight="1" x14ac:dyDescent="0.3">
      <c r="A613" s="3"/>
      <c r="B613" s="3"/>
    </row>
    <row r="614" spans="1:2" ht="15.75" customHeight="1" x14ac:dyDescent="0.3">
      <c r="A614" s="3"/>
      <c r="B614" s="3"/>
    </row>
    <row r="615" spans="1:2" ht="15.75" customHeight="1" x14ac:dyDescent="0.3">
      <c r="A615" s="3"/>
      <c r="B615" s="3"/>
    </row>
    <row r="616" spans="1:2" ht="15.75" customHeight="1" x14ac:dyDescent="0.3">
      <c r="A616" s="3"/>
      <c r="B616" s="3"/>
    </row>
    <row r="617" spans="1:2" ht="15.75" customHeight="1" x14ac:dyDescent="0.3">
      <c r="A617" s="3"/>
      <c r="B617" s="3"/>
    </row>
    <row r="618" spans="1:2" ht="15.75" customHeight="1" x14ac:dyDescent="0.3">
      <c r="A618" s="3"/>
      <c r="B618" s="3"/>
    </row>
    <row r="619" spans="1:2" ht="15.75" customHeight="1" x14ac:dyDescent="0.3">
      <c r="A619" s="3"/>
      <c r="B619" s="3"/>
    </row>
    <row r="620" spans="1:2" ht="15.75" customHeight="1" x14ac:dyDescent="0.3">
      <c r="A620" s="3"/>
      <c r="B620" s="3"/>
    </row>
    <row r="621" spans="1:2" ht="15.75" customHeight="1" x14ac:dyDescent="0.3">
      <c r="A621" s="3"/>
      <c r="B621" s="3"/>
    </row>
    <row r="622" spans="1:2" ht="15.75" customHeight="1" x14ac:dyDescent="0.3">
      <c r="A622" s="3"/>
      <c r="B622" s="3"/>
    </row>
    <row r="623" spans="1:2" ht="15.75" customHeight="1" x14ac:dyDescent="0.3">
      <c r="A623" s="3"/>
      <c r="B623" s="3"/>
    </row>
    <row r="624" spans="1:2" ht="15.75" customHeight="1" x14ac:dyDescent="0.3">
      <c r="A624" s="3"/>
      <c r="B624" s="3"/>
    </row>
    <row r="625" spans="1:2" ht="15.75" customHeight="1" x14ac:dyDescent="0.3">
      <c r="A625" s="3"/>
      <c r="B625" s="3"/>
    </row>
    <row r="626" spans="1:2" ht="15.75" customHeight="1" x14ac:dyDescent="0.3">
      <c r="A626" s="3"/>
      <c r="B626" s="3"/>
    </row>
    <row r="627" spans="1:2" ht="15.75" customHeight="1" x14ac:dyDescent="0.3">
      <c r="A627" s="3"/>
      <c r="B627" s="3"/>
    </row>
    <row r="628" spans="1:2" ht="15.75" customHeight="1" x14ac:dyDescent="0.3">
      <c r="A628" s="3"/>
      <c r="B628" s="3"/>
    </row>
    <row r="629" spans="1:2" ht="15.75" customHeight="1" x14ac:dyDescent="0.3">
      <c r="A629" s="3"/>
      <c r="B629" s="3"/>
    </row>
    <row r="630" spans="1:2" ht="15.75" customHeight="1" x14ac:dyDescent="0.3">
      <c r="A630" s="3"/>
      <c r="B630" s="3"/>
    </row>
    <row r="631" spans="1:2" ht="15.75" customHeight="1" x14ac:dyDescent="0.3">
      <c r="A631" s="3"/>
      <c r="B631" s="3"/>
    </row>
    <row r="632" spans="1:2" ht="15.75" customHeight="1" x14ac:dyDescent="0.3">
      <c r="A632" s="3"/>
      <c r="B632" s="3"/>
    </row>
    <row r="633" spans="1:2" ht="15.75" customHeight="1" x14ac:dyDescent="0.3">
      <c r="A633" s="3"/>
      <c r="B633" s="3"/>
    </row>
    <row r="634" spans="1:2" ht="15.75" customHeight="1" x14ac:dyDescent="0.3">
      <c r="A634" s="3"/>
      <c r="B634" s="3"/>
    </row>
    <row r="635" spans="1:2" ht="15.75" customHeight="1" x14ac:dyDescent="0.3">
      <c r="A635" s="3"/>
      <c r="B635" s="3"/>
    </row>
    <row r="636" spans="1:2" ht="15.75" customHeight="1" x14ac:dyDescent="0.3">
      <c r="A636" s="3"/>
      <c r="B636" s="3"/>
    </row>
    <row r="637" spans="1:2" ht="15.75" customHeight="1" x14ac:dyDescent="0.3">
      <c r="A637" s="3"/>
      <c r="B637" s="3"/>
    </row>
    <row r="638" spans="1:2" ht="15.75" customHeight="1" x14ac:dyDescent="0.3">
      <c r="A638" s="3"/>
      <c r="B638" s="3"/>
    </row>
    <row r="639" spans="1:2" ht="15.75" customHeight="1" x14ac:dyDescent="0.3">
      <c r="A639" s="3"/>
      <c r="B639" s="3"/>
    </row>
    <row r="640" spans="1:2" ht="15.75" customHeight="1" x14ac:dyDescent="0.3">
      <c r="A640" s="3"/>
      <c r="B640" s="3"/>
    </row>
    <row r="641" spans="1:2" ht="15.75" customHeight="1" x14ac:dyDescent="0.3">
      <c r="A641" s="3"/>
      <c r="B641" s="3"/>
    </row>
    <row r="642" spans="1:2" ht="15.75" customHeight="1" x14ac:dyDescent="0.3">
      <c r="A642" s="3"/>
      <c r="B642" s="3"/>
    </row>
    <row r="643" spans="1:2" ht="15.75" customHeight="1" x14ac:dyDescent="0.3">
      <c r="A643" s="3"/>
      <c r="B643" s="3"/>
    </row>
    <row r="644" spans="1:2" ht="15.75" customHeight="1" x14ac:dyDescent="0.3">
      <c r="A644" s="3"/>
      <c r="B644" s="3"/>
    </row>
    <row r="645" spans="1:2" ht="15.75" customHeight="1" x14ac:dyDescent="0.3">
      <c r="A645" s="3"/>
      <c r="B645" s="3"/>
    </row>
    <row r="646" spans="1:2" ht="15.75" customHeight="1" x14ac:dyDescent="0.3">
      <c r="A646" s="3"/>
      <c r="B646" s="3"/>
    </row>
    <row r="647" spans="1:2" ht="15.75" customHeight="1" x14ac:dyDescent="0.3">
      <c r="A647" s="3"/>
      <c r="B647" s="3"/>
    </row>
    <row r="648" spans="1:2" ht="15.75" customHeight="1" x14ac:dyDescent="0.3">
      <c r="A648" s="3"/>
      <c r="B648" s="3"/>
    </row>
    <row r="649" spans="1:2" ht="15.75" customHeight="1" x14ac:dyDescent="0.3">
      <c r="A649" s="3"/>
      <c r="B649" s="3"/>
    </row>
    <row r="650" spans="1:2" ht="15.75" customHeight="1" x14ac:dyDescent="0.3">
      <c r="A650" s="3"/>
      <c r="B650" s="3"/>
    </row>
    <row r="651" spans="1:2" ht="15.75" customHeight="1" x14ac:dyDescent="0.3">
      <c r="A651" s="3"/>
      <c r="B651" s="3"/>
    </row>
    <row r="652" spans="1:2" ht="15.75" customHeight="1" x14ac:dyDescent="0.3">
      <c r="A652" s="3"/>
      <c r="B652" s="3"/>
    </row>
    <row r="653" spans="1:2" ht="15.75" customHeight="1" x14ac:dyDescent="0.3">
      <c r="A653" s="3"/>
      <c r="B653" s="3"/>
    </row>
    <row r="654" spans="1:2" ht="15.75" customHeight="1" x14ac:dyDescent="0.3">
      <c r="A654" s="3"/>
      <c r="B654" s="3"/>
    </row>
    <row r="655" spans="1:2" ht="15.75" customHeight="1" x14ac:dyDescent="0.3">
      <c r="A655" s="3"/>
      <c r="B655" s="3"/>
    </row>
    <row r="656" spans="1:2" ht="15.75" customHeight="1" x14ac:dyDescent="0.3">
      <c r="A656" s="3"/>
      <c r="B656" s="3"/>
    </row>
    <row r="657" spans="1:2" ht="15.75" customHeight="1" x14ac:dyDescent="0.3">
      <c r="A657" s="3"/>
      <c r="B657" s="3"/>
    </row>
    <row r="658" spans="1:2" ht="15.75" customHeight="1" x14ac:dyDescent="0.3">
      <c r="A658" s="3"/>
      <c r="B658" s="3"/>
    </row>
    <row r="659" spans="1:2" ht="15.75" customHeight="1" x14ac:dyDescent="0.3">
      <c r="A659" s="3"/>
      <c r="B659" s="3"/>
    </row>
    <row r="660" spans="1:2" ht="15.75" customHeight="1" x14ac:dyDescent="0.3">
      <c r="A660" s="3"/>
      <c r="B660" s="3"/>
    </row>
    <row r="661" spans="1:2" ht="15.75" customHeight="1" x14ac:dyDescent="0.3">
      <c r="A661" s="3"/>
      <c r="B661" s="3"/>
    </row>
    <row r="662" spans="1:2" ht="15.75" customHeight="1" x14ac:dyDescent="0.3">
      <c r="A662" s="3"/>
      <c r="B662" s="3"/>
    </row>
    <row r="663" spans="1:2" ht="15.75" customHeight="1" x14ac:dyDescent="0.3">
      <c r="A663" s="3"/>
      <c r="B663" s="3"/>
    </row>
    <row r="664" spans="1:2" ht="15.75" customHeight="1" x14ac:dyDescent="0.3">
      <c r="A664" s="3"/>
      <c r="B664" s="3"/>
    </row>
    <row r="665" spans="1:2" ht="15.75" customHeight="1" x14ac:dyDescent="0.3">
      <c r="A665" s="3"/>
      <c r="B665" s="3"/>
    </row>
    <row r="666" spans="1:2" ht="15.75" customHeight="1" x14ac:dyDescent="0.3">
      <c r="A666" s="3"/>
      <c r="B666" s="3"/>
    </row>
    <row r="667" spans="1:2" ht="15.75" customHeight="1" x14ac:dyDescent="0.3">
      <c r="A667" s="3"/>
      <c r="B667" s="3"/>
    </row>
    <row r="668" spans="1:2" ht="15.75" customHeight="1" x14ac:dyDescent="0.3">
      <c r="A668" s="3"/>
      <c r="B668" s="3"/>
    </row>
    <row r="669" spans="1:2" ht="15.75" customHeight="1" x14ac:dyDescent="0.3">
      <c r="A669" s="3"/>
      <c r="B669" s="3"/>
    </row>
    <row r="670" spans="1:2" ht="15.75" customHeight="1" x14ac:dyDescent="0.3">
      <c r="A670" s="3"/>
      <c r="B670" s="3"/>
    </row>
    <row r="671" spans="1:2" ht="15.75" customHeight="1" x14ac:dyDescent="0.3">
      <c r="A671" s="3"/>
      <c r="B671" s="3"/>
    </row>
    <row r="672" spans="1:2" ht="15.75" customHeight="1" x14ac:dyDescent="0.3">
      <c r="A672" s="3"/>
      <c r="B672" s="3"/>
    </row>
    <row r="673" spans="1:2" ht="15.75" customHeight="1" x14ac:dyDescent="0.3">
      <c r="A673" s="3"/>
      <c r="B673" s="3"/>
    </row>
    <row r="674" spans="1:2" ht="15.75" customHeight="1" x14ac:dyDescent="0.3">
      <c r="A674" s="3"/>
      <c r="B674" s="3"/>
    </row>
    <row r="675" spans="1:2" ht="15.75" customHeight="1" x14ac:dyDescent="0.3">
      <c r="A675" s="3"/>
      <c r="B675" s="3"/>
    </row>
    <row r="676" spans="1:2" ht="15.75" customHeight="1" x14ac:dyDescent="0.3">
      <c r="A676" s="3"/>
      <c r="B676" s="3"/>
    </row>
    <row r="677" spans="1:2" ht="15.75" customHeight="1" x14ac:dyDescent="0.3">
      <c r="A677" s="3"/>
      <c r="B677" s="3"/>
    </row>
    <row r="678" spans="1:2" ht="15.75" customHeight="1" x14ac:dyDescent="0.3">
      <c r="A678" s="3"/>
      <c r="B678" s="3"/>
    </row>
    <row r="679" spans="1:2" ht="15.75" customHeight="1" x14ac:dyDescent="0.3">
      <c r="A679" s="3"/>
      <c r="B679" s="3"/>
    </row>
    <row r="680" spans="1:2" ht="15.75" customHeight="1" x14ac:dyDescent="0.3">
      <c r="A680" s="3"/>
      <c r="B680" s="3"/>
    </row>
    <row r="681" spans="1:2" ht="15.75" customHeight="1" x14ac:dyDescent="0.3">
      <c r="A681" s="3"/>
      <c r="B681" s="3"/>
    </row>
    <row r="682" spans="1:2" ht="15.75" customHeight="1" x14ac:dyDescent="0.3">
      <c r="A682" s="3"/>
      <c r="B682" s="3"/>
    </row>
    <row r="683" spans="1:2" ht="15.75" customHeight="1" x14ac:dyDescent="0.3">
      <c r="A683" s="3"/>
      <c r="B683" s="3"/>
    </row>
    <row r="684" spans="1:2" ht="15.75" customHeight="1" x14ac:dyDescent="0.3">
      <c r="A684" s="3"/>
      <c r="B684" s="3"/>
    </row>
    <row r="685" spans="1:2" ht="15.75" customHeight="1" x14ac:dyDescent="0.3">
      <c r="A685" s="3"/>
      <c r="B685" s="3"/>
    </row>
    <row r="686" spans="1:2" ht="15.75" customHeight="1" x14ac:dyDescent="0.3">
      <c r="A686" s="3"/>
      <c r="B686" s="3"/>
    </row>
    <row r="687" spans="1:2" ht="15.75" customHeight="1" x14ac:dyDescent="0.3">
      <c r="A687" s="3"/>
      <c r="B687" s="3"/>
    </row>
    <row r="688" spans="1:2" ht="15.75" customHeight="1" x14ac:dyDescent="0.3">
      <c r="A688" s="3"/>
      <c r="B688" s="3"/>
    </row>
    <row r="689" spans="1:2" ht="15.75" customHeight="1" x14ac:dyDescent="0.3">
      <c r="A689" s="3"/>
      <c r="B689" s="3"/>
    </row>
    <row r="690" spans="1:2" ht="15.75" customHeight="1" x14ac:dyDescent="0.3">
      <c r="A690" s="3"/>
      <c r="B690" s="3"/>
    </row>
    <row r="691" spans="1:2" ht="15.75" customHeight="1" x14ac:dyDescent="0.3">
      <c r="A691" s="3"/>
      <c r="B691" s="3"/>
    </row>
    <row r="692" spans="1:2" ht="15.75" customHeight="1" x14ac:dyDescent="0.3">
      <c r="A692" s="3"/>
      <c r="B692" s="3"/>
    </row>
    <row r="693" spans="1:2" ht="15.75" customHeight="1" x14ac:dyDescent="0.3">
      <c r="A693" s="3"/>
      <c r="B693" s="3"/>
    </row>
    <row r="694" spans="1:2" ht="15.75" customHeight="1" x14ac:dyDescent="0.3">
      <c r="A694" s="3"/>
      <c r="B694" s="3"/>
    </row>
    <row r="695" spans="1:2" ht="15.75" customHeight="1" x14ac:dyDescent="0.3">
      <c r="A695" s="3"/>
      <c r="B695" s="3"/>
    </row>
    <row r="696" spans="1:2" ht="15.75" customHeight="1" x14ac:dyDescent="0.3">
      <c r="A696" s="3"/>
      <c r="B696" s="3"/>
    </row>
    <row r="697" spans="1:2" ht="15.75" customHeight="1" x14ac:dyDescent="0.3">
      <c r="A697" s="3"/>
      <c r="B697" s="3"/>
    </row>
    <row r="698" spans="1:2" ht="15.75" customHeight="1" x14ac:dyDescent="0.3">
      <c r="A698" s="3"/>
      <c r="B698" s="3"/>
    </row>
    <row r="699" spans="1:2" ht="15.75" customHeight="1" x14ac:dyDescent="0.3">
      <c r="A699" s="3"/>
      <c r="B699" s="3"/>
    </row>
    <row r="700" spans="1:2" ht="15.75" customHeight="1" x14ac:dyDescent="0.3">
      <c r="A700" s="3"/>
      <c r="B700" s="3"/>
    </row>
    <row r="701" spans="1:2" ht="15.75" customHeight="1" x14ac:dyDescent="0.3">
      <c r="A701" s="3"/>
      <c r="B701" s="3"/>
    </row>
    <row r="702" spans="1:2" ht="15.75" customHeight="1" x14ac:dyDescent="0.3">
      <c r="A702" s="3"/>
      <c r="B702" s="3"/>
    </row>
    <row r="703" spans="1:2" ht="15.75" customHeight="1" x14ac:dyDescent="0.3">
      <c r="A703" s="3"/>
      <c r="B703" s="3"/>
    </row>
    <row r="704" spans="1:2" ht="15.75" customHeight="1" x14ac:dyDescent="0.3">
      <c r="A704" s="3"/>
      <c r="B704" s="3"/>
    </row>
    <row r="705" spans="1:2" ht="15.75" customHeight="1" x14ac:dyDescent="0.3">
      <c r="A705" s="3"/>
      <c r="B705" s="3"/>
    </row>
    <row r="706" spans="1:2" ht="15.75" customHeight="1" x14ac:dyDescent="0.3">
      <c r="A706" s="3"/>
      <c r="B706" s="3"/>
    </row>
    <row r="707" spans="1:2" ht="15.75" customHeight="1" x14ac:dyDescent="0.3">
      <c r="A707" s="3"/>
      <c r="B707" s="3"/>
    </row>
    <row r="708" spans="1:2" ht="15.75" customHeight="1" x14ac:dyDescent="0.3">
      <c r="A708" s="3"/>
      <c r="B708" s="3"/>
    </row>
    <row r="709" spans="1:2" ht="15.75" customHeight="1" x14ac:dyDescent="0.3">
      <c r="A709" s="3"/>
      <c r="B709" s="3"/>
    </row>
    <row r="710" spans="1:2" ht="15.75" customHeight="1" x14ac:dyDescent="0.3">
      <c r="A710" s="3"/>
      <c r="B710" s="3"/>
    </row>
    <row r="711" spans="1:2" ht="15.75" customHeight="1" x14ac:dyDescent="0.3">
      <c r="A711" s="3"/>
      <c r="B711" s="3"/>
    </row>
    <row r="712" spans="1:2" ht="15.75" customHeight="1" x14ac:dyDescent="0.3">
      <c r="A712" s="3"/>
      <c r="B712" s="3"/>
    </row>
    <row r="713" spans="1:2" ht="15.75" customHeight="1" x14ac:dyDescent="0.3">
      <c r="A713" s="3"/>
      <c r="B713" s="3"/>
    </row>
    <row r="714" spans="1:2" ht="15.75" customHeight="1" x14ac:dyDescent="0.3">
      <c r="A714" s="3"/>
      <c r="B714" s="3"/>
    </row>
    <row r="715" spans="1:2" ht="15.75" customHeight="1" x14ac:dyDescent="0.3">
      <c r="A715" s="3"/>
      <c r="B715" s="3"/>
    </row>
    <row r="716" spans="1:2" ht="15.75" customHeight="1" x14ac:dyDescent="0.3">
      <c r="A716" s="3"/>
      <c r="B716" s="3"/>
    </row>
    <row r="717" spans="1:2" ht="15.75" customHeight="1" x14ac:dyDescent="0.3">
      <c r="A717" s="3"/>
      <c r="B717" s="3"/>
    </row>
    <row r="718" spans="1:2" ht="15.75" customHeight="1" x14ac:dyDescent="0.3">
      <c r="A718" s="3"/>
      <c r="B718" s="3"/>
    </row>
    <row r="719" spans="1:2" ht="15.75" customHeight="1" x14ac:dyDescent="0.3">
      <c r="A719" s="3"/>
      <c r="B719" s="3"/>
    </row>
    <row r="720" spans="1:2" ht="15.75" customHeight="1" x14ac:dyDescent="0.3">
      <c r="A720" s="3"/>
      <c r="B720" s="3"/>
    </row>
    <row r="721" spans="1:2" ht="15.75" customHeight="1" x14ac:dyDescent="0.3">
      <c r="A721" s="3"/>
      <c r="B721" s="3"/>
    </row>
    <row r="722" spans="1:2" ht="15.75" customHeight="1" x14ac:dyDescent="0.3">
      <c r="A722" s="3"/>
      <c r="B722" s="3"/>
    </row>
    <row r="723" spans="1:2" ht="15.75" customHeight="1" x14ac:dyDescent="0.3">
      <c r="A723" s="3"/>
      <c r="B723" s="3"/>
    </row>
    <row r="724" spans="1:2" ht="15.75" customHeight="1" x14ac:dyDescent="0.3">
      <c r="A724" s="3"/>
      <c r="B724" s="3"/>
    </row>
    <row r="725" spans="1:2" ht="15.75" customHeight="1" x14ac:dyDescent="0.3">
      <c r="A725" s="3"/>
      <c r="B725" s="3"/>
    </row>
    <row r="726" spans="1:2" ht="15.75" customHeight="1" x14ac:dyDescent="0.3">
      <c r="A726" s="3"/>
      <c r="B726" s="3"/>
    </row>
    <row r="727" spans="1:2" ht="15.75" customHeight="1" x14ac:dyDescent="0.3">
      <c r="A727" s="3"/>
      <c r="B727" s="3"/>
    </row>
    <row r="728" spans="1:2" ht="15.75" customHeight="1" x14ac:dyDescent="0.3">
      <c r="A728" s="3"/>
      <c r="B728" s="3"/>
    </row>
    <row r="729" spans="1:2" ht="15.75" customHeight="1" x14ac:dyDescent="0.3">
      <c r="A729" s="3"/>
      <c r="B729" s="3"/>
    </row>
    <row r="730" spans="1:2" ht="15.75" customHeight="1" x14ac:dyDescent="0.3">
      <c r="A730" s="3"/>
      <c r="B730" s="3"/>
    </row>
    <row r="731" spans="1:2" ht="15.75" customHeight="1" x14ac:dyDescent="0.3">
      <c r="A731" s="3"/>
      <c r="B731" s="3"/>
    </row>
    <row r="732" spans="1:2" ht="15.75" customHeight="1" x14ac:dyDescent="0.3">
      <c r="A732" s="3"/>
      <c r="B732" s="3"/>
    </row>
    <row r="733" spans="1:2" ht="15.75" customHeight="1" x14ac:dyDescent="0.3">
      <c r="A733" s="3"/>
      <c r="B733" s="3"/>
    </row>
    <row r="734" spans="1:2" ht="15.75" customHeight="1" x14ac:dyDescent="0.3">
      <c r="A734" s="3"/>
      <c r="B734" s="3"/>
    </row>
    <row r="735" spans="1:2" ht="15.75" customHeight="1" x14ac:dyDescent="0.3">
      <c r="A735" s="3"/>
      <c r="B735" s="3"/>
    </row>
    <row r="736" spans="1:2" ht="15.75" customHeight="1" x14ac:dyDescent="0.3">
      <c r="A736" s="3"/>
      <c r="B736" s="3"/>
    </row>
    <row r="737" spans="1:2" ht="15.75" customHeight="1" x14ac:dyDescent="0.3">
      <c r="A737" s="3"/>
      <c r="B737" s="3"/>
    </row>
    <row r="738" spans="1:2" ht="15.75" customHeight="1" x14ac:dyDescent="0.3">
      <c r="A738" s="3"/>
      <c r="B738" s="3"/>
    </row>
    <row r="739" spans="1:2" ht="15.75" customHeight="1" x14ac:dyDescent="0.3">
      <c r="A739" s="3"/>
      <c r="B739" s="3"/>
    </row>
    <row r="740" spans="1:2" ht="15.75" customHeight="1" x14ac:dyDescent="0.3">
      <c r="A740" s="3"/>
      <c r="B740" s="3"/>
    </row>
    <row r="741" spans="1:2" ht="15.75" customHeight="1" x14ac:dyDescent="0.3">
      <c r="A741" s="3"/>
      <c r="B741" s="3"/>
    </row>
    <row r="742" spans="1:2" ht="15.75" customHeight="1" x14ac:dyDescent="0.3">
      <c r="A742" s="3"/>
      <c r="B742" s="3"/>
    </row>
    <row r="743" spans="1:2" ht="15.75" customHeight="1" x14ac:dyDescent="0.3">
      <c r="A743" s="3"/>
      <c r="B743" s="3"/>
    </row>
    <row r="744" spans="1:2" ht="15.75" customHeight="1" x14ac:dyDescent="0.3">
      <c r="A744" s="3"/>
      <c r="B744" s="3"/>
    </row>
    <row r="745" spans="1:2" ht="15.75" customHeight="1" x14ac:dyDescent="0.3">
      <c r="A745" s="3"/>
      <c r="B745" s="3"/>
    </row>
    <row r="746" spans="1:2" ht="15.75" customHeight="1" x14ac:dyDescent="0.3">
      <c r="A746" s="3"/>
      <c r="B746" s="3"/>
    </row>
    <row r="747" spans="1:2" ht="15.75" customHeight="1" x14ac:dyDescent="0.3">
      <c r="A747" s="3"/>
      <c r="B747" s="3"/>
    </row>
    <row r="748" spans="1:2" ht="15.75" customHeight="1" x14ac:dyDescent="0.3">
      <c r="A748" s="3"/>
      <c r="B748" s="3"/>
    </row>
    <row r="749" spans="1:2" ht="15.75" customHeight="1" x14ac:dyDescent="0.3">
      <c r="A749" s="3"/>
      <c r="B749" s="3"/>
    </row>
    <row r="750" spans="1:2" ht="15.75" customHeight="1" x14ac:dyDescent="0.3">
      <c r="A750" s="3"/>
      <c r="B750" s="3"/>
    </row>
    <row r="751" spans="1:2" ht="15.75" customHeight="1" x14ac:dyDescent="0.3">
      <c r="A751" s="3"/>
      <c r="B751" s="3"/>
    </row>
    <row r="752" spans="1:2" ht="15.75" customHeight="1" x14ac:dyDescent="0.3">
      <c r="A752" s="3"/>
      <c r="B752" s="3"/>
    </row>
    <row r="753" spans="1:2" ht="15.75" customHeight="1" x14ac:dyDescent="0.3">
      <c r="A753" s="3"/>
      <c r="B753" s="3"/>
    </row>
    <row r="754" spans="1:2" ht="15.75" customHeight="1" x14ac:dyDescent="0.3">
      <c r="A754" s="3"/>
      <c r="B754" s="3"/>
    </row>
    <row r="755" spans="1:2" ht="15.75" customHeight="1" x14ac:dyDescent="0.3">
      <c r="A755" s="3"/>
      <c r="B755" s="3"/>
    </row>
    <row r="756" spans="1:2" ht="15.75" customHeight="1" x14ac:dyDescent="0.3">
      <c r="A756" s="3"/>
      <c r="B756" s="3"/>
    </row>
    <row r="757" spans="1:2" ht="15.75" customHeight="1" x14ac:dyDescent="0.3">
      <c r="A757" s="3"/>
      <c r="B757" s="3"/>
    </row>
    <row r="758" spans="1:2" ht="15.75" customHeight="1" x14ac:dyDescent="0.3">
      <c r="A758" s="3"/>
      <c r="B758" s="3"/>
    </row>
    <row r="759" spans="1:2" ht="15.75" customHeight="1" x14ac:dyDescent="0.3">
      <c r="A759" s="3"/>
      <c r="B759" s="3"/>
    </row>
    <row r="760" spans="1:2" ht="15.75" customHeight="1" x14ac:dyDescent="0.3">
      <c r="A760" s="3"/>
      <c r="B760" s="3"/>
    </row>
    <row r="761" spans="1:2" ht="15.75" customHeight="1" x14ac:dyDescent="0.3">
      <c r="A761" s="3"/>
      <c r="B761" s="3"/>
    </row>
    <row r="762" spans="1:2" ht="15.75" customHeight="1" x14ac:dyDescent="0.3">
      <c r="A762" s="3"/>
      <c r="B762" s="3"/>
    </row>
    <row r="763" spans="1:2" ht="15.75" customHeight="1" x14ac:dyDescent="0.3">
      <c r="A763" s="3"/>
      <c r="B763" s="3"/>
    </row>
    <row r="764" spans="1:2" ht="15.75" customHeight="1" x14ac:dyDescent="0.3">
      <c r="A764" s="3"/>
      <c r="B764" s="3"/>
    </row>
    <row r="765" spans="1:2" ht="15.75" customHeight="1" x14ac:dyDescent="0.3">
      <c r="A765" s="3"/>
      <c r="B765" s="3"/>
    </row>
    <row r="766" spans="1:2" ht="15.75" customHeight="1" x14ac:dyDescent="0.3">
      <c r="A766" s="3"/>
      <c r="B766" s="3"/>
    </row>
    <row r="767" spans="1:2" ht="15.75" customHeight="1" x14ac:dyDescent="0.3">
      <c r="A767" s="3"/>
      <c r="B767" s="3"/>
    </row>
    <row r="768" spans="1:2" ht="15.75" customHeight="1" x14ac:dyDescent="0.3">
      <c r="A768" s="3"/>
      <c r="B768" s="3"/>
    </row>
    <row r="769" spans="1:2" ht="15.75" customHeight="1" x14ac:dyDescent="0.3">
      <c r="A769" s="3"/>
      <c r="B769" s="3"/>
    </row>
    <row r="770" spans="1:2" ht="15.75" customHeight="1" x14ac:dyDescent="0.3">
      <c r="A770" s="3"/>
      <c r="B770" s="3"/>
    </row>
    <row r="771" spans="1:2" ht="15.75" customHeight="1" x14ac:dyDescent="0.3">
      <c r="A771" s="3"/>
      <c r="B771" s="3"/>
    </row>
    <row r="772" spans="1:2" ht="15.75" customHeight="1" x14ac:dyDescent="0.3">
      <c r="A772" s="3"/>
      <c r="B772" s="3"/>
    </row>
    <row r="773" spans="1:2" ht="15.75" customHeight="1" x14ac:dyDescent="0.3">
      <c r="A773" s="3"/>
      <c r="B773" s="3"/>
    </row>
    <row r="774" spans="1:2" ht="15.75" customHeight="1" x14ac:dyDescent="0.3">
      <c r="A774" s="3"/>
      <c r="B774" s="3"/>
    </row>
    <row r="775" spans="1:2" ht="15.75" customHeight="1" x14ac:dyDescent="0.3">
      <c r="A775" s="3"/>
      <c r="B775" s="3"/>
    </row>
    <row r="776" spans="1:2" ht="15.75" customHeight="1" x14ac:dyDescent="0.3">
      <c r="A776" s="3"/>
      <c r="B776" s="3"/>
    </row>
    <row r="777" spans="1:2" ht="15.75" customHeight="1" x14ac:dyDescent="0.3">
      <c r="A777" s="3"/>
      <c r="B777" s="3"/>
    </row>
    <row r="778" spans="1:2" ht="15.75" customHeight="1" x14ac:dyDescent="0.3">
      <c r="A778" s="3"/>
      <c r="B778" s="3"/>
    </row>
    <row r="779" spans="1:2" ht="15.75" customHeight="1" x14ac:dyDescent="0.3">
      <c r="A779" s="3"/>
      <c r="B779" s="3"/>
    </row>
    <row r="780" spans="1:2" ht="15.75" customHeight="1" x14ac:dyDescent="0.3">
      <c r="A780" s="3"/>
      <c r="B780" s="3"/>
    </row>
    <row r="781" spans="1:2" ht="15.75" customHeight="1" x14ac:dyDescent="0.3">
      <c r="A781" s="3"/>
      <c r="B781" s="3"/>
    </row>
    <row r="782" spans="1:2" ht="15.75" customHeight="1" x14ac:dyDescent="0.3">
      <c r="A782" s="3"/>
      <c r="B782" s="3"/>
    </row>
    <row r="783" spans="1:2" ht="15.75" customHeight="1" x14ac:dyDescent="0.3">
      <c r="A783" s="3"/>
      <c r="B783" s="3"/>
    </row>
    <row r="784" spans="1:2" ht="15.75" customHeight="1" x14ac:dyDescent="0.3">
      <c r="A784" s="3"/>
      <c r="B784" s="3"/>
    </row>
    <row r="785" spans="1:2" ht="15.75" customHeight="1" x14ac:dyDescent="0.3">
      <c r="A785" s="3"/>
      <c r="B785" s="3"/>
    </row>
    <row r="786" spans="1:2" ht="15.75" customHeight="1" x14ac:dyDescent="0.3">
      <c r="A786" s="3"/>
      <c r="B786" s="3"/>
    </row>
    <row r="787" spans="1:2" ht="15.75" customHeight="1" x14ac:dyDescent="0.3">
      <c r="A787" s="3"/>
      <c r="B787" s="3"/>
    </row>
    <row r="788" spans="1:2" ht="15.75" customHeight="1" x14ac:dyDescent="0.3">
      <c r="A788" s="3"/>
      <c r="B788" s="3"/>
    </row>
    <row r="789" spans="1:2" ht="15.75" customHeight="1" x14ac:dyDescent="0.3">
      <c r="A789" s="3"/>
      <c r="B789" s="3"/>
    </row>
    <row r="790" spans="1:2" ht="15.75" customHeight="1" x14ac:dyDescent="0.3">
      <c r="A790" s="3"/>
      <c r="B790" s="3"/>
    </row>
    <row r="791" spans="1:2" ht="15.75" customHeight="1" x14ac:dyDescent="0.3">
      <c r="A791" s="3"/>
      <c r="B791" s="3"/>
    </row>
    <row r="792" spans="1:2" ht="15.75" customHeight="1" x14ac:dyDescent="0.3">
      <c r="A792" s="3"/>
      <c r="B792" s="3"/>
    </row>
    <row r="793" spans="1:2" ht="15.75" customHeight="1" x14ac:dyDescent="0.3">
      <c r="A793" s="3"/>
      <c r="B793" s="3"/>
    </row>
    <row r="794" spans="1:2" ht="15.75" customHeight="1" x14ac:dyDescent="0.3">
      <c r="A794" s="3"/>
      <c r="B794" s="3"/>
    </row>
    <row r="795" spans="1:2" ht="15.75" customHeight="1" x14ac:dyDescent="0.3">
      <c r="A795" s="3"/>
      <c r="B795" s="3"/>
    </row>
    <row r="796" spans="1:2" ht="15.75" customHeight="1" x14ac:dyDescent="0.3">
      <c r="A796" s="3"/>
      <c r="B796" s="3"/>
    </row>
    <row r="797" spans="1:2" ht="15.75" customHeight="1" x14ac:dyDescent="0.3">
      <c r="A797" s="3"/>
      <c r="B797" s="3"/>
    </row>
    <row r="798" spans="1:2" ht="15.75" customHeight="1" x14ac:dyDescent="0.3">
      <c r="A798" s="3"/>
      <c r="B798" s="3"/>
    </row>
    <row r="799" spans="1:2" ht="15.75" customHeight="1" x14ac:dyDescent="0.3">
      <c r="A799" s="3"/>
      <c r="B799" s="3"/>
    </row>
    <row r="800" spans="1:2" ht="15.75" customHeight="1" x14ac:dyDescent="0.3">
      <c r="A800" s="3"/>
      <c r="B800" s="3"/>
    </row>
    <row r="801" spans="1:2" ht="15.75" customHeight="1" x14ac:dyDescent="0.3">
      <c r="A801" s="3"/>
      <c r="B801" s="3"/>
    </row>
    <row r="802" spans="1:2" ht="15.75" customHeight="1" x14ac:dyDescent="0.3">
      <c r="A802" s="3"/>
      <c r="B802" s="3"/>
    </row>
    <row r="803" spans="1:2" ht="15.75" customHeight="1" x14ac:dyDescent="0.3">
      <c r="A803" s="3"/>
      <c r="B803" s="3"/>
    </row>
    <row r="804" spans="1:2" ht="15.75" customHeight="1" x14ac:dyDescent="0.3">
      <c r="A804" s="3"/>
      <c r="B804" s="3"/>
    </row>
    <row r="805" spans="1:2" ht="15.75" customHeight="1" x14ac:dyDescent="0.3">
      <c r="A805" s="3"/>
      <c r="B805" s="3"/>
    </row>
    <row r="806" spans="1:2" ht="15.75" customHeight="1" x14ac:dyDescent="0.3">
      <c r="A806" s="3"/>
      <c r="B806" s="3"/>
    </row>
    <row r="807" spans="1:2" ht="15.75" customHeight="1" x14ac:dyDescent="0.3">
      <c r="A807" s="3"/>
      <c r="B807" s="3"/>
    </row>
    <row r="808" spans="1:2" ht="15.75" customHeight="1" x14ac:dyDescent="0.3">
      <c r="A808" s="3"/>
      <c r="B808" s="3"/>
    </row>
    <row r="809" spans="1:2" ht="15.75" customHeight="1" x14ac:dyDescent="0.3">
      <c r="A809" s="3"/>
      <c r="B809" s="3"/>
    </row>
    <row r="810" spans="1:2" ht="15.75" customHeight="1" x14ac:dyDescent="0.3">
      <c r="A810" s="3"/>
      <c r="B810" s="3"/>
    </row>
    <row r="811" spans="1:2" ht="15.75" customHeight="1" x14ac:dyDescent="0.3">
      <c r="A811" s="3"/>
      <c r="B811" s="3"/>
    </row>
    <row r="812" spans="1:2" ht="15.75" customHeight="1" x14ac:dyDescent="0.3">
      <c r="A812" s="3"/>
      <c r="B812" s="3"/>
    </row>
    <row r="813" spans="1:2" ht="15.75" customHeight="1" x14ac:dyDescent="0.3">
      <c r="A813" s="3"/>
      <c r="B813" s="3"/>
    </row>
    <row r="814" spans="1:2" ht="15.75" customHeight="1" x14ac:dyDescent="0.3">
      <c r="A814" s="3"/>
      <c r="B814" s="3"/>
    </row>
    <row r="815" spans="1:2" ht="15.75" customHeight="1" x14ac:dyDescent="0.3">
      <c r="A815" s="3"/>
      <c r="B815" s="3"/>
    </row>
    <row r="816" spans="1:2" ht="15.75" customHeight="1" x14ac:dyDescent="0.3">
      <c r="A816" s="3"/>
      <c r="B816" s="3"/>
    </row>
    <row r="817" spans="1:2" ht="15.75" customHeight="1" x14ac:dyDescent="0.3">
      <c r="A817" s="3"/>
      <c r="B817" s="3"/>
    </row>
    <row r="818" spans="1:2" ht="15.75" customHeight="1" x14ac:dyDescent="0.3">
      <c r="A818" s="3"/>
      <c r="B818" s="3"/>
    </row>
    <row r="819" spans="1:2" ht="15.75" customHeight="1" x14ac:dyDescent="0.3">
      <c r="A819" s="3"/>
      <c r="B819" s="3"/>
    </row>
    <row r="820" spans="1:2" ht="15.75" customHeight="1" x14ac:dyDescent="0.3">
      <c r="A820" s="3"/>
      <c r="B820" s="3"/>
    </row>
    <row r="821" spans="1:2" ht="15.75" customHeight="1" x14ac:dyDescent="0.3">
      <c r="A821" s="3"/>
      <c r="B821" s="3"/>
    </row>
    <row r="822" spans="1:2" ht="15.75" customHeight="1" x14ac:dyDescent="0.3">
      <c r="A822" s="3"/>
      <c r="B822" s="3"/>
    </row>
    <row r="823" spans="1:2" ht="15.75" customHeight="1" x14ac:dyDescent="0.3">
      <c r="A823" s="3"/>
      <c r="B823" s="3"/>
    </row>
    <row r="824" spans="1:2" ht="15.75" customHeight="1" x14ac:dyDescent="0.3">
      <c r="A824" s="3"/>
      <c r="B824" s="3"/>
    </row>
    <row r="825" spans="1:2" ht="15.75" customHeight="1" x14ac:dyDescent="0.3">
      <c r="A825" s="3"/>
      <c r="B825" s="3"/>
    </row>
    <row r="826" spans="1:2" ht="15.75" customHeight="1" x14ac:dyDescent="0.3">
      <c r="A826" s="3"/>
      <c r="B826" s="3"/>
    </row>
    <row r="827" spans="1:2" ht="15.75" customHeight="1" x14ac:dyDescent="0.3">
      <c r="A827" s="3"/>
      <c r="B827" s="3"/>
    </row>
    <row r="828" spans="1:2" ht="15.75" customHeight="1" x14ac:dyDescent="0.3">
      <c r="A828" s="3"/>
      <c r="B828" s="3"/>
    </row>
    <row r="829" spans="1:2" ht="15.75" customHeight="1" x14ac:dyDescent="0.3">
      <c r="A829" s="3"/>
      <c r="B829" s="3"/>
    </row>
    <row r="830" spans="1:2" ht="15.75" customHeight="1" x14ac:dyDescent="0.3">
      <c r="A830" s="3"/>
      <c r="B830" s="3"/>
    </row>
    <row r="831" spans="1:2" ht="15.75" customHeight="1" x14ac:dyDescent="0.3">
      <c r="A831" s="3"/>
      <c r="B831" s="3"/>
    </row>
    <row r="832" spans="1:2" ht="15.75" customHeight="1" x14ac:dyDescent="0.3">
      <c r="A832" s="3"/>
      <c r="B832" s="3"/>
    </row>
    <row r="833" spans="1:2" ht="15.75" customHeight="1" x14ac:dyDescent="0.3">
      <c r="A833" s="3"/>
      <c r="B833" s="3"/>
    </row>
    <row r="834" spans="1:2" ht="15.75" customHeight="1" x14ac:dyDescent="0.3">
      <c r="A834" s="3"/>
      <c r="B834" s="3"/>
    </row>
    <row r="835" spans="1:2" ht="15.75" customHeight="1" x14ac:dyDescent="0.3">
      <c r="A835" s="3"/>
      <c r="B835" s="3"/>
    </row>
    <row r="836" spans="1:2" ht="15.75" customHeight="1" x14ac:dyDescent="0.3">
      <c r="A836" s="3"/>
      <c r="B836" s="3"/>
    </row>
    <row r="837" spans="1:2" ht="15.75" customHeight="1" x14ac:dyDescent="0.3">
      <c r="A837" s="3"/>
      <c r="B837" s="3"/>
    </row>
    <row r="838" spans="1:2" ht="15.75" customHeight="1" x14ac:dyDescent="0.3">
      <c r="A838" s="3"/>
      <c r="B838" s="3"/>
    </row>
    <row r="839" spans="1:2" ht="15.75" customHeight="1" x14ac:dyDescent="0.3">
      <c r="A839" s="3"/>
      <c r="B839" s="3"/>
    </row>
    <row r="840" spans="1:2" ht="15.75" customHeight="1" x14ac:dyDescent="0.3">
      <c r="A840" s="3"/>
      <c r="B840" s="3"/>
    </row>
    <row r="841" spans="1:2" ht="15.75" customHeight="1" x14ac:dyDescent="0.3">
      <c r="A841" s="3"/>
      <c r="B841" s="3"/>
    </row>
    <row r="842" spans="1:2" ht="15.75" customHeight="1" x14ac:dyDescent="0.3">
      <c r="A842" s="3"/>
      <c r="B842" s="3"/>
    </row>
    <row r="843" spans="1:2" ht="15.75" customHeight="1" x14ac:dyDescent="0.3">
      <c r="A843" s="3"/>
      <c r="B843" s="3"/>
    </row>
    <row r="844" spans="1:2" ht="15.75" customHeight="1" x14ac:dyDescent="0.3">
      <c r="A844" s="3"/>
      <c r="B844" s="3"/>
    </row>
    <row r="845" spans="1:2" ht="15.75" customHeight="1" x14ac:dyDescent="0.3">
      <c r="A845" s="3"/>
      <c r="B845" s="3"/>
    </row>
    <row r="846" spans="1:2" ht="15.75" customHeight="1" x14ac:dyDescent="0.3">
      <c r="A846" s="3"/>
      <c r="B846" s="3"/>
    </row>
    <row r="847" spans="1:2" ht="15.75" customHeight="1" x14ac:dyDescent="0.3">
      <c r="A847" s="3"/>
      <c r="B847" s="3"/>
    </row>
    <row r="848" spans="1:2" ht="15.75" customHeight="1" x14ac:dyDescent="0.3">
      <c r="A848" s="3"/>
      <c r="B848" s="3"/>
    </row>
    <row r="849" spans="1:2" ht="15.75" customHeight="1" x14ac:dyDescent="0.3">
      <c r="A849" s="3"/>
      <c r="B849" s="3"/>
    </row>
    <row r="850" spans="1:2" ht="15.75" customHeight="1" x14ac:dyDescent="0.3">
      <c r="A850" s="3"/>
      <c r="B850" s="3"/>
    </row>
    <row r="851" spans="1:2" ht="15.75" customHeight="1" x14ac:dyDescent="0.3">
      <c r="A851" s="3"/>
      <c r="B851" s="3"/>
    </row>
    <row r="852" spans="1:2" ht="15.75" customHeight="1" x14ac:dyDescent="0.3">
      <c r="A852" s="3"/>
      <c r="B852" s="3"/>
    </row>
    <row r="853" spans="1:2" ht="15.75" customHeight="1" x14ac:dyDescent="0.3">
      <c r="A853" s="3"/>
      <c r="B853" s="3"/>
    </row>
    <row r="854" spans="1:2" ht="15.75" customHeight="1" x14ac:dyDescent="0.3">
      <c r="A854" s="3"/>
      <c r="B854" s="3"/>
    </row>
    <row r="855" spans="1:2" ht="15.75" customHeight="1" x14ac:dyDescent="0.3">
      <c r="A855" s="3"/>
      <c r="B855" s="3"/>
    </row>
    <row r="856" spans="1:2" ht="15.75" customHeight="1" x14ac:dyDescent="0.3">
      <c r="A856" s="3"/>
      <c r="B856" s="3"/>
    </row>
    <row r="857" spans="1:2" ht="15.75" customHeight="1" x14ac:dyDescent="0.3">
      <c r="A857" s="3"/>
      <c r="B857" s="3"/>
    </row>
    <row r="858" spans="1:2" ht="15.75" customHeight="1" x14ac:dyDescent="0.3">
      <c r="A858" s="3"/>
      <c r="B858" s="3"/>
    </row>
    <row r="859" spans="1:2" ht="15.75" customHeight="1" x14ac:dyDescent="0.3">
      <c r="A859" s="3"/>
      <c r="B859" s="3"/>
    </row>
    <row r="860" spans="1:2" ht="15.75" customHeight="1" x14ac:dyDescent="0.3">
      <c r="A860" s="3"/>
      <c r="B860" s="3"/>
    </row>
    <row r="861" spans="1:2" ht="15.75" customHeight="1" x14ac:dyDescent="0.3">
      <c r="A861" s="3"/>
      <c r="B861" s="3"/>
    </row>
    <row r="862" spans="1:2" ht="15.75" customHeight="1" x14ac:dyDescent="0.3">
      <c r="A862" s="3"/>
      <c r="B862" s="3"/>
    </row>
    <row r="863" spans="1:2" ht="15.75" customHeight="1" x14ac:dyDescent="0.3">
      <c r="A863" s="3"/>
      <c r="B863" s="3"/>
    </row>
    <row r="864" spans="1:2" ht="15.75" customHeight="1" x14ac:dyDescent="0.3">
      <c r="A864" s="3"/>
      <c r="B864" s="3"/>
    </row>
    <row r="865" spans="1:2" ht="15.75" customHeight="1" x14ac:dyDescent="0.3">
      <c r="A865" s="3"/>
      <c r="B865" s="3"/>
    </row>
    <row r="866" spans="1:2" ht="15.75" customHeight="1" x14ac:dyDescent="0.3">
      <c r="A866" s="3"/>
      <c r="B866" s="3"/>
    </row>
    <row r="867" spans="1:2" ht="15.75" customHeight="1" x14ac:dyDescent="0.3">
      <c r="A867" s="3"/>
      <c r="B867" s="3"/>
    </row>
    <row r="868" spans="1:2" ht="15.75" customHeight="1" x14ac:dyDescent="0.3">
      <c r="A868" s="3"/>
      <c r="B868" s="3"/>
    </row>
    <row r="869" spans="1:2" ht="15.75" customHeight="1" x14ac:dyDescent="0.3">
      <c r="A869" s="3"/>
      <c r="B869" s="3"/>
    </row>
    <row r="870" spans="1:2" ht="15.75" customHeight="1" x14ac:dyDescent="0.3">
      <c r="A870" s="3"/>
      <c r="B870" s="3"/>
    </row>
    <row r="871" spans="1:2" ht="15.75" customHeight="1" x14ac:dyDescent="0.3">
      <c r="A871" s="3"/>
      <c r="B871" s="3"/>
    </row>
    <row r="872" spans="1:2" ht="15.75" customHeight="1" x14ac:dyDescent="0.3">
      <c r="A872" s="3"/>
      <c r="B872" s="3"/>
    </row>
    <row r="873" spans="1:2" ht="15.75" customHeight="1" x14ac:dyDescent="0.3">
      <c r="A873" s="3"/>
      <c r="B873" s="3"/>
    </row>
    <row r="874" spans="1:2" ht="15.75" customHeight="1" x14ac:dyDescent="0.3">
      <c r="A874" s="3"/>
      <c r="B874" s="3"/>
    </row>
    <row r="875" spans="1:2" ht="15.75" customHeight="1" x14ac:dyDescent="0.3">
      <c r="A875" s="3"/>
      <c r="B875" s="3"/>
    </row>
    <row r="876" spans="1:2" ht="15.75" customHeight="1" x14ac:dyDescent="0.3">
      <c r="A876" s="3"/>
      <c r="B876" s="3"/>
    </row>
    <row r="877" spans="1:2" ht="15.75" customHeight="1" x14ac:dyDescent="0.3">
      <c r="A877" s="3"/>
      <c r="B877" s="3"/>
    </row>
    <row r="878" spans="1:2" ht="15.75" customHeight="1" x14ac:dyDescent="0.3">
      <c r="A878" s="3"/>
      <c r="B878" s="3"/>
    </row>
    <row r="879" spans="1:2" ht="15.75" customHeight="1" x14ac:dyDescent="0.3">
      <c r="A879" s="3"/>
      <c r="B879" s="3"/>
    </row>
    <row r="880" spans="1:2" ht="15.75" customHeight="1" x14ac:dyDescent="0.3">
      <c r="A880" s="3"/>
      <c r="B880" s="3"/>
    </row>
    <row r="881" spans="1:2" ht="15.75" customHeight="1" x14ac:dyDescent="0.3">
      <c r="A881" s="3"/>
      <c r="B881" s="3"/>
    </row>
    <row r="882" spans="1:2" ht="15.75" customHeight="1" x14ac:dyDescent="0.3">
      <c r="A882" s="3"/>
      <c r="B882" s="3"/>
    </row>
    <row r="883" spans="1:2" ht="15.75" customHeight="1" x14ac:dyDescent="0.3">
      <c r="A883" s="3"/>
      <c r="B883" s="3"/>
    </row>
    <row r="884" spans="1:2" ht="15.75" customHeight="1" x14ac:dyDescent="0.3">
      <c r="A884" s="3"/>
      <c r="B884" s="3"/>
    </row>
    <row r="885" spans="1:2" ht="15.75" customHeight="1" x14ac:dyDescent="0.3">
      <c r="A885" s="3"/>
      <c r="B885" s="3"/>
    </row>
    <row r="886" spans="1:2" ht="15.75" customHeight="1" x14ac:dyDescent="0.3">
      <c r="A886" s="3"/>
      <c r="B886" s="3"/>
    </row>
    <row r="887" spans="1:2" ht="15.75" customHeight="1" x14ac:dyDescent="0.3">
      <c r="A887" s="3"/>
      <c r="B887" s="3"/>
    </row>
    <row r="888" spans="1:2" ht="15.75" customHeight="1" x14ac:dyDescent="0.3">
      <c r="A888" s="3"/>
      <c r="B888" s="3"/>
    </row>
    <row r="889" spans="1:2" ht="15.75" customHeight="1" x14ac:dyDescent="0.3">
      <c r="A889" s="3"/>
      <c r="B889" s="3"/>
    </row>
    <row r="890" spans="1:2" ht="15.75" customHeight="1" x14ac:dyDescent="0.3">
      <c r="A890" s="3"/>
      <c r="B890" s="3"/>
    </row>
    <row r="891" spans="1:2" ht="15.75" customHeight="1" x14ac:dyDescent="0.3">
      <c r="A891" s="3"/>
      <c r="B891" s="3"/>
    </row>
    <row r="892" spans="1:2" ht="15.75" customHeight="1" x14ac:dyDescent="0.3">
      <c r="A892" s="3"/>
      <c r="B892" s="3"/>
    </row>
    <row r="893" spans="1:2" ht="15.75" customHeight="1" x14ac:dyDescent="0.3">
      <c r="A893" s="3"/>
      <c r="B893" s="3"/>
    </row>
    <row r="894" spans="1:2" ht="15.75" customHeight="1" x14ac:dyDescent="0.3">
      <c r="A894" s="3"/>
      <c r="B894" s="3"/>
    </row>
    <row r="895" spans="1:2" ht="15.75" customHeight="1" x14ac:dyDescent="0.3">
      <c r="A895" s="3"/>
      <c r="B895" s="3"/>
    </row>
    <row r="896" spans="1:2" ht="15.75" customHeight="1" x14ac:dyDescent="0.3">
      <c r="A896" s="3"/>
      <c r="B896" s="3"/>
    </row>
    <row r="897" spans="1:2" ht="15.75" customHeight="1" x14ac:dyDescent="0.3">
      <c r="A897" s="3"/>
      <c r="B897" s="3"/>
    </row>
    <row r="898" spans="1:2" ht="15.75" customHeight="1" x14ac:dyDescent="0.3">
      <c r="A898" s="3"/>
      <c r="B898" s="3"/>
    </row>
    <row r="899" spans="1:2" ht="15.75" customHeight="1" x14ac:dyDescent="0.3">
      <c r="A899" s="3"/>
      <c r="B899" s="3"/>
    </row>
    <row r="900" spans="1:2" ht="15.75" customHeight="1" x14ac:dyDescent="0.3">
      <c r="A900" s="3"/>
      <c r="B900" s="3"/>
    </row>
    <row r="901" spans="1:2" ht="15.75" customHeight="1" x14ac:dyDescent="0.3">
      <c r="A901" s="3"/>
      <c r="B901" s="3"/>
    </row>
    <row r="902" spans="1:2" ht="15.75" customHeight="1" x14ac:dyDescent="0.3">
      <c r="A902" s="3"/>
      <c r="B902" s="3"/>
    </row>
    <row r="903" spans="1:2" ht="15.75" customHeight="1" x14ac:dyDescent="0.3">
      <c r="A903" s="3"/>
      <c r="B903" s="3"/>
    </row>
    <row r="904" spans="1:2" ht="15.75" customHeight="1" x14ac:dyDescent="0.3">
      <c r="A904" s="3"/>
      <c r="B904" s="3"/>
    </row>
    <row r="905" spans="1:2" ht="15.75" customHeight="1" x14ac:dyDescent="0.3">
      <c r="A905" s="3"/>
      <c r="B905" s="3"/>
    </row>
    <row r="906" spans="1:2" ht="15.75" customHeight="1" x14ac:dyDescent="0.3">
      <c r="A906" s="3"/>
      <c r="B906" s="3"/>
    </row>
    <row r="907" spans="1:2" ht="15.75" customHeight="1" x14ac:dyDescent="0.3">
      <c r="A907" s="3"/>
      <c r="B907" s="3"/>
    </row>
    <row r="908" spans="1:2" ht="15.75" customHeight="1" x14ac:dyDescent="0.3">
      <c r="A908" s="3"/>
      <c r="B908" s="3"/>
    </row>
    <row r="909" spans="1:2" ht="15.75" customHeight="1" x14ac:dyDescent="0.3">
      <c r="A909" s="3"/>
      <c r="B909" s="3"/>
    </row>
    <row r="910" spans="1:2" ht="15.75" customHeight="1" x14ac:dyDescent="0.3">
      <c r="A910" s="3"/>
      <c r="B910" s="3"/>
    </row>
    <row r="911" spans="1:2" ht="15.75" customHeight="1" x14ac:dyDescent="0.3">
      <c r="A911" s="3"/>
      <c r="B911" s="3"/>
    </row>
    <row r="912" spans="1:2" ht="15.75" customHeight="1" x14ac:dyDescent="0.3">
      <c r="A912" s="3"/>
      <c r="B912" s="3"/>
    </row>
    <row r="913" spans="1:2" ht="15.75" customHeight="1" x14ac:dyDescent="0.3">
      <c r="A913" s="3"/>
      <c r="B913" s="3"/>
    </row>
    <row r="914" spans="1:2" ht="15.75" customHeight="1" x14ac:dyDescent="0.3">
      <c r="A914" s="3"/>
      <c r="B914" s="3"/>
    </row>
    <row r="915" spans="1:2" ht="15.75" customHeight="1" x14ac:dyDescent="0.3">
      <c r="A915" s="3"/>
      <c r="B915" s="3"/>
    </row>
    <row r="916" spans="1:2" ht="15.75" customHeight="1" x14ac:dyDescent="0.3">
      <c r="A916" s="3"/>
      <c r="B916" s="3"/>
    </row>
    <row r="917" spans="1:2" ht="15.75" customHeight="1" x14ac:dyDescent="0.3">
      <c r="A917" s="3"/>
      <c r="B917" s="3"/>
    </row>
    <row r="918" spans="1:2" ht="15.75" customHeight="1" x14ac:dyDescent="0.3">
      <c r="A918" s="3"/>
      <c r="B918" s="3"/>
    </row>
    <row r="919" spans="1:2" ht="15.75" customHeight="1" x14ac:dyDescent="0.3">
      <c r="A919" s="3"/>
      <c r="B919" s="3"/>
    </row>
    <row r="920" spans="1:2" ht="15.75" customHeight="1" x14ac:dyDescent="0.3">
      <c r="A920" s="3"/>
      <c r="B920" s="3"/>
    </row>
    <row r="921" spans="1:2" ht="15.75" customHeight="1" x14ac:dyDescent="0.3">
      <c r="A921" s="3"/>
      <c r="B921" s="3"/>
    </row>
    <row r="922" spans="1:2" ht="15.75" customHeight="1" x14ac:dyDescent="0.3">
      <c r="A922" s="3"/>
      <c r="B922" s="3"/>
    </row>
    <row r="923" spans="1:2" ht="15.75" customHeight="1" x14ac:dyDescent="0.3">
      <c r="A923" s="3"/>
      <c r="B923" s="3"/>
    </row>
    <row r="924" spans="1:2" ht="15.75" customHeight="1" x14ac:dyDescent="0.3">
      <c r="A924" s="3"/>
      <c r="B924" s="3"/>
    </row>
    <row r="925" spans="1:2" ht="15.75" customHeight="1" x14ac:dyDescent="0.3">
      <c r="A925" s="3"/>
      <c r="B925" s="3"/>
    </row>
    <row r="926" spans="1:2" ht="15.75" customHeight="1" x14ac:dyDescent="0.3">
      <c r="A926" s="3"/>
      <c r="B926" s="3"/>
    </row>
    <row r="927" spans="1:2" ht="15.75" customHeight="1" x14ac:dyDescent="0.3">
      <c r="A927" s="3"/>
      <c r="B927" s="3"/>
    </row>
    <row r="928" spans="1:2" ht="15.75" customHeight="1" x14ac:dyDescent="0.3">
      <c r="A928" s="3"/>
      <c r="B928" s="3"/>
    </row>
    <row r="929" spans="1:2" ht="15.75" customHeight="1" x14ac:dyDescent="0.3">
      <c r="A929" s="3"/>
      <c r="B929" s="3"/>
    </row>
    <row r="930" spans="1:2" ht="15.75" customHeight="1" x14ac:dyDescent="0.3">
      <c r="A930" s="3"/>
      <c r="B930" s="3"/>
    </row>
    <row r="931" spans="1:2" ht="15.75" customHeight="1" x14ac:dyDescent="0.3">
      <c r="A931" s="3"/>
      <c r="B931" s="3"/>
    </row>
    <row r="932" spans="1:2" ht="15.75" customHeight="1" x14ac:dyDescent="0.3">
      <c r="A932" s="3"/>
      <c r="B932" s="3"/>
    </row>
    <row r="933" spans="1:2" ht="15.75" customHeight="1" x14ac:dyDescent="0.3">
      <c r="A933" s="3"/>
      <c r="B933" s="3"/>
    </row>
    <row r="934" spans="1:2" ht="15.75" customHeight="1" x14ac:dyDescent="0.3">
      <c r="A934" s="3"/>
      <c r="B934" s="3"/>
    </row>
    <row r="935" spans="1:2" ht="15.75" customHeight="1" x14ac:dyDescent="0.3">
      <c r="A935" s="3"/>
      <c r="B935" s="3"/>
    </row>
    <row r="936" spans="1:2" ht="15.75" customHeight="1" x14ac:dyDescent="0.3">
      <c r="A936" s="3"/>
      <c r="B936" s="3"/>
    </row>
    <row r="937" spans="1:2" ht="15.75" customHeight="1" x14ac:dyDescent="0.3">
      <c r="A937" s="3"/>
      <c r="B937" s="3"/>
    </row>
    <row r="938" spans="1:2" ht="15.75" customHeight="1" x14ac:dyDescent="0.3">
      <c r="A938" s="3"/>
      <c r="B938" s="3"/>
    </row>
    <row r="939" spans="1:2" ht="15.75" customHeight="1" x14ac:dyDescent="0.3">
      <c r="A939" s="3"/>
      <c r="B939" s="3"/>
    </row>
    <row r="940" spans="1:2" ht="15.75" customHeight="1" x14ac:dyDescent="0.3">
      <c r="A940" s="3"/>
      <c r="B940" s="3"/>
    </row>
    <row r="941" spans="1:2" ht="15.75" customHeight="1" x14ac:dyDescent="0.3">
      <c r="A941" s="3"/>
      <c r="B941" s="3"/>
    </row>
    <row r="942" spans="1:2" ht="15.75" customHeight="1" x14ac:dyDescent="0.3">
      <c r="A942" s="3"/>
      <c r="B942" s="3"/>
    </row>
    <row r="943" spans="1:2" ht="15.75" customHeight="1" x14ac:dyDescent="0.3">
      <c r="A943" s="3"/>
      <c r="B943" s="3"/>
    </row>
    <row r="944" spans="1:2" ht="15.75" customHeight="1" x14ac:dyDescent="0.3">
      <c r="A944" s="3"/>
      <c r="B944" s="3"/>
    </row>
    <row r="945" spans="1:2" ht="15.75" customHeight="1" x14ac:dyDescent="0.3">
      <c r="A945" s="3"/>
      <c r="B945" s="3"/>
    </row>
    <row r="946" spans="1:2" ht="15.75" customHeight="1" x14ac:dyDescent="0.3">
      <c r="A946" s="3"/>
      <c r="B946" s="3"/>
    </row>
    <row r="947" spans="1:2" ht="15.75" customHeight="1" x14ac:dyDescent="0.3">
      <c r="A947" s="3"/>
      <c r="B947" s="3"/>
    </row>
    <row r="948" spans="1:2" ht="15.75" customHeight="1" x14ac:dyDescent="0.3">
      <c r="A948" s="3"/>
      <c r="B948" s="3"/>
    </row>
    <row r="949" spans="1:2" ht="15.75" customHeight="1" x14ac:dyDescent="0.3">
      <c r="A949" s="3"/>
      <c r="B949" s="3"/>
    </row>
    <row r="950" spans="1:2" ht="15.75" customHeight="1" x14ac:dyDescent="0.3">
      <c r="A950" s="3"/>
      <c r="B950" s="3"/>
    </row>
    <row r="951" spans="1:2" ht="15.75" customHeight="1" x14ac:dyDescent="0.3">
      <c r="A951" s="3"/>
      <c r="B951" s="3"/>
    </row>
    <row r="952" spans="1:2" ht="15.75" customHeight="1" x14ac:dyDescent="0.3">
      <c r="A952" s="3"/>
      <c r="B952" s="3"/>
    </row>
    <row r="953" spans="1:2" ht="15.75" customHeight="1" x14ac:dyDescent="0.3">
      <c r="A953" s="3"/>
      <c r="B953" s="3"/>
    </row>
    <row r="954" spans="1:2" ht="15.75" customHeight="1" x14ac:dyDescent="0.3">
      <c r="A954" s="3"/>
      <c r="B954" s="3"/>
    </row>
    <row r="955" spans="1:2" ht="15.75" customHeight="1" x14ac:dyDescent="0.3">
      <c r="A955" s="3"/>
      <c r="B955" s="3"/>
    </row>
    <row r="956" spans="1:2" ht="15.75" customHeight="1" x14ac:dyDescent="0.3">
      <c r="A956" s="3"/>
      <c r="B956" s="3"/>
    </row>
    <row r="957" spans="1:2" ht="15.75" customHeight="1" x14ac:dyDescent="0.3">
      <c r="A957" s="3"/>
      <c r="B957" s="3"/>
    </row>
    <row r="958" spans="1:2" ht="15.75" customHeight="1" x14ac:dyDescent="0.3">
      <c r="A958" s="3"/>
      <c r="B958" s="3"/>
    </row>
    <row r="959" spans="1:2" ht="15.75" customHeight="1" x14ac:dyDescent="0.3">
      <c r="A959" s="3"/>
      <c r="B959" s="3"/>
    </row>
    <row r="960" spans="1:2" ht="15.75" customHeight="1" x14ac:dyDescent="0.3">
      <c r="A960" s="3"/>
      <c r="B960" s="3"/>
    </row>
    <row r="961" spans="1:2" ht="15.75" customHeight="1" x14ac:dyDescent="0.3">
      <c r="A961" s="3"/>
      <c r="B961" s="3"/>
    </row>
    <row r="962" spans="1:2" ht="15.75" customHeight="1" x14ac:dyDescent="0.3">
      <c r="A962" s="3"/>
      <c r="B962" s="3"/>
    </row>
    <row r="963" spans="1:2" ht="15.75" customHeight="1" x14ac:dyDescent="0.3">
      <c r="A963" s="3"/>
      <c r="B963" s="3"/>
    </row>
    <row r="964" spans="1:2" ht="15.75" customHeight="1" x14ac:dyDescent="0.3">
      <c r="A964" s="3"/>
      <c r="B964" s="3"/>
    </row>
    <row r="965" spans="1:2" ht="15.75" customHeight="1" x14ac:dyDescent="0.3">
      <c r="A965" s="3"/>
      <c r="B965" s="3"/>
    </row>
    <row r="966" spans="1:2" ht="15.75" customHeight="1" x14ac:dyDescent="0.3">
      <c r="A966" s="3"/>
      <c r="B966" s="3"/>
    </row>
    <row r="967" spans="1:2" ht="15.75" customHeight="1" x14ac:dyDescent="0.3">
      <c r="A967" s="3"/>
      <c r="B967" s="3"/>
    </row>
    <row r="968" spans="1:2" ht="15.75" customHeight="1" x14ac:dyDescent="0.3">
      <c r="A968" s="3"/>
      <c r="B968" s="3"/>
    </row>
    <row r="969" spans="1:2" ht="15.75" customHeight="1" x14ac:dyDescent="0.3">
      <c r="A969" s="3"/>
      <c r="B969" s="3"/>
    </row>
    <row r="970" spans="1:2" ht="15.75" customHeight="1" x14ac:dyDescent="0.3">
      <c r="A970" s="3"/>
      <c r="B970" s="3"/>
    </row>
    <row r="971" spans="1:2" ht="15.75" customHeight="1" x14ac:dyDescent="0.3">
      <c r="A971" s="3"/>
      <c r="B971" s="3"/>
    </row>
    <row r="972" spans="1:2" ht="15.75" customHeight="1" x14ac:dyDescent="0.3">
      <c r="A972" s="3"/>
      <c r="B972" s="3"/>
    </row>
    <row r="973" spans="1:2" ht="15.75" customHeight="1" x14ac:dyDescent="0.3">
      <c r="A973" s="3"/>
      <c r="B973" s="3"/>
    </row>
    <row r="974" spans="1:2" ht="15.75" customHeight="1" x14ac:dyDescent="0.3">
      <c r="A974" s="3"/>
      <c r="B974" s="3"/>
    </row>
    <row r="975" spans="1:2" ht="15.75" customHeight="1" x14ac:dyDescent="0.3">
      <c r="A975" s="3"/>
      <c r="B975" s="3"/>
    </row>
    <row r="976" spans="1:2" ht="15.75" customHeight="1" x14ac:dyDescent="0.3">
      <c r="A976" s="3"/>
      <c r="B976" s="3"/>
    </row>
    <row r="977" spans="1:2" ht="15.75" customHeight="1" x14ac:dyDescent="0.3">
      <c r="A977" s="3"/>
      <c r="B977" s="3"/>
    </row>
    <row r="978" spans="1:2" ht="15.75" customHeight="1" x14ac:dyDescent="0.3">
      <c r="A978" s="3"/>
      <c r="B978" s="3"/>
    </row>
    <row r="979" spans="1:2" ht="15.75" customHeight="1" x14ac:dyDescent="0.3">
      <c r="A979" s="3"/>
      <c r="B979" s="3"/>
    </row>
    <row r="980" spans="1:2" ht="15.75" customHeight="1" x14ac:dyDescent="0.3">
      <c r="A980" s="3"/>
      <c r="B980" s="3"/>
    </row>
    <row r="981" spans="1:2" ht="15.75" customHeight="1" x14ac:dyDescent="0.3">
      <c r="A981" s="3"/>
      <c r="B981" s="3"/>
    </row>
    <row r="982" spans="1:2" ht="15.75" customHeight="1" x14ac:dyDescent="0.3">
      <c r="A982" s="3"/>
      <c r="B982" s="3"/>
    </row>
    <row r="983" spans="1:2" ht="15.75" customHeight="1" x14ac:dyDescent="0.3">
      <c r="A983" s="3"/>
      <c r="B983" s="3"/>
    </row>
    <row r="984" spans="1:2" ht="15.75" customHeight="1" x14ac:dyDescent="0.3">
      <c r="A984" s="3"/>
      <c r="B984" s="3"/>
    </row>
    <row r="985" spans="1:2" ht="15.75" customHeight="1" x14ac:dyDescent="0.3">
      <c r="A985" s="3"/>
      <c r="B985" s="3"/>
    </row>
    <row r="986" spans="1:2" ht="15.75" customHeight="1" x14ac:dyDescent="0.3">
      <c r="A986" s="3"/>
      <c r="B986" s="3"/>
    </row>
    <row r="987" spans="1:2" ht="15.75" customHeight="1" x14ac:dyDescent="0.3">
      <c r="A987" s="3"/>
      <c r="B987" s="3"/>
    </row>
    <row r="988" spans="1:2" ht="15.75" customHeight="1" x14ac:dyDescent="0.3">
      <c r="A988" s="3"/>
      <c r="B988" s="3"/>
    </row>
    <row r="989" spans="1:2" ht="15.75" customHeight="1" x14ac:dyDescent="0.3">
      <c r="A989" s="3"/>
      <c r="B989" s="3"/>
    </row>
    <row r="990" spans="1:2" ht="15.75" customHeight="1" x14ac:dyDescent="0.3">
      <c r="A990" s="3"/>
      <c r="B990" s="3"/>
    </row>
    <row r="991" spans="1:2" ht="15.75" customHeight="1" x14ac:dyDescent="0.3">
      <c r="A991" s="3"/>
      <c r="B991" s="3"/>
    </row>
    <row r="992" spans="1:2" ht="15.75" customHeight="1" x14ac:dyDescent="0.3">
      <c r="A992" s="3"/>
      <c r="B992" s="3"/>
    </row>
    <row r="993" spans="1:2" ht="15.75" customHeight="1" x14ac:dyDescent="0.3">
      <c r="A993" s="3"/>
      <c r="B993" s="3"/>
    </row>
    <row r="994" spans="1:2" ht="15.75" customHeight="1" x14ac:dyDescent="0.3">
      <c r="A994" s="3"/>
      <c r="B994" s="3"/>
    </row>
    <row r="995" spans="1:2" ht="15.75" customHeight="1" x14ac:dyDescent="0.3">
      <c r="A995" s="3"/>
      <c r="B995" s="3"/>
    </row>
    <row r="996" spans="1:2" ht="15.75" customHeight="1" x14ac:dyDescent="0.3">
      <c r="A996" s="3"/>
      <c r="B996" s="3"/>
    </row>
    <row r="997" spans="1:2" ht="15.75" customHeight="1" x14ac:dyDescent="0.3">
      <c r="A997" s="3"/>
      <c r="B997" s="3"/>
    </row>
    <row r="998" spans="1:2" ht="15.75" customHeight="1" x14ac:dyDescent="0.3">
      <c r="A998" s="3"/>
      <c r="B998" s="3"/>
    </row>
    <row r="999" spans="1:2" ht="15.75" customHeight="1" x14ac:dyDescent="0.3">
      <c r="A999" s="3"/>
      <c r="B999" s="3"/>
    </row>
    <row r="1000" spans="1:2" ht="15.75" customHeight="1" x14ac:dyDescent="0.3">
      <c r="A1000" s="3"/>
      <c r="B1000" s="3"/>
    </row>
  </sheetData>
  <mergeCells count="3">
    <mergeCell ref="B1:G1"/>
    <mergeCell ref="D23:E23"/>
    <mergeCell ref="D24:E24"/>
  </mergeCells>
  <dataValidations count="1">
    <dataValidation type="list" allowBlank="1" showErrorMessage="1" sqref="E17:E21" xr:uid="{00000000-0002-0000-1800-000000000000}">
      <formula1>#REF!</formula1>
    </dataValidation>
  </dataValidations>
  <pageMargins left="0.7" right="0.7" top="0.75" bottom="0.75" header="0" footer="0"/>
  <pageSetup paperSize="9" fitToHeight="0" orientation="landscape"/>
  <extLst>
    <ext xmlns:x14="http://schemas.microsoft.com/office/spreadsheetml/2009/9/main" uri="{CCE6A557-97BC-4b89-ADB6-D9C93CAAB3DF}">
      <x14:dataValidations xmlns:xm="http://schemas.microsoft.com/office/excel/2006/main" count="3">
        <x14:dataValidation type="list" allowBlank="1" showErrorMessage="1" xr:uid="{00000000-0002-0000-1800-000001000000}">
          <x14:formula1>
            <xm:f>'Dat2'!$A$2:$A$90</xm:f>
          </x14:formula1>
          <xm:sqref>E5</xm:sqref>
        </x14:dataValidation>
        <x14:dataValidation type="list" allowBlank="1" showErrorMessage="1" xr:uid="{00000000-0002-0000-1800-000002000000}">
          <x14:formula1>
            <xm:f>'Dat2'!$A$2:$A$91</xm:f>
          </x14:formula1>
          <xm:sqref>E3:E4</xm:sqref>
        </x14:dataValidation>
        <x14:dataValidation type="list" allowBlank="1" showInputMessage="1" showErrorMessage="1" prompt="Capture the value of the extention .All foreign currency  must be converted to Rand Value" xr:uid="{00000000-0002-0000-1800-000003000000}">
          <x14:formula1>
            <xm:f>Sheet2!$C$1:$C$2</xm:f>
          </x14:formula1>
          <xm:sqref>G3:G5 G17:G21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2.59765625" defaultRowHeight="15" customHeight="1" x14ac:dyDescent="0.25"/>
  <cols>
    <col min="1" max="1" width="2.5" customWidth="1"/>
    <col min="2" max="2" width="7.59765625" customWidth="1"/>
    <col min="3" max="3" width="45.09765625" customWidth="1"/>
    <col min="4" max="4" width="15.59765625" customWidth="1"/>
    <col min="5" max="5" width="16.09765625" customWidth="1"/>
    <col min="6" max="6" width="12.69921875" customWidth="1"/>
    <col min="7" max="7" width="9.796875" customWidth="1"/>
    <col min="8" max="8" width="12.5" customWidth="1"/>
    <col min="9" max="26" width="7.59765625" customWidth="1"/>
  </cols>
  <sheetData>
    <row r="1" spans="1:26" ht="26.25" customHeight="1" x14ac:dyDescent="0.3">
      <c r="A1" s="3"/>
      <c r="B1" s="670" t="s">
        <v>1564</v>
      </c>
      <c r="C1" s="621"/>
      <c r="D1" s="621"/>
      <c r="E1" s="621"/>
      <c r="F1" s="621"/>
      <c r="G1" s="621"/>
      <c r="H1" s="628"/>
    </row>
    <row r="2" spans="1:26" ht="24.75" customHeight="1" x14ac:dyDescent="0.3">
      <c r="A2" s="210"/>
      <c r="B2" s="671"/>
      <c r="C2" s="672"/>
      <c r="D2" s="672"/>
      <c r="E2" s="672"/>
      <c r="F2" s="3"/>
      <c r="G2" s="105"/>
      <c r="H2" s="105"/>
      <c r="I2" s="210"/>
      <c r="J2" s="210"/>
      <c r="K2" s="210"/>
      <c r="L2" s="210"/>
      <c r="M2" s="210"/>
      <c r="N2" s="210"/>
      <c r="O2" s="210"/>
      <c r="P2" s="210"/>
      <c r="Q2" s="210"/>
      <c r="R2" s="210"/>
      <c r="S2" s="210"/>
      <c r="T2" s="210"/>
      <c r="U2" s="210"/>
      <c r="V2" s="210"/>
      <c r="W2" s="210"/>
      <c r="X2" s="210"/>
      <c r="Y2" s="210"/>
      <c r="Z2" s="210"/>
    </row>
    <row r="3" spans="1:26" ht="24.75" customHeight="1" x14ac:dyDescent="0.3">
      <c r="A3" s="210"/>
      <c r="B3" s="673" t="s">
        <v>1565</v>
      </c>
      <c r="C3" s="621"/>
      <c r="D3" s="621"/>
      <c r="E3" s="628"/>
      <c r="F3" s="3"/>
      <c r="G3" s="105"/>
      <c r="H3" s="105"/>
      <c r="I3" s="210"/>
      <c r="J3" s="210"/>
      <c r="K3" s="210"/>
      <c r="L3" s="210"/>
      <c r="M3" s="210"/>
      <c r="N3" s="210"/>
      <c r="O3" s="210"/>
      <c r="P3" s="210"/>
      <c r="Q3" s="210"/>
      <c r="R3" s="210"/>
      <c r="S3" s="210"/>
      <c r="T3" s="210"/>
      <c r="U3" s="210"/>
      <c r="V3" s="210"/>
      <c r="W3" s="210"/>
      <c r="X3" s="210"/>
      <c r="Y3" s="210"/>
      <c r="Z3" s="210"/>
    </row>
    <row r="4" spans="1:26" ht="24.75" customHeight="1" x14ac:dyDescent="0.3">
      <c r="A4" s="105"/>
      <c r="B4" s="211" t="s">
        <v>903</v>
      </c>
      <c r="C4" s="211" t="s">
        <v>904</v>
      </c>
      <c r="D4" s="212" t="s">
        <v>1566</v>
      </c>
      <c r="E4" s="212" t="s">
        <v>1567</v>
      </c>
      <c r="F4" s="3"/>
      <c r="G4" s="105"/>
      <c r="H4" s="105"/>
      <c r="I4" s="105"/>
      <c r="J4" s="105"/>
      <c r="K4" s="105"/>
      <c r="L4" s="105"/>
      <c r="M4" s="105"/>
      <c r="N4" s="105"/>
      <c r="O4" s="105"/>
      <c r="P4" s="105"/>
      <c r="Q4" s="105"/>
      <c r="R4" s="105"/>
      <c r="S4" s="105"/>
      <c r="T4" s="105"/>
      <c r="U4" s="105"/>
      <c r="V4" s="105"/>
      <c r="W4" s="105"/>
      <c r="X4" s="105"/>
      <c r="Y4" s="105"/>
      <c r="Z4" s="105"/>
    </row>
    <row r="5" spans="1:26" ht="24.75" customHeight="1" x14ac:dyDescent="0.3">
      <c r="A5" s="105"/>
      <c r="B5" s="213" t="s">
        <v>1568</v>
      </c>
      <c r="C5" s="214" t="s">
        <v>675</v>
      </c>
      <c r="D5" s="215" t="s">
        <v>804</v>
      </c>
      <c r="E5" s="215" t="s">
        <v>804</v>
      </c>
      <c r="F5" s="3">
        <v>1</v>
      </c>
      <c r="G5" s="105"/>
      <c r="H5" s="105"/>
      <c r="I5" s="105"/>
      <c r="J5" s="105"/>
      <c r="K5" s="105"/>
      <c r="L5" s="105"/>
      <c r="M5" s="105"/>
      <c r="N5" s="105"/>
      <c r="O5" s="105"/>
      <c r="P5" s="105"/>
      <c r="Q5" s="105"/>
      <c r="R5" s="105"/>
      <c r="S5" s="105"/>
      <c r="T5" s="105"/>
      <c r="U5" s="105"/>
      <c r="V5" s="105"/>
      <c r="W5" s="105"/>
      <c r="X5" s="105"/>
      <c r="Y5" s="105"/>
      <c r="Z5" s="105"/>
    </row>
    <row r="6" spans="1:26" ht="30.75" customHeight="1" x14ac:dyDescent="0.3">
      <c r="A6" s="105"/>
      <c r="B6" s="213" t="s">
        <v>1569</v>
      </c>
      <c r="C6" s="214" t="s">
        <v>546</v>
      </c>
      <c r="D6" s="216" t="s">
        <v>807</v>
      </c>
      <c r="E6" s="216" t="s">
        <v>806</v>
      </c>
      <c r="F6" s="3">
        <v>1</v>
      </c>
      <c r="G6" s="105"/>
      <c r="H6" s="105"/>
      <c r="I6" s="105"/>
      <c r="J6" s="105"/>
      <c r="K6" s="105"/>
      <c r="L6" s="105"/>
      <c r="M6" s="105"/>
      <c r="N6" s="105"/>
      <c r="O6" s="105"/>
      <c r="P6" s="105"/>
      <c r="Q6" s="105"/>
      <c r="R6" s="105"/>
      <c r="S6" s="105"/>
      <c r="T6" s="105"/>
      <c r="U6" s="105"/>
      <c r="V6" s="105"/>
      <c r="W6" s="105"/>
      <c r="X6" s="105"/>
      <c r="Y6" s="105"/>
      <c r="Z6" s="105"/>
    </row>
    <row r="7" spans="1:26" ht="24.75" customHeight="1" x14ac:dyDescent="0.3">
      <c r="A7" s="105"/>
      <c r="B7" s="213" t="s">
        <v>1570</v>
      </c>
      <c r="C7" s="214" t="s">
        <v>1571</v>
      </c>
      <c r="D7" s="217" t="s">
        <v>806</v>
      </c>
      <c r="E7" s="217" t="s">
        <v>806</v>
      </c>
      <c r="F7" s="3">
        <v>0</v>
      </c>
      <c r="G7" s="105"/>
      <c r="H7" s="105"/>
      <c r="I7" s="105"/>
      <c r="J7" s="105"/>
      <c r="K7" s="105"/>
      <c r="L7" s="105"/>
      <c r="M7" s="105"/>
      <c r="N7" s="105"/>
      <c r="O7" s="105"/>
      <c r="P7" s="105"/>
      <c r="Q7" s="105"/>
      <c r="R7" s="105"/>
      <c r="S7" s="105"/>
      <c r="T7" s="105"/>
      <c r="U7" s="105"/>
      <c r="V7" s="105"/>
      <c r="W7" s="105"/>
      <c r="X7" s="105"/>
      <c r="Y7" s="105"/>
      <c r="Z7" s="105"/>
    </row>
    <row r="8" spans="1:26" ht="24.75" customHeight="1" x14ac:dyDescent="0.3">
      <c r="A8" s="105"/>
      <c r="B8" s="218" t="s">
        <v>1570</v>
      </c>
      <c r="C8" s="214" t="s">
        <v>1572</v>
      </c>
      <c r="D8" s="215" t="s">
        <v>804</v>
      </c>
      <c r="E8" s="215" t="s">
        <v>804</v>
      </c>
      <c r="F8" s="3">
        <v>1</v>
      </c>
      <c r="G8" s="105"/>
      <c r="H8" s="105"/>
      <c r="I8" s="105"/>
      <c r="J8" s="105"/>
      <c r="K8" s="105"/>
      <c r="L8" s="105"/>
      <c r="M8" s="105"/>
      <c r="N8" s="105"/>
      <c r="O8" s="105"/>
      <c r="P8" s="105"/>
      <c r="Q8" s="105"/>
      <c r="R8" s="105"/>
      <c r="S8" s="105"/>
      <c r="T8" s="105"/>
      <c r="U8" s="105"/>
      <c r="V8" s="105"/>
      <c r="W8" s="105"/>
      <c r="X8" s="105"/>
      <c r="Y8" s="105"/>
      <c r="Z8" s="105"/>
    </row>
    <row r="9" spans="1:26" ht="24.75" customHeight="1" x14ac:dyDescent="0.3">
      <c r="A9" s="105"/>
      <c r="B9" s="213" t="s">
        <v>1573</v>
      </c>
      <c r="C9" s="214" t="s">
        <v>1574</v>
      </c>
      <c r="D9" s="215" t="s">
        <v>804</v>
      </c>
      <c r="E9" s="215" t="s">
        <v>804</v>
      </c>
      <c r="F9" s="3">
        <v>1</v>
      </c>
      <c r="G9" s="171"/>
      <c r="H9" s="171"/>
      <c r="I9" s="105"/>
      <c r="J9" s="105"/>
      <c r="K9" s="105"/>
      <c r="L9" s="105"/>
      <c r="M9" s="105"/>
      <c r="N9" s="105"/>
      <c r="O9" s="105"/>
      <c r="P9" s="105"/>
      <c r="Q9" s="105"/>
      <c r="R9" s="105"/>
      <c r="S9" s="105"/>
      <c r="T9" s="105"/>
      <c r="U9" s="105"/>
      <c r="V9" s="105"/>
      <c r="W9" s="105"/>
      <c r="X9" s="105"/>
      <c r="Y9" s="105"/>
      <c r="Z9" s="105"/>
    </row>
    <row r="10" spans="1:26" ht="24.75" customHeight="1" x14ac:dyDescent="0.3">
      <c r="A10" s="105"/>
      <c r="B10" s="213" t="s">
        <v>1575</v>
      </c>
      <c r="C10" s="214" t="s">
        <v>1230</v>
      </c>
      <c r="D10" s="215" t="s">
        <v>804</v>
      </c>
      <c r="E10" s="215" t="s">
        <v>804</v>
      </c>
      <c r="F10" s="3">
        <v>1</v>
      </c>
      <c r="G10" s="171"/>
      <c r="H10" s="171"/>
      <c r="I10" s="105"/>
      <c r="J10" s="105"/>
      <c r="K10" s="105"/>
      <c r="L10" s="105"/>
      <c r="M10" s="105"/>
      <c r="N10" s="105"/>
      <c r="O10" s="105"/>
      <c r="P10" s="105"/>
      <c r="Q10" s="105"/>
      <c r="R10" s="105"/>
      <c r="S10" s="105"/>
      <c r="T10" s="105"/>
      <c r="U10" s="105"/>
      <c r="V10" s="105"/>
      <c r="W10" s="105"/>
      <c r="X10" s="105"/>
      <c r="Y10" s="105"/>
      <c r="Z10" s="105"/>
    </row>
    <row r="11" spans="1:26" ht="24.75" customHeight="1" x14ac:dyDescent="0.3">
      <c r="A11" s="105"/>
      <c r="B11" s="213" t="s">
        <v>1575</v>
      </c>
      <c r="C11" s="21" t="s">
        <v>1576</v>
      </c>
      <c r="D11" s="215" t="s">
        <v>804</v>
      </c>
      <c r="E11" s="215" t="s">
        <v>804</v>
      </c>
      <c r="F11" s="3">
        <v>1</v>
      </c>
      <c r="G11" s="105"/>
      <c r="H11" s="105"/>
      <c r="I11" s="105"/>
      <c r="J11" s="105"/>
      <c r="K11" s="105"/>
      <c r="L11" s="105"/>
      <c r="M11" s="105"/>
      <c r="N11" s="105"/>
      <c r="O11" s="105"/>
      <c r="P11" s="105"/>
      <c r="Q11" s="105"/>
      <c r="R11" s="105"/>
      <c r="S11" s="105"/>
      <c r="T11" s="105"/>
      <c r="U11" s="105"/>
      <c r="V11" s="105"/>
      <c r="W11" s="105"/>
      <c r="X11" s="105"/>
      <c r="Y11" s="105"/>
      <c r="Z11" s="105"/>
    </row>
    <row r="12" spans="1:26" ht="29.25" customHeight="1" x14ac:dyDescent="0.3">
      <c r="A12" s="105"/>
      <c r="B12" s="213" t="s">
        <v>1577</v>
      </c>
      <c r="C12" s="214" t="s">
        <v>1578</v>
      </c>
      <c r="D12" s="215" t="s">
        <v>804</v>
      </c>
      <c r="E12" s="215" t="s">
        <v>804</v>
      </c>
      <c r="F12" s="3">
        <v>1</v>
      </c>
      <c r="G12" s="105"/>
      <c r="H12" s="105"/>
      <c r="I12" s="105"/>
      <c r="J12" s="105"/>
      <c r="K12" s="105"/>
      <c r="L12" s="105"/>
      <c r="M12" s="105"/>
      <c r="N12" s="105"/>
      <c r="O12" s="105"/>
      <c r="P12" s="105"/>
      <c r="Q12" s="105"/>
      <c r="R12" s="105"/>
      <c r="S12" s="105"/>
      <c r="T12" s="105"/>
      <c r="U12" s="105"/>
      <c r="V12" s="105"/>
      <c r="W12" s="105"/>
      <c r="X12" s="105"/>
      <c r="Y12" s="105"/>
      <c r="Z12" s="105"/>
    </row>
    <row r="13" spans="1:26" ht="24.75" customHeight="1" x14ac:dyDescent="0.3">
      <c r="A13" s="105"/>
      <c r="B13" s="213" t="s">
        <v>1579</v>
      </c>
      <c r="C13" s="214" t="s">
        <v>483</v>
      </c>
      <c r="D13" s="215" t="s">
        <v>804</v>
      </c>
      <c r="E13" s="215" t="s">
        <v>804</v>
      </c>
      <c r="F13" s="3">
        <v>1</v>
      </c>
      <c r="G13" s="105"/>
      <c r="H13" s="105"/>
      <c r="I13" s="105"/>
      <c r="J13" s="105"/>
      <c r="K13" s="105"/>
      <c r="L13" s="105"/>
      <c r="M13" s="105"/>
      <c r="N13" s="105"/>
      <c r="O13" s="105"/>
      <c r="P13" s="105"/>
      <c r="Q13" s="105"/>
      <c r="R13" s="105"/>
      <c r="S13" s="105"/>
      <c r="T13" s="105"/>
      <c r="U13" s="105"/>
      <c r="V13" s="105"/>
      <c r="W13" s="105"/>
      <c r="X13" s="105"/>
      <c r="Y13" s="105"/>
      <c r="Z13" s="105"/>
    </row>
    <row r="14" spans="1:26" ht="24.75" customHeight="1" x14ac:dyDescent="0.3">
      <c r="A14" s="105"/>
      <c r="B14" s="213" t="s">
        <v>1580</v>
      </c>
      <c r="C14" s="214" t="s">
        <v>1581</v>
      </c>
      <c r="D14" s="215" t="s">
        <v>804</v>
      </c>
      <c r="E14" s="215" t="s">
        <v>804</v>
      </c>
      <c r="F14" s="3">
        <v>1</v>
      </c>
      <c r="G14" s="105"/>
      <c r="H14" s="105"/>
      <c r="I14" s="105"/>
      <c r="J14" s="105"/>
      <c r="K14" s="105"/>
      <c r="L14" s="105"/>
      <c r="M14" s="105"/>
      <c r="N14" s="105"/>
      <c r="O14" s="105"/>
      <c r="P14" s="105"/>
      <c r="Q14" s="105"/>
      <c r="R14" s="105"/>
      <c r="S14" s="105"/>
      <c r="T14" s="105"/>
      <c r="U14" s="105"/>
      <c r="V14" s="105"/>
      <c r="W14" s="105"/>
      <c r="X14" s="105"/>
      <c r="Y14" s="105"/>
      <c r="Z14" s="105"/>
    </row>
    <row r="15" spans="1:26" ht="24.75" customHeight="1" x14ac:dyDescent="0.3">
      <c r="A15" s="105"/>
      <c r="B15" s="213" t="s">
        <v>1582</v>
      </c>
      <c r="C15" s="214" t="s">
        <v>1583</v>
      </c>
      <c r="D15" s="215" t="s">
        <v>804</v>
      </c>
      <c r="E15" s="215" t="s">
        <v>804</v>
      </c>
      <c r="F15" s="3">
        <v>1</v>
      </c>
      <c r="G15" s="105"/>
      <c r="H15" s="105"/>
      <c r="I15" s="105"/>
      <c r="J15" s="105"/>
      <c r="K15" s="105"/>
      <c r="L15" s="105"/>
      <c r="M15" s="105"/>
      <c r="N15" s="105"/>
      <c r="O15" s="105"/>
      <c r="P15" s="105"/>
      <c r="Q15" s="105"/>
      <c r="R15" s="105"/>
      <c r="S15" s="105"/>
      <c r="T15" s="105"/>
      <c r="U15" s="105"/>
      <c r="V15" s="105"/>
      <c r="W15" s="105"/>
      <c r="X15" s="105"/>
      <c r="Y15" s="105"/>
      <c r="Z15" s="105"/>
    </row>
    <row r="16" spans="1:26" ht="24.75" customHeight="1" x14ac:dyDescent="0.3">
      <c r="A16" s="105"/>
      <c r="B16" s="213" t="s">
        <v>1584</v>
      </c>
      <c r="C16" s="214" t="s">
        <v>1585</v>
      </c>
      <c r="D16" s="215" t="s">
        <v>804</v>
      </c>
      <c r="E16" s="215" t="s">
        <v>804</v>
      </c>
      <c r="F16" s="3">
        <v>1</v>
      </c>
      <c r="G16" s="105"/>
      <c r="H16" s="105"/>
      <c r="I16" s="105"/>
      <c r="J16" s="105"/>
      <c r="K16" s="105"/>
      <c r="L16" s="105"/>
      <c r="M16" s="105"/>
      <c r="N16" s="105"/>
      <c r="O16" s="105"/>
      <c r="P16" s="105"/>
      <c r="Q16" s="105"/>
      <c r="R16" s="105"/>
      <c r="S16" s="105"/>
      <c r="T16" s="105"/>
      <c r="U16" s="105"/>
      <c r="V16" s="105"/>
      <c r="W16" s="105"/>
      <c r="X16" s="105"/>
      <c r="Y16" s="105"/>
      <c r="Z16" s="105"/>
    </row>
    <row r="17" spans="1:26" ht="24.75" customHeight="1" x14ac:dyDescent="0.3">
      <c r="A17" s="105"/>
      <c r="B17" s="213" t="s">
        <v>1586</v>
      </c>
      <c r="C17" s="214" t="s">
        <v>1199</v>
      </c>
      <c r="D17" s="215" t="s">
        <v>804</v>
      </c>
      <c r="E17" s="215" t="s">
        <v>804</v>
      </c>
      <c r="F17" s="3">
        <v>1</v>
      </c>
      <c r="G17" s="105"/>
      <c r="H17" s="105"/>
      <c r="I17" s="105"/>
      <c r="J17" s="105"/>
      <c r="K17" s="105"/>
      <c r="L17" s="105"/>
      <c r="M17" s="105"/>
      <c r="N17" s="105"/>
      <c r="O17" s="105"/>
      <c r="P17" s="105"/>
      <c r="Q17" s="105"/>
      <c r="R17" s="105"/>
      <c r="S17" s="105"/>
      <c r="T17" s="105"/>
      <c r="U17" s="105"/>
      <c r="V17" s="105"/>
      <c r="W17" s="105"/>
      <c r="X17" s="105"/>
      <c r="Y17" s="105"/>
      <c r="Z17" s="105"/>
    </row>
    <row r="18" spans="1:26" ht="24.75" customHeight="1" x14ac:dyDescent="0.3">
      <c r="A18" s="105"/>
      <c r="B18" s="213" t="s">
        <v>1587</v>
      </c>
      <c r="C18" s="214" t="s">
        <v>1588</v>
      </c>
      <c r="D18" s="215" t="s">
        <v>804</v>
      </c>
      <c r="E18" s="215" t="s">
        <v>804</v>
      </c>
      <c r="F18" s="3">
        <v>1</v>
      </c>
      <c r="G18" s="105"/>
      <c r="H18" s="105"/>
      <c r="I18" s="105"/>
      <c r="J18" s="105"/>
      <c r="K18" s="105"/>
      <c r="L18" s="105"/>
      <c r="M18" s="105"/>
      <c r="N18" s="105"/>
      <c r="O18" s="105"/>
      <c r="P18" s="105"/>
      <c r="Q18" s="105"/>
      <c r="R18" s="105"/>
      <c r="S18" s="105"/>
      <c r="T18" s="105"/>
      <c r="U18" s="105"/>
      <c r="V18" s="105"/>
      <c r="W18" s="105"/>
      <c r="X18" s="105"/>
      <c r="Y18" s="105"/>
      <c r="Z18" s="105"/>
    </row>
    <row r="19" spans="1:26" ht="24.75" customHeight="1" x14ac:dyDescent="0.3">
      <c r="A19" s="105"/>
      <c r="B19" s="213" t="s">
        <v>1589</v>
      </c>
      <c r="C19" s="214" t="s">
        <v>1590</v>
      </c>
      <c r="D19" s="219" t="s">
        <v>806</v>
      </c>
      <c r="E19" s="220" t="s">
        <v>806</v>
      </c>
      <c r="F19" s="3"/>
      <c r="G19" s="105"/>
      <c r="H19" s="105"/>
      <c r="I19" s="105"/>
      <c r="J19" s="105"/>
      <c r="K19" s="105"/>
      <c r="L19" s="105"/>
      <c r="M19" s="105"/>
      <c r="N19" s="105"/>
      <c r="O19" s="105"/>
      <c r="P19" s="105"/>
      <c r="Q19" s="105"/>
      <c r="R19" s="105"/>
      <c r="S19" s="105"/>
      <c r="T19" s="105"/>
      <c r="U19" s="105"/>
      <c r="V19" s="105"/>
      <c r="W19" s="105"/>
      <c r="X19" s="105"/>
      <c r="Y19" s="105"/>
      <c r="Z19" s="105"/>
    </row>
    <row r="20" spans="1:26" ht="24.75" customHeight="1" x14ac:dyDescent="0.3">
      <c r="A20" s="105"/>
      <c r="B20" s="213" t="s">
        <v>1591</v>
      </c>
      <c r="C20" s="214" t="s">
        <v>1592</v>
      </c>
      <c r="D20" s="215" t="s">
        <v>804</v>
      </c>
      <c r="E20" s="215" t="s">
        <v>804</v>
      </c>
      <c r="F20" s="3">
        <v>1</v>
      </c>
      <c r="G20" s="105"/>
      <c r="H20" s="105"/>
      <c r="I20" s="105"/>
      <c r="J20" s="105"/>
      <c r="K20" s="105"/>
      <c r="L20" s="105"/>
      <c r="M20" s="105"/>
      <c r="N20" s="105"/>
      <c r="O20" s="105"/>
      <c r="P20" s="105"/>
      <c r="Q20" s="105"/>
      <c r="R20" s="105"/>
      <c r="S20" s="105"/>
      <c r="T20" s="105"/>
      <c r="U20" s="105"/>
      <c r="V20" s="105"/>
      <c r="W20" s="105"/>
      <c r="X20" s="105"/>
      <c r="Y20" s="105"/>
      <c r="Z20" s="105"/>
    </row>
    <row r="21" spans="1:26" ht="24.75" customHeight="1" x14ac:dyDescent="0.3">
      <c r="A21" s="105"/>
      <c r="B21" s="213" t="s">
        <v>1593</v>
      </c>
      <c r="C21" s="214" t="s">
        <v>1333</v>
      </c>
      <c r="D21" s="215" t="s">
        <v>804</v>
      </c>
      <c r="E21" s="215" t="s">
        <v>804</v>
      </c>
      <c r="F21" s="3">
        <v>1</v>
      </c>
      <c r="G21" s="3"/>
      <c r="H21" s="3"/>
      <c r="I21" s="105"/>
      <c r="J21" s="105"/>
      <c r="K21" s="105"/>
      <c r="L21" s="105"/>
      <c r="M21" s="105"/>
      <c r="N21" s="105"/>
      <c r="O21" s="105"/>
      <c r="P21" s="105"/>
      <c r="Q21" s="105"/>
      <c r="R21" s="105"/>
      <c r="S21" s="105"/>
      <c r="T21" s="105"/>
      <c r="U21" s="105"/>
      <c r="V21" s="105"/>
      <c r="W21" s="105"/>
      <c r="X21" s="105"/>
      <c r="Y21" s="105"/>
      <c r="Z21" s="105"/>
    </row>
    <row r="22" spans="1:26" ht="24.75" customHeight="1" x14ac:dyDescent="0.3">
      <c r="A22" s="105"/>
      <c r="B22" s="213" t="s">
        <v>1594</v>
      </c>
      <c r="C22" s="214" t="s">
        <v>1595</v>
      </c>
      <c r="D22" s="215" t="s">
        <v>804</v>
      </c>
      <c r="E22" s="215" t="s">
        <v>804</v>
      </c>
      <c r="F22" s="3">
        <v>1</v>
      </c>
      <c r="G22" s="3"/>
      <c r="H22" s="3"/>
      <c r="I22" s="105"/>
      <c r="J22" s="105"/>
      <c r="K22" s="105"/>
      <c r="L22" s="105"/>
      <c r="M22" s="105"/>
      <c r="N22" s="105"/>
      <c r="O22" s="105"/>
      <c r="P22" s="105"/>
      <c r="Q22" s="105"/>
      <c r="R22" s="105"/>
      <c r="S22" s="105"/>
      <c r="T22" s="105"/>
      <c r="U22" s="105"/>
      <c r="V22" s="105"/>
      <c r="W22" s="105"/>
      <c r="X22" s="105"/>
      <c r="Y22" s="105"/>
      <c r="Z22" s="105"/>
    </row>
    <row r="23" spans="1:26" ht="24.75" customHeight="1" x14ac:dyDescent="0.3">
      <c r="A23" s="105"/>
      <c r="B23" s="213" t="s">
        <v>1596</v>
      </c>
      <c r="C23" s="214" t="s">
        <v>1597</v>
      </c>
      <c r="D23" s="215" t="s">
        <v>804</v>
      </c>
      <c r="E23" s="215" t="s">
        <v>804</v>
      </c>
      <c r="F23" s="3">
        <v>1</v>
      </c>
      <c r="G23" s="3"/>
      <c r="H23" s="3"/>
      <c r="I23" s="105"/>
      <c r="J23" s="105"/>
      <c r="K23" s="105"/>
      <c r="L23" s="105"/>
      <c r="M23" s="105"/>
      <c r="N23" s="105"/>
      <c r="O23" s="105"/>
      <c r="P23" s="105"/>
      <c r="Q23" s="105"/>
      <c r="R23" s="105"/>
      <c r="S23" s="105"/>
      <c r="T23" s="105"/>
      <c r="U23" s="105"/>
      <c r="V23" s="105"/>
      <c r="W23" s="105"/>
      <c r="X23" s="105"/>
      <c r="Y23" s="105"/>
      <c r="Z23" s="105"/>
    </row>
    <row r="24" spans="1:26" ht="24.75" customHeight="1" x14ac:dyDescent="0.3">
      <c r="A24" s="105"/>
      <c r="B24" s="213" t="s">
        <v>1598</v>
      </c>
      <c r="C24" s="214" t="s">
        <v>1599</v>
      </c>
      <c r="D24" s="215" t="s">
        <v>804</v>
      </c>
      <c r="E24" s="215" t="s">
        <v>804</v>
      </c>
      <c r="F24" s="3">
        <v>1</v>
      </c>
      <c r="G24" s="3"/>
      <c r="H24" s="3"/>
      <c r="I24" s="105"/>
      <c r="J24" s="105"/>
      <c r="K24" s="105"/>
      <c r="L24" s="105"/>
      <c r="M24" s="105"/>
      <c r="N24" s="105"/>
      <c r="O24" s="105"/>
      <c r="P24" s="105"/>
      <c r="Q24" s="105"/>
      <c r="R24" s="105"/>
      <c r="S24" s="105"/>
      <c r="T24" s="105"/>
      <c r="U24" s="105"/>
      <c r="V24" s="105"/>
      <c r="W24" s="105"/>
      <c r="X24" s="105"/>
      <c r="Y24" s="105"/>
      <c r="Z24" s="105"/>
    </row>
    <row r="25" spans="1:26" ht="24.75" customHeight="1" x14ac:dyDescent="0.3">
      <c r="A25" s="105"/>
      <c r="B25" s="213" t="s">
        <v>1600</v>
      </c>
      <c r="C25" s="214" t="s">
        <v>1601</v>
      </c>
      <c r="D25" s="215" t="s">
        <v>804</v>
      </c>
      <c r="E25" s="215" t="s">
        <v>804</v>
      </c>
      <c r="F25" s="3">
        <v>1</v>
      </c>
      <c r="G25" s="3"/>
      <c r="H25" s="3"/>
      <c r="I25" s="105"/>
      <c r="J25" s="105"/>
      <c r="K25" s="105"/>
      <c r="L25" s="105"/>
      <c r="M25" s="105"/>
      <c r="N25" s="105"/>
      <c r="O25" s="105"/>
      <c r="P25" s="105"/>
      <c r="Q25" s="105"/>
      <c r="R25" s="105"/>
      <c r="S25" s="105"/>
      <c r="T25" s="105"/>
      <c r="U25" s="105"/>
      <c r="V25" s="105"/>
      <c r="W25" s="105"/>
      <c r="X25" s="105"/>
      <c r="Y25" s="105"/>
      <c r="Z25" s="105"/>
    </row>
    <row r="26" spans="1:26" ht="24.75" customHeight="1" x14ac:dyDescent="0.3">
      <c r="A26" s="105"/>
      <c r="B26" s="213" t="s">
        <v>1600</v>
      </c>
      <c r="C26" s="214" t="s">
        <v>1602</v>
      </c>
      <c r="D26" s="215" t="s">
        <v>804</v>
      </c>
      <c r="E26" s="215" t="s">
        <v>804</v>
      </c>
      <c r="F26" s="3">
        <v>1</v>
      </c>
      <c r="G26" s="3"/>
      <c r="H26" s="3"/>
      <c r="I26" s="105"/>
      <c r="J26" s="105"/>
      <c r="K26" s="105"/>
      <c r="L26" s="105"/>
      <c r="M26" s="105"/>
      <c r="N26" s="105"/>
      <c r="O26" s="105"/>
      <c r="P26" s="105"/>
      <c r="Q26" s="105"/>
      <c r="R26" s="105"/>
      <c r="S26" s="105"/>
      <c r="T26" s="105"/>
      <c r="U26" s="105"/>
      <c r="V26" s="105"/>
      <c r="W26" s="105"/>
      <c r="X26" s="105"/>
      <c r="Y26" s="105"/>
      <c r="Z26" s="105"/>
    </row>
    <row r="27" spans="1:26" ht="34.5" customHeight="1" x14ac:dyDescent="0.3">
      <c r="A27" s="105"/>
      <c r="B27" s="218" t="s">
        <v>1603</v>
      </c>
      <c r="C27" s="221" t="s">
        <v>1604</v>
      </c>
      <c r="D27" s="215" t="s">
        <v>804</v>
      </c>
      <c r="E27" s="215" t="s">
        <v>804</v>
      </c>
      <c r="F27" s="3">
        <v>1</v>
      </c>
      <c r="G27" s="3"/>
      <c r="H27" s="3"/>
      <c r="I27" s="105"/>
      <c r="J27" s="105"/>
      <c r="K27" s="105"/>
      <c r="L27" s="105"/>
      <c r="M27" s="105"/>
      <c r="N27" s="105"/>
      <c r="O27" s="105"/>
      <c r="P27" s="105"/>
      <c r="Q27" s="105"/>
      <c r="R27" s="105"/>
      <c r="S27" s="105"/>
      <c r="T27" s="105"/>
      <c r="U27" s="105"/>
      <c r="V27" s="105"/>
      <c r="W27" s="105"/>
      <c r="X27" s="105"/>
      <c r="Y27" s="105"/>
      <c r="Z27" s="105"/>
    </row>
    <row r="28" spans="1:26" ht="24.75" customHeight="1" x14ac:dyDescent="0.3">
      <c r="A28" s="105"/>
      <c r="B28" s="213" t="s">
        <v>1605</v>
      </c>
      <c r="C28" s="214" t="s">
        <v>1606</v>
      </c>
      <c r="D28" s="215" t="s">
        <v>804</v>
      </c>
      <c r="E28" s="215" t="s">
        <v>804</v>
      </c>
      <c r="F28" s="3">
        <v>1</v>
      </c>
      <c r="G28" s="3"/>
      <c r="H28" s="3"/>
      <c r="I28" s="105"/>
      <c r="J28" s="105"/>
      <c r="K28" s="105"/>
      <c r="L28" s="105"/>
      <c r="M28" s="105"/>
      <c r="N28" s="105"/>
      <c r="O28" s="105"/>
      <c r="P28" s="105"/>
      <c r="Q28" s="105"/>
      <c r="R28" s="105"/>
      <c r="S28" s="105"/>
      <c r="T28" s="105"/>
      <c r="U28" s="105"/>
      <c r="V28" s="105"/>
      <c r="W28" s="105"/>
      <c r="X28" s="105"/>
      <c r="Y28" s="105"/>
      <c r="Z28" s="105"/>
    </row>
    <row r="29" spans="1:26" ht="24.75" customHeight="1" x14ac:dyDescent="0.3">
      <c r="A29" s="105"/>
      <c r="B29" s="213" t="s">
        <v>1607</v>
      </c>
      <c r="C29" s="214" t="s">
        <v>1608</v>
      </c>
      <c r="D29" s="215" t="s">
        <v>804</v>
      </c>
      <c r="E29" s="215" t="s">
        <v>804</v>
      </c>
      <c r="F29" s="3">
        <v>1</v>
      </c>
      <c r="G29" s="3"/>
      <c r="H29" s="3"/>
      <c r="I29" s="105"/>
      <c r="J29" s="105"/>
      <c r="K29" s="105"/>
      <c r="L29" s="105"/>
      <c r="M29" s="105"/>
      <c r="N29" s="105"/>
      <c r="O29" s="105"/>
      <c r="P29" s="105"/>
      <c r="Q29" s="105"/>
      <c r="R29" s="105"/>
      <c r="S29" s="105"/>
      <c r="T29" s="105"/>
      <c r="U29" s="105"/>
      <c r="V29" s="105"/>
      <c r="W29" s="105"/>
      <c r="X29" s="105"/>
      <c r="Y29" s="105"/>
      <c r="Z29" s="105"/>
    </row>
    <row r="30" spans="1:26" ht="24.75" customHeight="1" x14ac:dyDescent="0.3">
      <c r="A30" s="105"/>
      <c r="B30" s="213" t="s">
        <v>1609</v>
      </c>
      <c r="C30" s="214" t="s">
        <v>886</v>
      </c>
      <c r="D30" s="215" t="s">
        <v>804</v>
      </c>
      <c r="E30" s="215" t="s">
        <v>804</v>
      </c>
      <c r="F30" s="3">
        <v>1</v>
      </c>
      <c r="G30" s="3"/>
      <c r="H30" s="3"/>
      <c r="I30" s="105"/>
      <c r="J30" s="105"/>
      <c r="K30" s="105"/>
      <c r="L30" s="105"/>
      <c r="M30" s="105"/>
      <c r="N30" s="105"/>
      <c r="O30" s="105"/>
      <c r="P30" s="105"/>
      <c r="Q30" s="105"/>
      <c r="R30" s="105"/>
      <c r="S30" s="105"/>
      <c r="T30" s="105"/>
      <c r="U30" s="105"/>
      <c r="V30" s="105"/>
      <c r="W30" s="105"/>
      <c r="X30" s="105"/>
      <c r="Y30" s="105"/>
      <c r="Z30" s="105"/>
    </row>
    <row r="31" spans="1:26" ht="24.75" customHeight="1" x14ac:dyDescent="0.3">
      <c r="A31" s="105"/>
      <c r="B31" s="213" t="s">
        <v>1609</v>
      </c>
      <c r="C31" s="214" t="s">
        <v>1610</v>
      </c>
      <c r="D31" s="215" t="s">
        <v>804</v>
      </c>
      <c r="E31" s="215" t="s">
        <v>804</v>
      </c>
      <c r="F31" s="3">
        <v>1</v>
      </c>
      <c r="G31" s="3"/>
      <c r="H31" s="3"/>
      <c r="I31" s="105"/>
      <c r="J31" s="105"/>
      <c r="K31" s="105"/>
      <c r="L31" s="105"/>
      <c r="M31" s="105"/>
      <c r="N31" s="105"/>
      <c r="O31" s="105"/>
      <c r="P31" s="105"/>
      <c r="Q31" s="105"/>
      <c r="R31" s="105"/>
      <c r="S31" s="105"/>
      <c r="T31" s="105"/>
      <c r="U31" s="105"/>
      <c r="V31" s="105"/>
      <c r="W31" s="105"/>
      <c r="X31" s="105"/>
      <c r="Y31" s="105"/>
      <c r="Z31" s="105"/>
    </row>
    <row r="32" spans="1:26" ht="24.75" customHeight="1" x14ac:dyDescent="0.3">
      <c r="A32" s="105"/>
      <c r="B32" s="213" t="s">
        <v>1611</v>
      </c>
      <c r="C32" s="214" t="s">
        <v>1612</v>
      </c>
      <c r="D32" s="215" t="s">
        <v>804</v>
      </c>
      <c r="E32" s="215" t="s">
        <v>804</v>
      </c>
      <c r="F32" s="3">
        <v>1</v>
      </c>
      <c r="G32" s="3"/>
      <c r="H32" s="3"/>
      <c r="I32" s="105"/>
      <c r="J32" s="105"/>
      <c r="K32" s="105"/>
      <c r="L32" s="105"/>
      <c r="M32" s="105"/>
      <c r="N32" s="105"/>
      <c r="O32" s="105"/>
      <c r="P32" s="105"/>
      <c r="Q32" s="105"/>
      <c r="R32" s="105"/>
      <c r="S32" s="105"/>
      <c r="T32" s="105"/>
      <c r="U32" s="105"/>
      <c r="V32" s="105"/>
      <c r="W32" s="105"/>
      <c r="X32" s="105"/>
      <c r="Y32" s="105"/>
      <c r="Z32" s="105"/>
    </row>
    <row r="33" spans="1:26" ht="24.75" customHeight="1" x14ac:dyDescent="0.3">
      <c r="A33" s="105"/>
      <c r="B33" s="213" t="s">
        <v>1613</v>
      </c>
      <c r="C33" s="214" t="s">
        <v>1614</v>
      </c>
      <c r="D33" s="215" t="s">
        <v>804</v>
      </c>
      <c r="E33" s="215" t="s">
        <v>804</v>
      </c>
      <c r="F33" s="3">
        <v>1</v>
      </c>
      <c r="G33" s="3"/>
      <c r="H33" s="3"/>
      <c r="I33" s="105"/>
      <c r="J33" s="105"/>
      <c r="K33" s="105"/>
      <c r="L33" s="105"/>
      <c r="M33" s="105"/>
      <c r="N33" s="105"/>
      <c r="O33" s="105"/>
      <c r="P33" s="105"/>
      <c r="Q33" s="105"/>
      <c r="R33" s="105"/>
      <c r="S33" s="105"/>
      <c r="T33" s="105"/>
      <c r="U33" s="105"/>
      <c r="V33" s="105"/>
      <c r="W33" s="105"/>
      <c r="X33" s="105"/>
      <c r="Y33" s="105"/>
      <c r="Z33" s="105"/>
    </row>
    <row r="34" spans="1:26" ht="24.75" customHeight="1" x14ac:dyDescent="0.3">
      <c r="A34" s="105"/>
      <c r="B34" s="213" t="s">
        <v>1615</v>
      </c>
      <c r="C34" s="214" t="s">
        <v>1616</v>
      </c>
      <c r="D34" s="215" t="s">
        <v>804</v>
      </c>
      <c r="E34" s="215" t="s">
        <v>804</v>
      </c>
      <c r="F34" s="3">
        <v>1</v>
      </c>
      <c r="G34" s="3"/>
      <c r="H34" s="3"/>
      <c r="I34" s="105"/>
      <c r="J34" s="105"/>
      <c r="K34" s="105"/>
      <c r="L34" s="105"/>
      <c r="M34" s="105"/>
      <c r="N34" s="105"/>
      <c r="O34" s="105"/>
      <c r="P34" s="105"/>
      <c r="Q34" s="105"/>
      <c r="R34" s="105"/>
      <c r="S34" s="105"/>
      <c r="T34" s="105"/>
      <c r="U34" s="105"/>
      <c r="V34" s="105"/>
      <c r="W34" s="105"/>
      <c r="X34" s="105"/>
      <c r="Y34" s="105"/>
      <c r="Z34" s="105"/>
    </row>
    <row r="35" spans="1:26" ht="24.75" customHeight="1" x14ac:dyDescent="0.3">
      <c r="A35" s="105"/>
      <c r="B35" s="213" t="s">
        <v>1617</v>
      </c>
      <c r="C35" s="214" t="s">
        <v>1421</v>
      </c>
      <c r="D35" s="215" t="s">
        <v>804</v>
      </c>
      <c r="E35" s="215" t="s">
        <v>804</v>
      </c>
      <c r="F35" s="3">
        <v>1</v>
      </c>
      <c r="G35" s="3"/>
      <c r="H35" s="3"/>
      <c r="I35" s="105"/>
      <c r="J35" s="105"/>
      <c r="K35" s="105"/>
      <c r="L35" s="105"/>
      <c r="M35" s="105"/>
      <c r="N35" s="105"/>
      <c r="O35" s="105"/>
      <c r="P35" s="105"/>
      <c r="Q35" s="105"/>
      <c r="R35" s="105"/>
      <c r="S35" s="105"/>
      <c r="T35" s="105"/>
      <c r="U35" s="105"/>
      <c r="V35" s="105"/>
      <c r="W35" s="105"/>
      <c r="X35" s="105"/>
      <c r="Y35" s="105"/>
      <c r="Z35" s="105"/>
    </row>
    <row r="36" spans="1:26" ht="24.75" customHeight="1" x14ac:dyDescent="0.3">
      <c r="A36" s="105"/>
      <c r="B36" s="213" t="s">
        <v>1618</v>
      </c>
      <c r="C36" s="214" t="s">
        <v>1619</v>
      </c>
      <c r="D36" s="215" t="s">
        <v>804</v>
      </c>
      <c r="E36" s="215" t="s">
        <v>804</v>
      </c>
      <c r="F36" s="3">
        <v>1</v>
      </c>
      <c r="G36" s="3"/>
      <c r="H36" s="3"/>
      <c r="I36" s="105"/>
      <c r="J36" s="105"/>
      <c r="K36" s="105"/>
      <c r="L36" s="105"/>
      <c r="M36" s="105"/>
      <c r="N36" s="105"/>
      <c r="O36" s="105"/>
      <c r="P36" s="105"/>
      <c r="Q36" s="105"/>
      <c r="R36" s="105"/>
      <c r="S36" s="105"/>
      <c r="T36" s="105"/>
      <c r="U36" s="105"/>
      <c r="V36" s="105"/>
      <c r="W36" s="105"/>
      <c r="X36" s="105"/>
      <c r="Y36" s="105"/>
      <c r="Z36" s="105"/>
    </row>
    <row r="37" spans="1:26" ht="24.75" customHeight="1" x14ac:dyDescent="0.3">
      <c r="A37" s="105"/>
      <c r="B37" s="213" t="s">
        <v>1620</v>
      </c>
      <c r="C37" s="214" t="s">
        <v>1621</v>
      </c>
      <c r="D37" s="215" t="s">
        <v>804</v>
      </c>
      <c r="E37" s="215" t="s">
        <v>804</v>
      </c>
      <c r="F37" s="3">
        <v>1</v>
      </c>
      <c r="G37" s="3"/>
      <c r="H37" s="3"/>
      <c r="I37" s="105"/>
      <c r="J37" s="105"/>
      <c r="K37" s="105"/>
      <c r="L37" s="105"/>
      <c r="M37" s="105"/>
      <c r="N37" s="105"/>
      <c r="O37" s="105"/>
      <c r="P37" s="105"/>
      <c r="Q37" s="105"/>
      <c r="R37" s="105"/>
      <c r="S37" s="105"/>
      <c r="T37" s="105"/>
      <c r="U37" s="105"/>
      <c r="V37" s="105"/>
      <c r="W37" s="105"/>
      <c r="X37" s="105"/>
      <c r="Y37" s="105"/>
      <c r="Z37" s="105"/>
    </row>
    <row r="38" spans="1:26" ht="24.75" customHeight="1" x14ac:dyDescent="0.3">
      <c r="A38" s="105"/>
      <c r="B38" s="213" t="s">
        <v>1622</v>
      </c>
      <c r="C38" s="214" t="s">
        <v>1623</v>
      </c>
      <c r="D38" s="215" t="s">
        <v>804</v>
      </c>
      <c r="E38" s="215" t="s">
        <v>804</v>
      </c>
      <c r="F38" s="3">
        <v>1</v>
      </c>
      <c r="G38" s="3"/>
      <c r="H38" s="3"/>
      <c r="I38" s="105"/>
      <c r="J38" s="105"/>
      <c r="K38" s="105"/>
      <c r="L38" s="105"/>
      <c r="M38" s="105"/>
      <c r="N38" s="105"/>
      <c r="O38" s="105"/>
      <c r="P38" s="105"/>
      <c r="Q38" s="105"/>
      <c r="R38" s="105"/>
      <c r="S38" s="105"/>
      <c r="T38" s="105"/>
      <c r="U38" s="105"/>
      <c r="V38" s="105"/>
      <c r="W38" s="105"/>
      <c r="X38" s="105"/>
      <c r="Y38" s="105"/>
      <c r="Z38" s="105"/>
    </row>
    <row r="39" spans="1:26" ht="24.75" customHeight="1" x14ac:dyDescent="0.3">
      <c r="A39" s="105"/>
      <c r="B39" s="213" t="s">
        <v>1624</v>
      </c>
      <c r="C39" s="214" t="s">
        <v>1625</v>
      </c>
      <c r="D39" s="215" t="s">
        <v>804</v>
      </c>
      <c r="E39" s="215" t="s">
        <v>804</v>
      </c>
      <c r="F39" s="3">
        <v>1</v>
      </c>
      <c r="G39" s="3"/>
      <c r="H39" s="3"/>
      <c r="I39" s="105"/>
      <c r="J39" s="105"/>
      <c r="K39" s="105"/>
      <c r="L39" s="105"/>
      <c r="M39" s="105"/>
      <c r="N39" s="105"/>
      <c r="O39" s="105"/>
      <c r="P39" s="105"/>
      <c r="Q39" s="105"/>
      <c r="R39" s="105"/>
      <c r="S39" s="105"/>
      <c r="T39" s="105"/>
      <c r="U39" s="105"/>
      <c r="V39" s="105"/>
      <c r="W39" s="105"/>
      <c r="X39" s="105"/>
      <c r="Y39" s="105"/>
      <c r="Z39" s="105"/>
    </row>
    <row r="40" spans="1:26" ht="24.75" customHeight="1" x14ac:dyDescent="0.3">
      <c r="A40" s="105"/>
      <c r="B40" s="213" t="s">
        <v>1626</v>
      </c>
      <c r="C40" s="214" t="s">
        <v>1627</v>
      </c>
      <c r="D40" s="215" t="s">
        <v>804</v>
      </c>
      <c r="E40" s="215" t="s">
        <v>804</v>
      </c>
      <c r="F40" s="3">
        <v>1</v>
      </c>
      <c r="G40" s="3"/>
      <c r="H40" s="3"/>
      <c r="I40" s="105"/>
      <c r="J40" s="105"/>
      <c r="K40" s="105"/>
      <c r="L40" s="105"/>
      <c r="M40" s="105"/>
      <c r="N40" s="105"/>
      <c r="O40" s="105"/>
      <c r="P40" s="105"/>
      <c r="Q40" s="105"/>
      <c r="R40" s="105"/>
      <c r="S40" s="105"/>
      <c r="T40" s="105"/>
      <c r="U40" s="105"/>
      <c r="V40" s="105"/>
      <c r="W40" s="105"/>
      <c r="X40" s="105"/>
      <c r="Y40" s="105"/>
      <c r="Z40" s="105"/>
    </row>
    <row r="41" spans="1:26" ht="24.75" customHeight="1" x14ac:dyDescent="0.3">
      <c r="A41" s="105"/>
      <c r="B41" s="213" t="s">
        <v>1628</v>
      </c>
      <c r="C41" s="214" t="s">
        <v>1629</v>
      </c>
      <c r="D41" s="215" t="s">
        <v>804</v>
      </c>
      <c r="E41" s="215" t="s">
        <v>804</v>
      </c>
      <c r="F41" s="3">
        <v>1</v>
      </c>
      <c r="G41" s="3"/>
      <c r="H41" s="3"/>
      <c r="I41" s="105"/>
      <c r="J41" s="105"/>
      <c r="K41" s="105"/>
      <c r="L41" s="105"/>
      <c r="M41" s="105"/>
      <c r="N41" s="105"/>
      <c r="O41" s="105"/>
      <c r="P41" s="105"/>
      <c r="Q41" s="105"/>
      <c r="R41" s="105"/>
      <c r="S41" s="105"/>
      <c r="T41" s="105"/>
      <c r="U41" s="105"/>
      <c r="V41" s="105"/>
      <c r="W41" s="105"/>
      <c r="X41" s="105"/>
      <c r="Y41" s="105"/>
      <c r="Z41" s="105"/>
    </row>
    <row r="42" spans="1:26" ht="24.75" customHeight="1" x14ac:dyDescent="0.3">
      <c r="A42" s="105"/>
      <c r="B42" s="213" t="s">
        <v>1630</v>
      </c>
      <c r="C42" s="214" t="s">
        <v>1631</v>
      </c>
      <c r="D42" s="215" t="s">
        <v>804</v>
      </c>
      <c r="E42" s="215" t="s">
        <v>804</v>
      </c>
      <c r="F42" s="3">
        <v>1</v>
      </c>
      <c r="G42" s="3"/>
      <c r="H42" s="3"/>
      <c r="I42" s="105"/>
      <c r="J42" s="105"/>
      <c r="K42" s="105"/>
      <c r="L42" s="105"/>
      <c r="M42" s="105"/>
      <c r="N42" s="105"/>
      <c r="O42" s="105"/>
      <c r="P42" s="105"/>
      <c r="Q42" s="105"/>
      <c r="R42" s="105"/>
      <c r="S42" s="105"/>
      <c r="T42" s="105"/>
      <c r="U42" s="105"/>
      <c r="V42" s="105"/>
      <c r="W42" s="105"/>
      <c r="X42" s="105"/>
      <c r="Y42" s="105"/>
      <c r="Z42" s="105"/>
    </row>
    <row r="43" spans="1:26" ht="24.75" customHeight="1" x14ac:dyDescent="0.3">
      <c r="A43" s="105"/>
      <c r="B43" s="213" t="s">
        <v>1632</v>
      </c>
      <c r="C43" s="214" t="s">
        <v>1633</v>
      </c>
      <c r="D43" s="215" t="s">
        <v>804</v>
      </c>
      <c r="E43" s="215" t="s">
        <v>804</v>
      </c>
      <c r="F43" s="3">
        <v>1</v>
      </c>
      <c r="G43" s="3"/>
      <c r="H43" s="3"/>
      <c r="I43" s="105"/>
      <c r="J43" s="105"/>
      <c r="K43" s="105"/>
      <c r="L43" s="105"/>
      <c r="M43" s="105"/>
      <c r="N43" s="105"/>
      <c r="O43" s="105"/>
      <c r="P43" s="105"/>
      <c r="Q43" s="105"/>
      <c r="R43" s="105"/>
      <c r="S43" s="105"/>
      <c r="T43" s="105"/>
      <c r="U43" s="105"/>
      <c r="V43" s="105"/>
      <c r="W43" s="105"/>
      <c r="X43" s="105"/>
      <c r="Y43" s="105"/>
      <c r="Z43" s="105"/>
    </row>
    <row r="44" spans="1:26" ht="24.75" customHeight="1" x14ac:dyDescent="0.3">
      <c r="A44" s="105"/>
      <c r="B44" s="213" t="s">
        <v>1634</v>
      </c>
      <c r="C44" s="214" t="s">
        <v>1635</v>
      </c>
      <c r="D44" s="215" t="s">
        <v>804</v>
      </c>
      <c r="E44" s="215" t="s">
        <v>804</v>
      </c>
      <c r="F44" s="3">
        <v>1</v>
      </c>
      <c r="G44" s="3"/>
      <c r="H44" s="3"/>
      <c r="I44" s="105"/>
      <c r="J44" s="105"/>
      <c r="K44" s="105"/>
      <c r="L44" s="105"/>
      <c r="M44" s="105"/>
      <c r="N44" s="105"/>
      <c r="O44" s="105"/>
      <c r="P44" s="105"/>
      <c r="Q44" s="105"/>
      <c r="R44" s="105"/>
      <c r="S44" s="105"/>
      <c r="T44" s="105"/>
      <c r="U44" s="105"/>
      <c r="V44" s="105"/>
      <c r="W44" s="105"/>
      <c r="X44" s="105"/>
      <c r="Y44" s="105"/>
      <c r="Z44" s="105"/>
    </row>
    <row r="45" spans="1:26" ht="24.75" customHeight="1" x14ac:dyDescent="0.3">
      <c r="A45" s="105"/>
      <c r="B45" s="213" t="s">
        <v>1634</v>
      </c>
      <c r="C45" s="214" t="s">
        <v>1636</v>
      </c>
      <c r="D45" s="219" t="s">
        <v>806</v>
      </c>
      <c r="E45" s="219" t="s">
        <v>806</v>
      </c>
      <c r="F45" s="3"/>
      <c r="G45" s="3"/>
      <c r="H45" s="3"/>
      <c r="I45" s="105"/>
      <c r="J45" s="105"/>
      <c r="K45" s="105"/>
      <c r="L45" s="105"/>
      <c r="M45" s="105"/>
      <c r="N45" s="105"/>
      <c r="O45" s="105"/>
      <c r="P45" s="105"/>
      <c r="Q45" s="105"/>
      <c r="R45" s="105"/>
      <c r="S45" s="105"/>
      <c r="T45" s="105"/>
      <c r="U45" s="105"/>
      <c r="V45" s="105"/>
      <c r="W45" s="105"/>
      <c r="X45" s="105"/>
      <c r="Y45" s="105"/>
      <c r="Z45" s="105"/>
    </row>
    <row r="46" spans="1:26" ht="24.75" customHeight="1" x14ac:dyDescent="0.3">
      <c r="A46" s="105"/>
      <c r="B46" s="213" t="s">
        <v>1637</v>
      </c>
      <c r="C46" s="214" t="s">
        <v>1638</v>
      </c>
      <c r="D46" s="215" t="s">
        <v>804</v>
      </c>
      <c r="E46" s="215" t="s">
        <v>804</v>
      </c>
      <c r="F46" s="3">
        <v>1</v>
      </c>
      <c r="G46" s="3"/>
      <c r="H46" s="3"/>
      <c r="I46" s="105"/>
      <c r="J46" s="105"/>
      <c r="K46" s="105"/>
      <c r="L46" s="105"/>
      <c r="M46" s="105"/>
      <c r="N46" s="105"/>
      <c r="O46" s="105"/>
      <c r="P46" s="105"/>
      <c r="Q46" s="105"/>
      <c r="R46" s="105"/>
      <c r="S46" s="105"/>
      <c r="T46" s="105"/>
      <c r="U46" s="105"/>
      <c r="V46" s="105"/>
      <c r="W46" s="105"/>
      <c r="X46" s="105"/>
      <c r="Y46" s="105"/>
      <c r="Z46" s="105"/>
    </row>
    <row r="47" spans="1:26" ht="24.75" customHeight="1" x14ac:dyDescent="0.3">
      <c r="A47" s="105"/>
      <c r="B47" s="213" t="s">
        <v>1639</v>
      </c>
      <c r="C47" s="214" t="s">
        <v>1640</v>
      </c>
      <c r="D47" s="215" t="s">
        <v>804</v>
      </c>
      <c r="E47" s="215" t="s">
        <v>804</v>
      </c>
      <c r="F47" s="3">
        <v>1</v>
      </c>
      <c r="G47" s="3"/>
      <c r="H47" s="3"/>
      <c r="I47" s="105"/>
      <c r="J47" s="105"/>
      <c r="K47" s="105"/>
      <c r="L47" s="105"/>
      <c r="M47" s="105"/>
      <c r="N47" s="105"/>
      <c r="O47" s="105"/>
      <c r="P47" s="105"/>
      <c r="Q47" s="105"/>
      <c r="R47" s="105"/>
      <c r="S47" s="105"/>
      <c r="T47" s="105"/>
      <c r="U47" s="105"/>
      <c r="V47" s="105"/>
      <c r="W47" s="105"/>
      <c r="X47" s="105"/>
      <c r="Y47" s="105"/>
      <c r="Z47" s="105"/>
    </row>
    <row r="48" spans="1:26" ht="15.75" customHeight="1" x14ac:dyDescent="0.3">
      <c r="A48" s="105"/>
      <c r="B48" s="213" t="s">
        <v>1641</v>
      </c>
      <c r="C48" s="214" t="s">
        <v>1642</v>
      </c>
      <c r="D48" s="215" t="s">
        <v>804</v>
      </c>
      <c r="E48" s="215" t="s">
        <v>804</v>
      </c>
      <c r="F48" s="3">
        <v>1</v>
      </c>
      <c r="G48" s="3"/>
      <c r="H48" s="3"/>
      <c r="I48" s="105"/>
      <c r="J48" s="105"/>
      <c r="K48" s="105"/>
      <c r="L48" s="105"/>
      <c r="M48" s="105"/>
      <c r="N48" s="105"/>
      <c r="O48" s="105"/>
      <c r="P48" s="105"/>
      <c r="Q48" s="105"/>
      <c r="R48" s="105"/>
      <c r="S48" s="105"/>
      <c r="T48" s="105"/>
      <c r="U48" s="105"/>
      <c r="V48" s="105"/>
      <c r="W48" s="105"/>
      <c r="X48" s="105"/>
      <c r="Y48" s="105"/>
      <c r="Z48" s="105"/>
    </row>
    <row r="49" spans="1:26" ht="15.75" customHeight="1" x14ac:dyDescent="0.3">
      <c r="A49" s="105"/>
      <c r="B49" s="213" t="s">
        <v>1643</v>
      </c>
      <c r="C49" s="214" t="s">
        <v>1644</v>
      </c>
      <c r="D49" s="215" t="s">
        <v>804</v>
      </c>
      <c r="E49" s="215" t="s">
        <v>804</v>
      </c>
      <c r="F49" s="3">
        <v>1</v>
      </c>
      <c r="G49" s="3"/>
      <c r="H49" s="3"/>
      <c r="I49" s="105"/>
      <c r="J49" s="105"/>
      <c r="K49" s="105"/>
      <c r="L49" s="105"/>
      <c r="M49" s="105"/>
      <c r="N49" s="105"/>
      <c r="O49" s="105"/>
      <c r="P49" s="105"/>
      <c r="Q49" s="105"/>
      <c r="R49" s="105"/>
      <c r="S49" s="105"/>
      <c r="T49" s="105"/>
      <c r="U49" s="105"/>
      <c r="V49" s="105"/>
      <c r="W49" s="105"/>
      <c r="X49" s="105"/>
      <c r="Y49" s="105"/>
      <c r="Z49" s="105"/>
    </row>
    <row r="50" spans="1:26" ht="15.75" customHeight="1" x14ac:dyDescent="0.3">
      <c r="A50" s="105"/>
      <c r="B50" s="3"/>
      <c r="C50" s="222" t="s">
        <v>1645</v>
      </c>
      <c r="D50" s="215" t="s">
        <v>804</v>
      </c>
      <c r="E50" s="215" t="s">
        <v>804</v>
      </c>
      <c r="F50" s="223">
        <v>1</v>
      </c>
      <c r="G50" s="3"/>
      <c r="H50" s="3"/>
      <c r="I50" s="105"/>
      <c r="J50" s="105"/>
      <c r="K50" s="105"/>
      <c r="L50" s="105"/>
      <c r="M50" s="105"/>
      <c r="N50" s="105"/>
      <c r="O50" s="105"/>
      <c r="P50" s="105"/>
      <c r="Q50" s="105"/>
      <c r="R50" s="105"/>
      <c r="S50" s="105"/>
      <c r="T50" s="105"/>
      <c r="U50" s="105"/>
      <c r="V50" s="105"/>
      <c r="W50" s="105"/>
      <c r="X50" s="105"/>
      <c r="Y50" s="105"/>
      <c r="Z50" s="105"/>
    </row>
    <row r="51" spans="1:26" ht="15.75" customHeight="1" x14ac:dyDescent="0.3">
      <c r="A51" s="105"/>
      <c r="B51" s="674" t="s">
        <v>1646</v>
      </c>
      <c r="C51" s="672"/>
      <c r="D51" s="672"/>
      <c r="E51" s="672"/>
      <c r="F51" s="3">
        <v>42</v>
      </c>
      <c r="G51" s="3"/>
      <c r="H51" s="3"/>
      <c r="I51" s="105"/>
      <c r="J51" s="105"/>
      <c r="K51" s="105"/>
      <c r="L51" s="105"/>
      <c r="M51" s="105"/>
      <c r="N51" s="105"/>
      <c r="O51" s="105"/>
      <c r="P51" s="105"/>
      <c r="Q51" s="105"/>
      <c r="R51" s="105"/>
      <c r="S51" s="105"/>
      <c r="T51" s="105"/>
      <c r="U51" s="105"/>
      <c r="V51" s="105"/>
      <c r="W51" s="105"/>
      <c r="X51" s="105"/>
      <c r="Y51" s="105"/>
      <c r="Z51" s="105"/>
    </row>
    <row r="52" spans="1:26" ht="15.75" customHeight="1" x14ac:dyDescent="0.3">
      <c r="A52" s="105"/>
      <c r="B52" s="675" t="s">
        <v>1647</v>
      </c>
      <c r="C52" s="660"/>
      <c r="D52" s="660"/>
      <c r="E52" s="660"/>
      <c r="F52" s="3"/>
      <c r="G52" s="3"/>
      <c r="H52" s="3"/>
      <c r="I52" s="105"/>
      <c r="J52" s="105"/>
      <c r="K52" s="105"/>
      <c r="L52" s="105"/>
      <c r="M52" s="105"/>
      <c r="N52" s="105"/>
      <c r="O52" s="105"/>
      <c r="P52" s="105"/>
      <c r="Q52" s="105"/>
      <c r="R52" s="105"/>
      <c r="S52" s="105"/>
      <c r="T52" s="105"/>
      <c r="U52" s="105"/>
      <c r="V52" s="105"/>
      <c r="W52" s="105"/>
      <c r="X52" s="105"/>
      <c r="Y52" s="105"/>
      <c r="Z52" s="105"/>
    </row>
    <row r="53" spans="1:26" ht="15.75" customHeight="1" x14ac:dyDescent="0.3">
      <c r="A53" s="105"/>
      <c r="B53" s="669" t="s">
        <v>1648</v>
      </c>
      <c r="C53" s="660"/>
      <c r="D53" s="660"/>
      <c r="E53" s="660"/>
      <c r="F53" s="3"/>
      <c r="G53" s="3"/>
      <c r="H53" s="3"/>
      <c r="I53" s="105"/>
      <c r="J53" s="105"/>
      <c r="K53" s="105"/>
      <c r="L53" s="105"/>
      <c r="M53" s="105"/>
      <c r="N53" s="105"/>
      <c r="O53" s="105"/>
      <c r="P53" s="105"/>
      <c r="Q53" s="105"/>
      <c r="R53" s="105"/>
      <c r="S53" s="105"/>
      <c r="T53" s="105"/>
      <c r="U53" s="105"/>
      <c r="V53" s="105"/>
      <c r="W53" s="105"/>
      <c r="X53" s="105"/>
      <c r="Y53" s="105"/>
      <c r="Z53" s="105"/>
    </row>
    <row r="54" spans="1:26" ht="15.75" customHeight="1" x14ac:dyDescent="0.3">
      <c r="A54" s="105"/>
      <c r="B54" s="669"/>
      <c r="C54" s="660"/>
      <c r="D54" s="660"/>
      <c r="E54" s="660"/>
      <c r="F54" s="3"/>
      <c r="G54" s="3"/>
      <c r="H54" s="3"/>
      <c r="I54" s="105"/>
      <c r="J54" s="105"/>
      <c r="K54" s="105"/>
      <c r="L54" s="105"/>
      <c r="M54" s="105"/>
      <c r="N54" s="105"/>
      <c r="O54" s="105"/>
      <c r="P54" s="105"/>
      <c r="Q54" s="105"/>
      <c r="R54" s="105"/>
      <c r="S54" s="105"/>
      <c r="T54" s="105"/>
      <c r="U54" s="105"/>
      <c r="V54" s="105"/>
      <c r="W54" s="105"/>
      <c r="X54" s="105"/>
      <c r="Y54" s="105"/>
      <c r="Z54" s="105"/>
    </row>
    <row r="55" spans="1:26" ht="15.75" customHeight="1" x14ac:dyDescent="0.3">
      <c r="A55" s="105"/>
      <c r="B55" s="3"/>
      <c r="C55" s="3"/>
      <c r="D55" s="3"/>
      <c r="E55" s="3"/>
      <c r="F55" s="3"/>
      <c r="G55" s="3"/>
      <c r="H55" s="3"/>
      <c r="I55" s="105"/>
      <c r="J55" s="105"/>
      <c r="K55" s="105"/>
      <c r="L55" s="105"/>
      <c r="M55" s="105"/>
      <c r="N55" s="105"/>
      <c r="O55" s="105"/>
      <c r="P55" s="105"/>
      <c r="Q55" s="105"/>
      <c r="R55" s="105"/>
      <c r="S55" s="105"/>
      <c r="T55" s="105"/>
      <c r="U55" s="105"/>
      <c r="V55" s="105"/>
      <c r="W55" s="105"/>
      <c r="X55" s="105"/>
      <c r="Y55" s="105"/>
      <c r="Z55" s="105"/>
    </row>
    <row r="56" spans="1:26" ht="15.75" customHeight="1" x14ac:dyDescent="0.3">
      <c r="A56" s="105"/>
      <c r="B56" s="3"/>
      <c r="C56" s="3"/>
      <c r="D56" s="3"/>
      <c r="E56" s="3"/>
      <c r="F56" s="3"/>
      <c r="G56" s="3"/>
      <c r="H56" s="3"/>
      <c r="I56" s="105"/>
      <c r="J56" s="105"/>
      <c r="K56" s="105"/>
      <c r="L56" s="105"/>
      <c r="M56" s="105"/>
      <c r="N56" s="105"/>
      <c r="O56" s="105"/>
      <c r="P56" s="105"/>
      <c r="Q56" s="105"/>
      <c r="R56" s="105"/>
      <c r="S56" s="105"/>
      <c r="T56" s="105"/>
      <c r="U56" s="105"/>
      <c r="V56" s="105"/>
      <c r="W56" s="105"/>
      <c r="X56" s="105"/>
      <c r="Y56" s="105"/>
      <c r="Z56" s="105"/>
    </row>
    <row r="57" spans="1:26" ht="15.75" customHeight="1" x14ac:dyDescent="0.3">
      <c r="A57" s="105"/>
      <c r="B57" s="3"/>
      <c r="C57" s="3"/>
      <c r="D57" s="3"/>
      <c r="E57" s="3"/>
      <c r="F57" s="3"/>
      <c r="G57" s="3"/>
      <c r="H57" s="3"/>
      <c r="I57" s="105"/>
      <c r="J57" s="105"/>
      <c r="K57" s="105"/>
      <c r="L57" s="105"/>
      <c r="M57" s="105"/>
      <c r="N57" s="105"/>
      <c r="O57" s="105"/>
      <c r="P57" s="105"/>
      <c r="Q57" s="105"/>
      <c r="R57" s="105"/>
      <c r="S57" s="105"/>
      <c r="T57" s="105"/>
      <c r="U57" s="105"/>
      <c r="V57" s="105"/>
      <c r="W57" s="105"/>
      <c r="X57" s="105"/>
      <c r="Y57" s="105"/>
      <c r="Z57" s="105"/>
    </row>
    <row r="58" spans="1:26" ht="15.75" customHeight="1" x14ac:dyDescent="0.3">
      <c r="A58" s="105"/>
      <c r="B58" s="3"/>
      <c r="C58" s="3"/>
      <c r="D58" s="3"/>
      <c r="E58" s="3"/>
      <c r="F58" s="3"/>
      <c r="G58" s="3"/>
      <c r="H58" s="3"/>
      <c r="I58" s="105"/>
      <c r="J58" s="105"/>
      <c r="K58" s="105"/>
      <c r="L58" s="105"/>
      <c r="M58" s="105"/>
      <c r="N58" s="105"/>
      <c r="O58" s="105"/>
      <c r="P58" s="105"/>
      <c r="Q58" s="105"/>
      <c r="R58" s="105"/>
      <c r="S58" s="105"/>
      <c r="T58" s="105"/>
      <c r="U58" s="105"/>
      <c r="V58" s="105"/>
      <c r="W58" s="105"/>
      <c r="X58" s="105"/>
      <c r="Y58" s="105"/>
      <c r="Z58" s="105"/>
    </row>
    <row r="59" spans="1:26" ht="15.75" customHeight="1" x14ac:dyDescent="0.3">
      <c r="A59" s="105"/>
      <c r="B59" s="3"/>
      <c r="C59" s="3"/>
      <c r="D59" s="3"/>
      <c r="E59" s="3"/>
      <c r="F59" s="3"/>
      <c r="G59" s="3"/>
      <c r="H59" s="3"/>
      <c r="I59" s="105"/>
      <c r="J59" s="105"/>
      <c r="K59" s="105"/>
      <c r="L59" s="105"/>
      <c r="M59" s="105"/>
      <c r="N59" s="105"/>
      <c r="O59" s="105"/>
      <c r="P59" s="105"/>
      <c r="Q59" s="105"/>
      <c r="R59" s="105"/>
      <c r="S59" s="105"/>
      <c r="T59" s="105"/>
      <c r="U59" s="105"/>
      <c r="V59" s="105"/>
      <c r="W59" s="105"/>
      <c r="X59" s="105"/>
      <c r="Y59" s="105"/>
      <c r="Z59" s="105"/>
    </row>
    <row r="60" spans="1:26" ht="15.75" customHeight="1" x14ac:dyDescent="0.3">
      <c r="A60" s="105"/>
      <c r="B60" s="3"/>
      <c r="C60" s="3"/>
      <c r="D60" s="3"/>
      <c r="E60" s="3"/>
      <c r="F60" s="3"/>
      <c r="G60" s="3"/>
      <c r="H60" s="3"/>
      <c r="I60" s="105"/>
      <c r="J60" s="105"/>
      <c r="K60" s="105"/>
      <c r="L60" s="105"/>
      <c r="M60" s="105"/>
      <c r="N60" s="105"/>
      <c r="O60" s="105"/>
      <c r="P60" s="105"/>
      <c r="Q60" s="105"/>
      <c r="R60" s="105"/>
      <c r="S60" s="105"/>
      <c r="T60" s="105"/>
      <c r="U60" s="105"/>
      <c r="V60" s="105"/>
      <c r="W60" s="105"/>
      <c r="X60" s="105"/>
      <c r="Y60" s="105"/>
      <c r="Z60" s="105"/>
    </row>
    <row r="61" spans="1:26" ht="15.75" customHeight="1" x14ac:dyDescent="0.3">
      <c r="A61" s="105"/>
      <c r="B61" s="3"/>
      <c r="C61" s="3"/>
      <c r="D61" s="3"/>
      <c r="E61" s="3"/>
      <c r="F61" s="3"/>
      <c r="G61" s="3"/>
      <c r="H61" s="3"/>
      <c r="I61" s="105"/>
      <c r="J61" s="105"/>
      <c r="K61" s="105"/>
      <c r="L61" s="105"/>
      <c r="M61" s="105"/>
      <c r="N61" s="105"/>
      <c r="O61" s="105"/>
      <c r="P61" s="105"/>
      <c r="Q61" s="105"/>
      <c r="R61" s="105"/>
      <c r="S61" s="105"/>
      <c r="T61" s="105"/>
      <c r="U61" s="105"/>
      <c r="V61" s="105"/>
      <c r="W61" s="105"/>
      <c r="X61" s="105"/>
      <c r="Y61" s="105"/>
      <c r="Z61" s="105"/>
    </row>
    <row r="62" spans="1:26" ht="15.75" customHeight="1" x14ac:dyDescent="0.3">
      <c r="A62" s="105"/>
      <c r="B62" s="3"/>
      <c r="C62" s="3"/>
      <c r="D62" s="3"/>
      <c r="E62" s="3"/>
      <c r="F62" s="3"/>
      <c r="G62" s="3"/>
      <c r="H62" s="3"/>
      <c r="I62" s="105"/>
      <c r="J62" s="105"/>
      <c r="K62" s="105"/>
      <c r="L62" s="105"/>
      <c r="M62" s="105"/>
      <c r="N62" s="105"/>
      <c r="O62" s="105"/>
      <c r="P62" s="105"/>
      <c r="Q62" s="105"/>
      <c r="R62" s="105"/>
      <c r="S62" s="105"/>
      <c r="T62" s="105"/>
      <c r="U62" s="105"/>
      <c r="V62" s="105"/>
      <c r="W62" s="105"/>
      <c r="X62" s="105"/>
      <c r="Y62" s="105"/>
      <c r="Z62" s="105"/>
    </row>
    <row r="63" spans="1:26" ht="15.75" customHeight="1" x14ac:dyDescent="0.3">
      <c r="A63" s="105"/>
      <c r="B63" s="3"/>
      <c r="C63" s="3"/>
      <c r="D63" s="3"/>
      <c r="E63" s="3"/>
      <c r="F63" s="3"/>
      <c r="G63" s="3"/>
      <c r="H63" s="3"/>
      <c r="I63" s="105"/>
      <c r="J63" s="105"/>
      <c r="K63" s="105"/>
      <c r="L63" s="105"/>
      <c r="M63" s="105"/>
      <c r="N63" s="105"/>
      <c r="O63" s="105"/>
      <c r="P63" s="105"/>
      <c r="Q63" s="105"/>
      <c r="R63" s="105"/>
      <c r="S63" s="105"/>
      <c r="T63" s="105"/>
      <c r="U63" s="105"/>
      <c r="V63" s="105"/>
      <c r="W63" s="105"/>
      <c r="X63" s="105"/>
      <c r="Y63" s="105"/>
      <c r="Z63" s="105"/>
    </row>
    <row r="64" spans="1:26" ht="15.75" customHeight="1" x14ac:dyDescent="0.3">
      <c r="A64" s="105"/>
      <c r="B64" s="3"/>
      <c r="C64" s="3"/>
      <c r="D64" s="3"/>
      <c r="E64" s="3"/>
      <c r="F64" s="3"/>
      <c r="G64" s="3"/>
      <c r="H64" s="3"/>
      <c r="I64" s="105"/>
      <c r="J64" s="105"/>
      <c r="K64" s="105"/>
      <c r="L64" s="105"/>
      <c r="M64" s="105"/>
      <c r="N64" s="105"/>
      <c r="O64" s="105"/>
      <c r="P64" s="105"/>
      <c r="Q64" s="105"/>
      <c r="R64" s="105"/>
      <c r="S64" s="105"/>
      <c r="T64" s="105"/>
      <c r="U64" s="105"/>
      <c r="V64" s="105"/>
      <c r="W64" s="105"/>
      <c r="X64" s="105"/>
      <c r="Y64" s="105"/>
      <c r="Z64" s="105"/>
    </row>
    <row r="65" spans="1:26" ht="15.75" customHeight="1" x14ac:dyDescent="0.3">
      <c r="A65" s="105"/>
      <c r="B65" s="3"/>
      <c r="C65" s="3"/>
      <c r="D65" s="3"/>
      <c r="E65" s="3"/>
      <c r="F65" s="3"/>
      <c r="G65" s="3"/>
      <c r="H65" s="3"/>
      <c r="I65" s="105"/>
      <c r="J65" s="105"/>
      <c r="K65" s="105"/>
      <c r="L65" s="105"/>
      <c r="M65" s="105"/>
      <c r="N65" s="105"/>
      <c r="O65" s="105"/>
      <c r="P65" s="105"/>
      <c r="Q65" s="105"/>
      <c r="R65" s="105"/>
      <c r="S65" s="105"/>
      <c r="T65" s="105"/>
      <c r="U65" s="105"/>
      <c r="V65" s="105"/>
      <c r="W65" s="105"/>
      <c r="X65" s="105"/>
      <c r="Y65" s="105"/>
      <c r="Z65" s="105"/>
    </row>
    <row r="66" spans="1:26" ht="15.75" customHeight="1" x14ac:dyDescent="0.3">
      <c r="A66" s="105"/>
      <c r="B66" s="3"/>
      <c r="C66" s="3"/>
      <c r="D66" s="3"/>
      <c r="E66" s="3"/>
      <c r="F66" s="3"/>
      <c r="G66" s="3"/>
      <c r="H66" s="3"/>
      <c r="I66" s="105"/>
      <c r="J66" s="105"/>
      <c r="K66" s="105"/>
      <c r="L66" s="105"/>
      <c r="M66" s="105"/>
      <c r="N66" s="105"/>
      <c r="O66" s="105"/>
      <c r="P66" s="105"/>
      <c r="Q66" s="105"/>
      <c r="R66" s="105"/>
      <c r="S66" s="105"/>
      <c r="T66" s="105"/>
      <c r="U66" s="105"/>
      <c r="V66" s="105"/>
      <c r="W66" s="105"/>
      <c r="X66" s="105"/>
      <c r="Y66" s="105"/>
      <c r="Z66" s="105"/>
    </row>
    <row r="67" spans="1:26" ht="15.75" customHeight="1" x14ac:dyDescent="0.3">
      <c r="A67" s="105"/>
      <c r="B67" s="3"/>
      <c r="C67" s="3"/>
      <c r="D67" s="3"/>
      <c r="E67" s="3"/>
      <c r="F67" s="3"/>
      <c r="G67" s="3"/>
      <c r="H67" s="3"/>
      <c r="I67" s="105"/>
      <c r="J67" s="105"/>
      <c r="K67" s="105"/>
      <c r="L67" s="105"/>
      <c r="M67" s="105"/>
      <c r="N67" s="105"/>
      <c r="O67" s="105"/>
      <c r="P67" s="105"/>
      <c r="Q67" s="105"/>
      <c r="R67" s="105"/>
      <c r="S67" s="105"/>
      <c r="T67" s="105"/>
      <c r="U67" s="105"/>
      <c r="V67" s="105"/>
      <c r="W67" s="105"/>
      <c r="X67" s="105"/>
      <c r="Y67" s="105"/>
      <c r="Z67" s="105"/>
    </row>
    <row r="68" spans="1:26" ht="15.75" customHeight="1" x14ac:dyDescent="0.3">
      <c r="A68" s="105"/>
      <c r="B68" s="3"/>
      <c r="C68" s="3"/>
      <c r="D68" s="3"/>
      <c r="E68" s="3"/>
      <c r="F68" s="3"/>
      <c r="G68" s="3"/>
      <c r="H68" s="3"/>
      <c r="I68" s="105"/>
      <c r="J68" s="105"/>
      <c r="K68" s="105"/>
      <c r="L68" s="105"/>
      <c r="M68" s="105"/>
      <c r="N68" s="105"/>
      <c r="O68" s="105"/>
      <c r="P68" s="105"/>
      <c r="Q68" s="105"/>
      <c r="R68" s="105"/>
      <c r="S68" s="105"/>
      <c r="T68" s="105"/>
      <c r="U68" s="105"/>
      <c r="V68" s="105"/>
      <c r="W68" s="105"/>
      <c r="X68" s="105"/>
      <c r="Y68" s="105"/>
      <c r="Z68" s="105"/>
    </row>
    <row r="69" spans="1:26" ht="15.75" customHeight="1" x14ac:dyDescent="0.3">
      <c r="A69" s="105"/>
      <c r="B69" s="3"/>
      <c r="C69" s="3"/>
      <c r="D69" s="3"/>
      <c r="E69" s="3"/>
      <c r="F69" s="3"/>
      <c r="G69" s="3"/>
      <c r="H69" s="3"/>
      <c r="I69" s="105"/>
      <c r="J69" s="105"/>
      <c r="K69" s="105"/>
      <c r="L69" s="105"/>
      <c r="M69" s="105"/>
      <c r="N69" s="105"/>
      <c r="O69" s="105"/>
      <c r="P69" s="105"/>
      <c r="Q69" s="105"/>
      <c r="R69" s="105"/>
      <c r="S69" s="105"/>
      <c r="T69" s="105"/>
      <c r="U69" s="105"/>
      <c r="V69" s="105"/>
      <c r="W69" s="105"/>
      <c r="X69" s="105"/>
      <c r="Y69" s="105"/>
      <c r="Z69" s="105"/>
    </row>
    <row r="70" spans="1:26" ht="15.75" customHeight="1" x14ac:dyDescent="0.3">
      <c r="A70" s="105"/>
      <c r="B70" s="3"/>
      <c r="C70" s="3"/>
      <c r="D70" s="3"/>
      <c r="E70" s="3"/>
      <c r="F70" s="3"/>
      <c r="G70" s="3"/>
      <c r="H70" s="3"/>
      <c r="I70" s="105"/>
      <c r="J70" s="105"/>
      <c r="K70" s="105"/>
      <c r="L70" s="105"/>
      <c r="M70" s="105"/>
      <c r="N70" s="105"/>
      <c r="O70" s="105"/>
      <c r="P70" s="105"/>
      <c r="Q70" s="105"/>
      <c r="R70" s="105"/>
      <c r="S70" s="105"/>
      <c r="T70" s="105"/>
      <c r="U70" s="105"/>
      <c r="V70" s="105"/>
      <c r="W70" s="105"/>
      <c r="X70" s="105"/>
      <c r="Y70" s="105"/>
      <c r="Z70" s="105"/>
    </row>
    <row r="71" spans="1:26" ht="15.75" customHeight="1" x14ac:dyDescent="0.3">
      <c r="A71" s="105"/>
      <c r="B71" s="3"/>
      <c r="C71" s="3"/>
      <c r="D71" s="3"/>
      <c r="E71" s="3"/>
      <c r="F71" s="3"/>
      <c r="G71" s="3"/>
      <c r="H71" s="3"/>
      <c r="I71" s="105"/>
      <c r="J71" s="105"/>
      <c r="K71" s="105"/>
      <c r="L71" s="105"/>
      <c r="M71" s="105"/>
      <c r="N71" s="105"/>
      <c r="O71" s="105"/>
      <c r="P71" s="105"/>
      <c r="Q71" s="105"/>
      <c r="R71" s="105"/>
      <c r="S71" s="105"/>
      <c r="T71" s="105"/>
      <c r="U71" s="105"/>
      <c r="V71" s="105"/>
      <c r="W71" s="105"/>
      <c r="X71" s="105"/>
      <c r="Y71" s="105"/>
      <c r="Z71" s="105"/>
    </row>
    <row r="72" spans="1:26" ht="15.75" customHeight="1" x14ac:dyDescent="0.3">
      <c r="A72" s="105"/>
      <c r="B72" s="3"/>
      <c r="C72" s="3"/>
      <c r="D72" s="3"/>
      <c r="E72" s="3"/>
      <c r="F72" s="3"/>
      <c r="G72" s="3"/>
      <c r="H72" s="3"/>
      <c r="I72" s="105"/>
      <c r="J72" s="105"/>
      <c r="K72" s="105"/>
      <c r="L72" s="105"/>
      <c r="M72" s="105"/>
      <c r="N72" s="105"/>
      <c r="O72" s="105"/>
      <c r="P72" s="105"/>
      <c r="Q72" s="105"/>
      <c r="R72" s="105"/>
      <c r="S72" s="105"/>
      <c r="T72" s="105"/>
      <c r="U72" s="105"/>
      <c r="V72" s="105"/>
      <c r="W72" s="105"/>
      <c r="X72" s="105"/>
      <c r="Y72" s="105"/>
      <c r="Z72" s="105"/>
    </row>
    <row r="73" spans="1:26" ht="15.75" customHeight="1" x14ac:dyDescent="0.3">
      <c r="A73" s="105"/>
      <c r="B73" s="3"/>
      <c r="C73" s="3"/>
      <c r="D73" s="3"/>
      <c r="E73" s="3"/>
      <c r="F73" s="3"/>
      <c r="G73" s="3"/>
      <c r="H73" s="3"/>
      <c r="I73" s="105"/>
      <c r="J73" s="105"/>
      <c r="K73" s="105"/>
      <c r="L73" s="105"/>
      <c r="M73" s="105"/>
      <c r="N73" s="105"/>
      <c r="O73" s="105"/>
      <c r="P73" s="105"/>
      <c r="Q73" s="105"/>
      <c r="R73" s="105"/>
      <c r="S73" s="105"/>
      <c r="T73" s="105"/>
      <c r="U73" s="105"/>
      <c r="V73" s="105"/>
      <c r="W73" s="105"/>
      <c r="X73" s="105"/>
      <c r="Y73" s="105"/>
      <c r="Z73" s="105"/>
    </row>
    <row r="74" spans="1:26" ht="15.75" customHeight="1" x14ac:dyDescent="0.3">
      <c r="A74" s="105"/>
      <c r="B74" s="3"/>
      <c r="C74" s="3"/>
      <c r="D74" s="3"/>
      <c r="E74" s="3"/>
      <c r="F74" s="3"/>
      <c r="G74" s="3"/>
      <c r="H74" s="3"/>
      <c r="I74" s="105"/>
      <c r="J74" s="105"/>
      <c r="K74" s="105"/>
      <c r="L74" s="105"/>
      <c r="M74" s="105"/>
      <c r="N74" s="105"/>
      <c r="O74" s="105"/>
      <c r="P74" s="105"/>
      <c r="Q74" s="105"/>
      <c r="R74" s="105"/>
      <c r="S74" s="105"/>
      <c r="T74" s="105"/>
      <c r="U74" s="105"/>
      <c r="V74" s="105"/>
      <c r="W74" s="105"/>
      <c r="X74" s="105"/>
      <c r="Y74" s="105"/>
      <c r="Z74" s="105"/>
    </row>
    <row r="75" spans="1:26" ht="15.75" customHeight="1" x14ac:dyDescent="0.3">
      <c r="A75" s="105"/>
      <c r="B75" s="3"/>
      <c r="C75" s="3"/>
      <c r="D75" s="3"/>
      <c r="E75" s="3"/>
      <c r="F75" s="3"/>
      <c r="G75" s="3"/>
      <c r="H75" s="3"/>
      <c r="I75" s="105"/>
      <c r="J75" s="105"/>
      <c r="K75" s="105"/>
      <c r="L75" s="105"/>
      <c r="M75" s="105"/>
      <c r="N75" s="105"/>
      <c r="O75" s="105"/>
      <c r="P75" s="105"/>
      <c r="Q75" s="105"/>
      <c r="R75" s="105"/>
      <c r="S75" s="105"/>
      <c r="T75" s="105"/>
      <c r="U75" s="105"/>
      <c r="V75" s="105"/>
      <c r="W75" s="105"/>
      <c r="X75" s="105"/>
      <c r="Y75" s="105"/>
      <c r="Z75" s="105"/>
    </row>
    <row r="76" spans="1:26" ht="15.75" customHeight="1" x14ac:dyDescent="0.3">
      <c r="A76" s="105"/>
      <c r="B76" s="3"/>
      <c r="C76" s="3"/>
      <c r="D76" s="3"/>
      <c r="E76" s="3"/>
      <c r="F76" s="3"/>
      <c r="G76" s="3"/>
      <c r="H76" s="3"/>
      <c r="I76" s="105"/>
      <c r="J76" s="105"/>
      <c r="K76" s="105"/>
      <c r="L76" s="105"/>
      <c r="M76" s="105"/>
      <c r="N76" s="105"/>
      <c r="O76" s="105"/>
      <c r="P76" s="105"/>
      <c r="Q76" s="105"/>
      <c r="R76" s="105"/>
      <c r="S76" s="105"/>
      <c r="T76" s="105"/>
      <c r="U76" s="105"/>
      <c r="V76" s="105"/>
      <c r="W76" s="105"/>
      <c r="X76" s="105"/>
      <c r="Y76" s="105"/>
      <c r="Z76" s="105"/>
    </row>
    <row r="77" spans="1:26" ht="15.75" customHeight="1" x14ac:dyDescent="0.3">
      <c r="A77" s="105"/>
      <c r="B77" s="3"/>
      <c r="C77" s="3"/>
      <c r="D77" s="3"/>
      <c r="E77" s="3"/>
      <c r="F77" s="3"/>
      <c r="G77" s="3"/>
      <c r="H77" s="3"/>
      <c r="I77" s="105"/>
      <c r="J77" s="105"/>
      <c r="K77" s="105"/>
      <c r="L77" s="105"/>
      <c r="M77" s="105"/>
      <c r="N77" s="105"/>
      <c r="O77" s="105"/>
      <c r="P77" s="105"/>
      <c r="Q77" s="105"/>
      <c r="R77" s="105"/>
      <c r="S77" s="105"/>
      <c r="T77" s="105"/>
      <c r="U77" s="105"/>
      <c r="V77" s="105"/>
      <c r="W77" s="105"/>
      <c r="X77" s="105"/>
      <c r="Y77" s="105"/>
      <c r="Z77" s="105"/>
    </row>
    <row r="78" spans="1:26" ht="15.75" customHeight="1" x14ac:dyDescent="0.3">
      <c r="A78" s="105"/>
      <c r="B78" s="3"/>
      <c r="C78" s="3"/>
      <c r="D78" s="3"/>
      <c r="E78" s="3"/>
      <c r="F78" s="3"/>
      <c r="G78" s="3"/>
      <c r="H78" s="3"/>
      <c r="I78" s="105"/>
      <c r="J78" s="105"/>
      <c r="K78" s="105"/>
      <c r="L78" s="105"/>
      <c r="M78" s="105"/>
      <c r="N78" s="105"/>
      <c r="O78" s="105"/>
      <c r="P78" s="105"/>
      <c r="Q78" s="105"/>
      <c r="R78" s="105"/>
      <c r="S78" s="105"/>
      <c r="T78" s="105"/>
      <c r="U78" s="105"/>
      <c r="V78" s="105"/>
      <c r="W78" s="105"/>
      <c r="X78" s="105"/>
      <c r="Y78" s="105"/>
      <c r="Z78" s="105"/>
    </row>
    <row r="79" spans="1:26" ht="15.75" customHeight="1" x14ac:dyDescent="0.3">
      <c r="A79" s="105"/>
      <c r="B79" s="3"/>
      <c r="C79" s="3"/>
      <c r="D79" s="3"/>
      <c r="E79" s="3"/>
      <c r="F79" s="3"/>
      <c r="G79" s="3"/>
      <c r="H79" s="3"/>
      <c r="I79" s="105"/>
      <c r="J79" s="105"/>
      <c r="K79" s="105"/>
      <c r="L79" s="105"/>
      <c r="M79" s="105"/>
      <c r="N79" s="105"/>
      <c r="O79" s="105"/>
      <c r="P79" s="105"/>
      <c r="Q79" s="105"/>
      <c r="R79" s="105"/>
      <c r="S79" s="105"/>
      <c r="T79" s="105"/>
      <c r="U79" s="105"/>
      <c r="V79" s="105"/>
      <c r="W79" s="105"/>
      <c r="X79" s="105"/>
      <c r="Y79" s="105"/>
      <c r="Z79" s="105"/>
    </row>
    <row r="80" spans="1:26" ht="15.75" customHeight="1" x14ac:dyDescent="0.3">
      <c r="A80" s="3"/>
      <c r="B80" s="3"/>
      <c r="C80" s="3"/>
      <c r="D80" s="3"/>
      <c r="E80" s="3"/>
      <c r="F80" s="3"/>
      <c r="G80" s="3"/>
      <c r="H80" s="3"/>
    </row>
    <row r="81" spans="1:8" ht="15.75" customHeight="1" x14ac:dyDescent="0.3">
      <c r="A81" s="3"/>
      <c r="B81" s="3"/>
      <c r="C81" s="3"/>
      <c r="D81" s="3"/>
      <c r="E81" s="3"/>
      <c r="F81" s="3"/>
      <c r="G81" s="3"/>
      <c r="H81" s="3"/>
    </row>
    <row r="82" spans="1:8" ht="15.75" customHeight="1" x14ac:dyDescent="0.3">
      <c r="A82" s="3"/>
      <c r="B82" s="3"/>
      <c r="C82" s="3"/>
      <c r="D82" s="3"/>
      <c r="E82" s="3"/>
      <c r="F82" s="3"/>
      <c r="G82" s="3"/>
      <c r="H82" s="3"/>
    </row>
    <row r="83" spans="1:8" ht="15.75" customHeight="1" x14ac:dyDescent="0.3">
      <c r="A83" s="3"/>
      <c r="B83" s="3"/>
      <c r="C83" s="3"/>
      <c r="D83" s="3"/>
      <c r="E83" s="3"/>
      <c r="F83" s="3"/>
      <c r="G83" s="3"/>
      <c r="H83" s="3"/>
    </row>
    <row r="84" spans="1:8" ht="15.75" customHeight="1" x14ac:dyDescent="0.3">
      <c r="A84" s="3"/>
      <c r="B84" s="3"/>
      <c r="C84" s="3"/>
      <c r="D84" s="3"/>
      <c r="E84" s="3"/>
      <c r="F84" s="3"/>
      <c r="G84" s="3"/>
      <c r="H84" s="3"/>
    </row>
    <row r="85" spans="1:8" ht="15.75" customHeight="1" x14ac:dyDescent="0.3">
      <c r="A85" s="3"/>
      <c r="B85" s="3"/>
      <c r="C85" s="3"/>
      <c r="D85" s="3"/>
      <c r="E85" s="3"/>
      <c r="F85" s="3"/>
      <c r="G85" s="3"/>
      <c r="H85" s="3"/>
    </row>
    <row r="86" spans="1:8" ht="15.75" customHeight="1" x14ac:dyDescent="0.3">
      <c r="A86" s="3"/>
      <c r="B86" s="3"/>
      <c r="C86" s="3"/>
      <c r="D86" s="3"/>
      <c r="E86" s="3"/>
      <c r="F86" s="3"/>
      <c r="G86" s="3"/>
      <c r="H86" s="3"/>
    </row>
    <row r="87" spans="1:8" ht="15.75" customHeight="1" x14ac:dyDescent="0.3">
      <c r="A87" s="3"/>
      <c r="B87" s="3"/>
      <c r="C87" s="3"/>
      <c r="D87" s="3"/>
      <c r="E87" s="3"/>
      <c r="F87" s="3"/>
      <c r="G87" s="3"/>
      <c r="H87" s="3"/>
    </row>
    <row r="88" spans="1:8" ht="15.75" customHeight="1" x14ac:dyDescent="0.3">
      <c r="A88" s="3"/>
      <c r="B88" s="3"/>
      <c r="C88" s="3"/>
      <c r="D88" s="3"/>
      <c r="E88" s="3"/>
      <c r="F88" s="3"/>
      <c r="G88" s="3"/>
      <c r="H88" s="3"/>
    </row>
    <row r="89" spans="1:8" ht="15.75" customHeight="1" x14ac:dyDescent="0.3">
      <c r="A89" s="3"/>
      <c r="B89" s="3"/>
      <c r="C89" s="3"/>
      <c r="D89" s="3"/>
      <c r="E89" s="3"/>
      <c r="F89" s="3"/>
      <c r="G89" s="3"/>
      <c r="H89" s="3"/>
    </row>
    <row r="90" spans="1:8" ht="15.75" customHeight="1" x14ac:dyDescent="0.3">
      <c r="A90" s="3"/>
      <c r="B90" s="3"/>
      <c r="C90" s="3"/>
      <c r="D90" s="3"/>
      <c r="E90" s="3"/>
      <c r="F90" s="3"/>
      <c r="G90" s="3"/>
      <c r="H90" s="3"/>
    </row>
    <row r="91" spans="1:8" ht="15.75" customHeight="1" x14ac:dyDescent="0.3">
      <c r="A91" s="3"/>
      <c r="B91" s="3"/>
      <c r="C91" s="3"/>
      <c r="D91" s="3"/>
      <c r="E91" s="3"/>
      <c r="F91" s="3"/>
      <c r="G91" s="3"/>
      <c r="H91" s="3"/>
    </row>
    <row r="92" spans="1:8" ht="15.75" customHeight="1" x14ac:dyDescent="0.3">
      <c r="A92" s="3"/>
      <c r="B92" s="3"/>
      <c r="C92" s="3"/>
      <c r="D92" s="3"/>
      <c r="E92" s="3"/>
      <c r="F92" s="3"/>
      <c r="G92" s="3"/>
      <c r="H92" s="3"/>
    </row>
    <row r="93" spans="1:8" ht="15.75" customHeight="1" x14ac:dyDescent="0.3">
      <c r="A93" s="3"/>
      <c r="B93" s="3"/>
      <c r="C93" s="3"/>
      <c r="D93" s="3"/>
      <c r="E93" s="3"/>
      <c r="F93" s="3"/>
      <c r="G93" s="3"/>
      <c r="H93" s="3"/>
    </row>
    <row r="94" spans="1:8" ht="15.75" customHeight="1" x14ac:dyDescent="0.3">
      <c r="A94" s="3"/>
      <c r="B94" s="3"/>
      <c r="C94" s="3"/>
      <c r="D94" s="3"/>
      <c r="E94" s="3"/>
      <c r="F94" s="3"/>
      <c r="G94" s="3"/>
      <c r="H94" s="3"/>
    </row>
    <row r="95" spans="1:8" ht="15.75" customHeight="1" x14ac:dyDescent="0.3">
      <c r="A95" s="3"/>
      <c r="B95" s="3"/>
      <c r="C95" s="3"/>
      <c r="D95" s="3"/>
      <c r="E95" s="3"/>
      <c r="F95" s="3"/>
      <c r="G95" s="3"/>
      <c r="H95" s="3"/>
    </row>
    <row r="96" spans="1:8" ht="15.75" customHeight="1" x14ac:dyDescent="0.3">
      <c r="A96" s="3"/>
      <c r="B96" s="3"/>
      <c r="C96" s="3"/>
      <c r="D96" s="3"/>
      <c r="E96" s="3"/>
      <c r="F96" s="3"/>
      <c r="G96" s="3"/>
      <c r="H96" s="3"/>
    </row>
    <row r="97" spans="1:8" ht="15.75" customHeight="1" x14ac:dyDescent="0.3">
      <c r="A97" s="3"/>
      <c r="B97" s="3"/>
      <c r="C97" s="3"/>
      <c r="D97" s="3"/>
      <c r="E97" s="3"/>
      <c r="F97" s="3"/>
      <c r="G97" s="3"/>
      <c r="H97" s="3"/>
    </row>
    <row r="98" spans="1:8" ht="15.75" customHeight="1" x14ac:dyDescent="0.3">
      <c r="A98" s="3"/>
      <c r="B98" s="3"/>
      <c r="C98" s="3"/>
      <c r="D98" s="3"/>
      <c r="E98" s="3"/>
      <c r="F98" s="3"/>
      <c r="G98" s="3"/>
      <c r="H98" s="3"/>
    </row>
    <row r="99" spans="1:8" ht="15.75" customHeight="1" x14ac:dyDescent="0.3">
      <c r="A99" s="3"/>
      <c r="B99" s="3"/>
      <c r="C99" s="3"/>
      <c r="D99" s="3"/>
      <c r="E99" s="3"/>
      <c r="F99" s="3"/>
      <c r="G99" s="3"/>
      <c r="H99" s="3"/>
    </row>
    <row r="100" spans="1:8" ht="15.75" customHeight="1" x14ac:dyDescent="0.3">
      <c r="A100" s="3"/>
      <c r="B100" s="3"/>
      <c r="C100" s="3"/>
      <c r="D100" s="3"/>
      <c r="E100" s="3"/>
      <c r="F100" s="3"/>
      <c r="G100" s="3"/>
      <c r="H100" s="3"/>
    </row>
    <row r="101" spans="1:8" ht="15.75" customHeight="1" x14ac:dyDescent="0.3">
      <c r="A101" s="3"/>
      <c r="B101" s="3"/>
      <c r="C101" s="3"/>
      <c r="D101" s="3"/>
      <c r="E101" s="3"/>
      <c r="F101" s="3"/>
      <c r="G101" s="3"/>
      <c r="H101" s="3"/>
    </row>
    <row r="102" spans="1:8" ht="15.75" customHeight="1" x14ac:dyDescent="0.3">
      <c r="A102" s="3"/>
      <c r="B102" s="3"/>
      <c r="C102" s="3"/>
      <c r="D102" s="3"/>
      <c r="E102" s="3"/>
      <c r="F102" s="3"/>
      <c r="G102" s="3"/>
      <c r="H102" s="3"/>
    </row>
    <row r="103" spans="1:8" ht="15.75" customHeight="1" x14ac:dyDescent="0.3">
      <c r="A103" s="3"/>
      <c r="B103" s="3"/>
      <c r="C103" s="3"/>
      <c r="D103" s="3"/>
      <c r="E103" s="3"/>
      <c r="F103" s="3"/>
      <c r="G103" s="3"/>
      <c r="H103" s="3"/>
    </row>
    <row r="104" spans="1:8" ht="15.75" customHeight="1" x14ac:dyDescent="0.3">
      <c r="A104" s="3"/>
      <c r="B104" s="3"/>
      <c r="C104" s="3"/>
      <c r="D104" s="3"/>
      <c r="E104" s="3"/>
      <c r="F104" s="3"/>
      <c r="G104" s="3"/>
      <c r="H104" s="3"/>
    </row>
    <row r="105" spans="1:8" ht="15.75" customHeight="1" x14ac:dyDescent="0.3">
      <c r="A105" s="3"/>
      <c r="B105" s="3"/>
      <c r="C105" s="3"/>
      <c r="D105" s="3"/>
      <c r="E105" s="3"/>
      <c r="F105" s="3"/>
      <c r="G105" s="3"/>
      <c r="H105" s="3"/>
    </row>
    <row r="106" spans="1:8" ht="15.75" customHeight="1" x14ac:dyDescent="0.3">
      <c r="A106" s="3"/>
      <c r="B106" s="3"/>
      <c r="C106" s="3"/>
      <c r="D106" s="3"/>
      <c r="E106" s="3"/>
      <c r="F106" s="3"/>
      <c r="G106" s="3"/>
      <c r="H106" s="3"/>
    </row>
    <row r="107" spans="1:8" ht="15.75" customHeight="1" x14ac:dyDescent="0.3">
      <c r="A107" s="3"/>
      <c r="B107" s="3"/>
      <c r="C107" s="3"/>
      <c r="D107" s="3"/>
      <c r="E107" s="3"/>
      <c r="F107" s="3"/>
      <c r="G107" s="3"/>
      <c r="H107" s="3"/>
    </row>
    <row r="108" spans="1:8" ht="15.75" customHeight="1" x14ac:dyDescent="0.3">
      <c r="A108" s="3"/>
      <c r="B108" s="3"/>
      <c r="C108" s="3"/>
      <c r="D108" s="3"/>
      <c r="E108" s="3"/>
      <c r="F108" s="3"/>
      <c r="G108" s="3"/>
      <c r="H108" s="3"/>
    </row>
    <row r="109" spans="1:8" ht="15.75" customHeight="1" x14ac:dyDescent="0.3">
      <c r="A109" s="3"/>
      <c r="B109" s="3"/>
      <c r="C109" s="3"/>
      <c r="D109" s="3"/>
      <c r="E109" s="3"/>
      <c r="F109" s="3"/>
      <c r="G109" s="3"/>
      <c r="H109" s="3"/>
    </row>
    <row r="110" spans="1:8" ht="15.75" customHeight="1" x14ac:dyDescent="0.3">
      <c r="A110" s="3"/>
      <c r="B110" s="3"/>
      <c r="C110" s="3"/>
      <c r="D110" s="3"/>
      <c r="E110" s="3"/>
      <c r="F110" s="3"/>
      <c r="G110" s="3"/>
      <c r="H110" s="3"/>
    </row>
    <row r="111" spans="1:8" ht="15.75" customHeight="1" x14ac:dyDescent="0.3">
      <c r="A111" s="3"/>
      <c r="B111" s="3"/>
      <c r="C111" s="3"/>
      <c r="D111" s="3"/>
      <c r="E111" s="3"/>
      <c r="F111" s="3"/>
      <c r="G111" s="3"/>
      <c r="H111" s="3"/>
    </row>
    <row r="112" spans="1:8" ht="15.75" customHeight="1" x14ac:dyDescent="0.3">
      <c r="A112" s="3"/>
      <c r="B112" s="3"/>
      <c r="C112" s="3"/>
      <c r="D112" s="3"/>
      <c r="E112" s="3"/>
      <c r="F112" s="3"/>
      <c r="G112" s="3"/>
      <c r="H112" s="3"/>
    </row>
    <row r="113" spans="1:8" ht="15.75" customHeight="1" x14ac:dyDescent="0.3">
      <c r="A113" s="3"/>
      <c r="B113" s="3"/>
      <c r="C113" s="3"/>
      <c r="D113" s="3"/>
      <c r="E113" s="3"/>
      <c r="F113" s="3"/>
      <c r="G113" s="3"/>
      <c r="H113" s="3"/>
    </row>
    <row r="114" spans="1:8" ht="15.75" customHeight="1" x14ac:dyDescent="0.3">
      <c r="B114" s="3"/>
      <c r="C114" s="3"/>
      <c r="D114" s="3"/>
      <c r="E114" s="3"/>
      <c r="F114" s="3"/>
      <c r="G114" s="3"/>
      <c r="H114" s="3"/>
    </row>
    <row r="115" spans="1:8" ht="15.75" customHeight="1" x14ac:dyDescent="0.3">
      <c r="B115" s="3"/>
      <c r="C115" s="3"/>
      <c r="D115" s="3"/>
      <c r="E115" s="3"/>
      <c r="F115" s="3"/>
      <c r="G115" s="3"/>
      <c r="H115" s="3"/>
    </row>
    <row r="116" spans="1:8" ht="15.75" customHeight="1" x14ac:dyDescent="0.3">
      <c r="B116" s="3"/>
      <c r="C116" s="3"/>
      <c r="D116" s="3"/>
      <c r="E116" s="3"/>
      <c r="F116" s="3"/>
      <c r="G116" s="3"/>
      <c r="H116" s="3"/>
    </row>
    <row r="117" spans="1:8" ht="15.75" customHeight="1" x14ac:dyDescent="0.3">
      <c r="B117" s="3"/>
      <c r="C117" s="3"/>
      <c r="D117" s="3"/>
      <c r="E117" s="3"/>
      <c r="F117" s="3"/>
      <c r="G117" s="3"/>
      <c r="H117" s="3"/>
    </row>
    <row r="118" spans="1:8" ht="15.75" customHeight="1" x14ac:dyDescent="0.3">
      <c r="B118" s="3"/>
      <c r="C118" s="3"/>
      <c r="D118" s="3"/>
      <c r="E118" s="3"/>
      <c r="F118" s="3"/>
      <c r="G118" s="3"/>
      <c r="H118" s="3"/>
    </row>
    <row r="119" spans="1:8" ht="15.75" customHeight="1" x14ac:dyDescent="0.3">
      <c r="B119" s="3"/>
      <c r="C119" s="3"/>
      <c r="D119" s="3"/>
      <c r="E119" s="3"/>
      <c r="F119" s="3"/>
      <c r="G119" s="3"/>
      <c r="H119" s="3"/>
    </row>
    <row r="120" spans="1:8" ht="15.75" customHeight="1" x14ac:dyDescent="0.3">
      <c r="B120" s="3"/>
      <c r="C120" s="3"/>
      <c r="D120" s="3"/>
      <c r="E120" s="3"/>
      <c r="F120" s="3"/>
      <c r="G120" s="3"/>
      <c r="H120" s="3"/>
    </row>
    <row r="121" spans="1:8" ht="15.75" customHeight="1" x14ac:dyDescent="0.3">
      <c r="B121" s="3"/>
      <c r="C121" s="3"/>
      <c r="D121" s="3"/>
      <c r="E121" s="3"/>
      <c r="F121" s="3"/>
      <c r="G121" s="3"/>
      <c r="H121" s="3"/>
    </row>
    <row r="122" spans="1:8" ht="15.75" customHeight="1" x14ac:dyDescent="0.3">
      <c r="B122" s="3"/>
      <c r="C122" s="3"/>
      <c r="D122" s="3"/>
      <c r="E122" s="3"/>
      <c r="F122" s="3"/>
      <c r="G122" s="3"/>
      <c r="H122" s="3"/>
    </row>
    <row r="123" spans="1:8" ht="15.75" customHeight="1" x14ac:dyDescent="0.3">
      <c r="B123" s="3"/>
      <c r="C123" s="3"/>
      <c r="D123" s="3"/>
      <c r="E123" s="3"/>
      <c r="F123" s="3"/>
      <c r="G123" s="3"/>
      <c r="H123" s="3"/>
    </row>
    <row r="124" spans="1:8" ht="15.75" customHeight="1" x14ac:dyDescent="0.3">
      <c r="B124" s="3"/>
      <c r="C124" s="3"/>
      <c r="D124" s="3"/>
      <c r="E124" s="3"/>
      <c r="F124" s="3"/>
      <c r="G124" s="3"/>
      <c r="H124" s="3"/>
    </row>
    <row r="125" spans="1:8" ht="15.75" customHeight="1" x14ac:dyDescent="0.3">
      <c r="B125" s="3"/>
      <c r="C125" s="3"/>
      <c r="D125" s="3"/>
      <c r="E125" s="3"/>
      <c r="F125" s="3"/>
      <c r="G125" s="3"/>
      <c r="H125" s="3"/>
    </row>
    <row r="126" spans="1:8" ht="15.75" customHeight="1" x14ac:dyDescent="0.3">
      <c r="B126" s="3"/>
      <c r="C126" s="3"/>
      <c r="D126" s="3"/>
      <c r="E126" s="3"/>
      <c r="F126" s="3"/>
      <c r="G126" s="3"/>
      <c r="H126" s="3"/>
    </row>
    <row r="127" spans="1:8" ht="15.75" customHeight="1" x14ac:dyDescent="0.3">
      <c r="B127" s="3"/>
      <c r="C127" s="3"/>
      <c r="D127" s="3"/>
      <c r="E127" s="3"/>
      <c r="F127" s="3"/>
      <c r="G127" s="3"/>
      <c r="H127" s="3"/>
    </row>
    <row r="128" spans="1:8" ht="15.75" customHeight="1" x14ac:dyDescent="0.3">
      <c r="B128" s="3"/>
      <c r="C128" s="3"/>
      <c r="D128" s="3"/>
      <c r="E128" s="3"/>
      <c r="F128" s="3"/>
      <c r="G128" s="3"/>
      <c r="H128" s="3"/>
    </row>
    <row r="129" spans="2:8" ht="15.75" customHeight="1" x14ac:dyDescent="0.3">
      <c r="B129" s="3"/>
      <c r="C129" s="3"/>
      <c r="D129" s="3"/>
      <c r="E129" s="3"/>
      <c r="F129" s="3"/>
      <c r="G129" s="3"/>
      <c r="H129" s="3"/>
    </row>
    <row r="130" spans="2:8" ht="15.75" customHeight="1" x14ac:dyDescent="0.3">
      <c r="B130" s="3"/>
      <c r="C130" s="3"/>
      <c r="D130" s="3"/>
      <c r="E130" s="3"/>
      <c r="F130" s="3"/>
      <c r="G130" s="3"/>
      <c r="H130" s="3"/>
    </row>
    <row r="131" spans="2:8" ht="15.75" customHeight="1" x14ac:dyDescent="0.3">
      <c r="B131" s="3"/>
      <c r="C131" s="3"/>
      <c r="D131" s="3"/>
      <c r="E131" s="3"/>
      <c r="F131" s="3"/>
      <c r="G131" s="3"/>
      <c r="H131" s="3"/>
    </row>
    <row r="132" spans="2:8" ht="15.75" customHeight="1" x14ac:dyDescent="0.3">
      <c r="B132" s="3"/>
      <c r="C132" s="3"/>
      <c r="D132" s="3"/>
      <c r="E132" s="3"/>
      <c r="F132" s="3"/>
      <c r="G132" s="3"/>
      <c r="H132" s="3"/>
    </row>
    <row r="133" spans="2:8" ht="15.75" customHeight="1" x14ac:dyDescent="0.3">
      <c r="B133" s="3"/>
      <c r="C133" s="3"/>
      <c r="D133" s="3"/>
      <c r="E133" s="3"/>
      <c r="F133" s="3"/>
      <c r="G133" s="3"/>
      <c r="H133" s="3"/>
    </row>
    <row r="134" spans="2:8" ht="15.75" customHeight="1" x14ac:dyDescent="0.3">
      <c r="B134" s="3"/>
      <c r="C134" s="3"/>
      <c r="D134" s="3"/>
      <c r="E134" s="3"/>
      <c r="F134" s="3"/>
      <c r="G134" s="3"/>
      <c r="H134" s="3"/>
    </row>
    <row r="135" spans="2:8" ht="15.75" customHeight="1" x14ac:dyDescent="0.3">
      <c r="B135" s="3"/>
      <c r="C135" s="3"/>
      <c r="D135" s="3"/>
      <c r="E135" s="3"/>
      <c r="F135" s="3"/>
      <c r="G135" s="3"/>
      <c r="H135" s="3"/>
    </row>
    <row r="136" spans="2:8" ht="15.75" customHeight="1" x14ac:dyDescent="0.3">
      <c r="B136" s="3"/>
      <c r="C136" s="3"/>
      <c r="D136" s="3"/>
      <c r="E136" s="3"/>
      <c r="F136" s="3"/>
      <c r="G136" s="3"/>
      <c r="H136" s="3"/>
    </row>
    <row r="137" spans="2:8" ht="15.75" customHeight="1" x14ac:dyDescent="0.3">
      <c r="B137" s="3"/>
      <c r="C137" s="3"/>
      <c r="D137" s="3"/>
      <c r="E137" s="3"/>
      <c r="F137" s="3"/>
      <c r="G137" s="3"/>
      <c r="H137" s="3"/>
    </row>
    <row r="138" spans="2:8" ht="15.75" customHeight="1" x14ac:dyDescent="0.3">
      <c r="B138" s="3"/>
      <c r="C138" s="3"/>
      <c r="D138" s="3"/>
      <c r="E138" s="3"/>
      <c r="F138" s="3"/>
      <c r="G138" s="3"/>
      <c r="H138" s="3"/>
    </row>
    <row r="139" spans="2:8" ht="15.75" customHeight="1" x14ac:dyDescent="0.3">
      <c r="B139" s="3"/>
      <c r="C139" s="3"/>
      <c r="D139" s="3"/>
      <c r="E139" s="3"/>
      <c r="F139" s="3"/>
      <c r="G139" s="3"/>
      <c r="H139" s="3"/>
    </row>
    <row r="140" spans="2:8" ht="15.75" customHeight="1" x14ac:dyDescent="0.3">
      <c r="B140" s="3"/>
      <c r="C140" s="3"/>
      <c r="D140" s="3"/>
      <c r="E140" s="3"/>
      <c r="F140" s="3"/>
      <c r="G140" s="3"/>
      <c r="H140" s="3"/>
    </row>
    <row r="141" spans="2:8" ht="15.75" customHeight="1" x14ac:dyDescent="0.3">
      <c r="B141" s="3"/>
      <c r="C141" s="3"/>
      <c r="D141" s="3"/>
      <c r="E141" s="3"/>
      <c r="F141" s="3"/>
      <c r="G141" s="3"/>
      <c r="H141" s="3"/>
    </row>
    <row r="142" spans="2:8" ht="15.75" customHeight="1" x14ac:dyDescent="0.3">
      <c r="B142" s="3"/>
      <c r="C142" s="3"/>
      <c r="D142" s="3"/>
      <c r="E142" s="3"/>
      <c r="F142" s="3"/>
      <c r="G142" s="3"/>
      <c r="H142" s="3"/>
    </row>
    <row r="143" spans="2:8" ht="15.75" customHeight="1" x14ac:dyDescent="0.3">
      <c r="B143" s="3"/>
      <c r="C143" s="3"/>
      <c r="D143" s="3"/>
      <c r="E143" s="3"/>
      <c r="F143" s="3"/>
      <c r="G143" s="3"/>
      <c r="H143" s="3"/>
    </row>
    <row r="144" spans="2:8" ht="15.75" customHeight="1" x14ac:dyDescent="0.3">
      <c r="B144" s="3"/>
      <c r="C144" s="3"/>
      <c r="D144" s="3"/>
      <c r="E144" s="3"/>
      <c r="F144" s="3"/>
      <c r="G144" s="3"/>
      <c r="H144" s="3"/>
    </row>
    <row r="145" spans="2:8" ht="15.75" customHeight="1" x14ac:dyDescent="0.3">
      <c r="B145" s="3"/>
      <c r="C145" s="3"/>
      <c r="D145" s="3"/>
      <c r="E145" s="3"/>
      <c r="F145" s="3"/>
      <c r="G145" s="3"/>
      <c r="H145" s="3"/>
    </row>
    <row r="146" spans="2:8" ht="15.75" customHeight="1" x14ac:dyDescent="0.3">
      <c r="B146" s="3"/>
      <c r="C146" s="3"/>
      <c r="D146" s="3"/>
      <c r="E146" s="3"/>
      <c r="F146" s="3"/>
      <c r="G146" s="3"/>
      <c r="H146" s="3"/>
    </row>
    <row r="147" spans="2:8" ht="15.75" customHeight="1" x14ac:dyDescent="0.3">
      <c r="B147" s="3"/>
      <c r="C147" s="3"/>
      <c r="D147" s="3"/>
      <c r="E147" s="3"/>
      <c r="F147" s="3"/>
      <c r="G147" s="3"/>
      <c r="H147" s="3"/>
    </row>
    <row r="148" spans="2:8" ht="15.75" customHeight="1" x14ac:dyDescent="0.3">
      <c r="B148" s="3"/>
      <c r="C148" s="3"/>
      <c r="D148" s="3"/>
      <c r="E148" s="3"/>
      <c r="F148" s="3"/>
      <c r="G148" s="3"/>
      <c r="H148" s="3"/>
    </row>
    <row r="149" spans="2:8" ht="15.75" customHeight="1" x14ac:dyDescent="0.3">
      <c r="B149" s="3"/>
      <c r="C149" s="3"/>
      <c r="D149" s="3"/>
      <c r="E149" s="3"/>
      <c r="F149" s="3"/>
      <c r="G149" s="3"/>
      <c r="H149" s="3"/>
    </row>
    <row r="150" spans="2:8" ht="15.75" customHeight="1" x14ac:dyDescent="0.3">
      <c r="B150" s="3"/>
      <c r="C150" s="3"/>
      <c r="D150" s="3"/>
      <c r="E150" s="3"/>
      <c r="F150" s="3"/>
      <c r="G150" s="3"/>
      <c r="H150" s="3"/>
    </row>
    <row r="151" spans="2:8" ht="15.75" customHeight="1" x14ac:dyDescent="0.3">
      <c r="B151" s="3"/>
      <c r="C151" s="3"/>
      <c r="D151" s="3"/>
      <c r="E151" s="3"/>
      <c r="F151" s="3"/>
      <c r="G151" s="3"/>
      <c r="H151" s="3"/>
    </row>
    <row r="152" spans="2:8" ht="15.75" customHeight="1" x14ac:dyDescent="0.3">
      <c r="B152" s="3"/>
      <c r="C152" s="3"/>
      <c r="D152" s="3"/>
      <c r="E152" s="3"/>
      <c r="F152" s="3"/>
      <c r="G152" s="3"/>
      <c r="H152" s="3"/>
    </row>
    <row r="153" spans="2:8" ht="15.75" customHeight="1" x14ac:dyDescent="0.3">
      <c r="B153" s="3"/>
      <c r="C153" s="3"/>
      <c r="D153" s="3"/>
      <c r="E153" s="3"/>
      <c r="F153" s="3"/>
      <c r="G153" s="3"/>
      <c r="H153" s="3"/>
    </row>
    <row r="154" spans="2:8" ht="15.75" customHeight="1" x14ac:dyDescent="0.3">
      <c r="B154" s="3"/>
      <c r="C154" s="3"/>
      <c r="D154" s="3"/>
      <c r="E154" s="3"/>
      <c r="F154" s="3"/>
      <c r="G154" s="3"/>
      <c r="H154" s="3"/>
    </row>
    <row r="155" spans="2:8" ht="15.75" customHeight="1" x14ac:dyDescent="0.3">
      <c r="B155" s="3"/>
      <c r="C155" s="3"/>
      <c r="D155" s="3"/>
      <c r="E155" s="3"/>
      <c r="F155" s="3"/>
      <c r="G155" s="3"/>
      <c r="H155" s="3"/>
    </row>
    <row r="156" spans="2:8" ht="15.75" customHeight="1" x14ac:dyDescent="0.3">
      <c r="B156" s="3"/>
      <c r="C156" s="3"/>
      <c r="D156" s="3"/>
      <c r="E156" s="3"/>
      <c r="F156" s="3"/>
      <c r="G156" s="3"/>
      <c r="H156" s="3"/>
    </row>
    <row r="157" spans="2:8" ht="15.75" customHeight="1" x14ac:dyDescent="0.3">
      <c r="B157" s="3"/>
      <c r="C157" s="3"/>
      <c r="D157" s="3"/>
      <c r="E157" s="3"/>
      <c r="F157" s="3"/>
      <c r="G157" s="3"/>
      <c r="H157" s="3"/>
    </row>
    <row r="158" spans="2:8" ht="15.75" customHeight="1" x14ac:dyDescent="0.3">
      <c r="B158" s="3"/>
      <c r="C158" s="3"/>
      <c r="D158" s="3"/>
      <c r="E158" s="3"/>
      <c r="F158" s="3"/>
      <c r="G158" s="3"/>
      <c r="H158" s="3"/>
    </row>
    <row r="159" spans="2:8" ht="15.75" customHeight="1" x14ac:dyDescent="0.3">
      <c r="B159" s="3"/>
      <c r="C159" s="3"/>
      <c r="D159" s="3"/>
      <c r="E159" s="3"/>
      <c r="F159" s="3"/>
      <c r="G159" s="3"/>
      <c r="H159" s="3"/>
    </row>
    <row r="160" spans="2:8" ht="15.75" customHeight="1" x14ac:dyDescent="0.3">
      <c r="B160" s="3"/>
      <c r="C160" s="3"/>
      <c r="D160" s="3"/>
      <c r="E160" s="3"/>
      <c r="F160" s="3"/>
      <c r="G160" s="3"/>
      <c r="H160" s="3"/>
    </row>
    <row r="161" spans="2:8" ht="15.75" customHeight="1" x14ac:dyDescent="0.3">
      <c r="B161" s="3"/>
      <c r="C161" s="3"/>
      <c r="D161" s="3"/>
      <c r="E161" s="3"/>
      <c r="F161" s="3"/>
      <c r="G161" s="3"/>
      <c r="H161" s="3"/>
    </row>
    <row r="162" spans="2:8" ht="15.75" customHeight="1" x14ac:dyDescent="0.3">
      <c r="B162" s="3"/>
      <c r="C162" s="3"/>
      <c r="D162" s="3"/>
      <c r="E162" s="3"/>
      <c r="F162" s="3"/>
      <c r="G162" s="3"/>
      <c r="H162" s="3"/>
    </row>
    <row r="163" spans="2:8" ht="15.75" customHeight="1" x14ac:dyDescent="0.3">
      <c r="B163" s="3"/>
      <c r="C163" s="3"/>
      <c r="D163" s="3"/>
      <c r="E163" s="3"/>
      <c r="F163" s="3"/>
      <c r="G163" s="3"/>
      <c r="H163" s="3"/>
    </row>
    <row r="164" spans="2:8" ht="15.75" customHeight="1" x14ac:dyDescent="0.3">
      <c r="B164" s="3"/>
      <c r="C164" s="3"/>
      <c r="D164" s="3"/>
      <c r="E164" s="3"/>
      <c r="F164" s="3"/>
      <c r="G164" s="3"/>
      <c r="H164" s="3"/>
    </row>
    <row r="165" spans="2:8" ht="15.75" customHeight="1" x14ac:dyDescent="0.3">
      <c r="B165" s="3"/>
      <c r="C165" s="3"/>
      <c r="D165" s="3"/>
      <c r="E165" s="3"/>
      <c r="F165" s="3"/>
      <c r="G165" s="3"/>
      <c r="H165" s="3"/>
    </row>
    <row r="166" spans="2:8" ht="15.75" customHeight="1" x14ac:dyDescent="0.3">
      <c r="B166" s="3"/>
      <c r="C166" s="3"/>
      <c r="D166" s="3"/>
      <c r="E166" s="3"/>
      <c r="F166" s="3"/>
      <c r="G166" s="3"/>
      <c r="H166" s="3"/>
    </row>
    <row r="167" spans="2:8" ht="15.75" customHeight="1" x14ac:dyDescent="0.3">
      <c r="B167" s="3"/>
      <c r="C167" s="3"/>
      <c r="D167" s="3"/>
      <c r="E167" s="3"/>
      <c r="F167" s="3"/>
      <c r="G167" s="3"/>
      <c r="H167" s="3"/>
    </row>
    <row r="168" spans="2:8" ht="15.75" customHeight="1" x14ac:dyDescent="0.3">
      <c r="B168" s="3"/>
      <c r="C168" s="3"/>
      <c r="D168" s="3"/>
      <c r="E168" s="3"/>
      <c r="F168" s="3"/>
      <c r="G168" s="3"/>
      <c r="H168" s="3"/>
    </row>
    <row r="169" spans="2:8" ht="15.75" customHeight="1" x14ac:dyDescent="0.3">
      <c r="B169" s="3"/>
      <c r="C169" s="3"/>
      <c r="D169" s="3"/>
      <c r="E169" s="3"/>
      <c r="F169" s="3"/>
      <c r="G169" s="3"/>
      <c r="H169" s="3"/>
    </row>
    <row r="170" spans="2:8" ht="15.75" customHeight="1" x14ac:dyDescent="0.3">
      <c r="B170" s="3"/>
      <c r="C170" s="3"/>
      <c r="D170" s="3"/>
      <c r="E170" s="3"/>
      <c r="F170" s="3"/>
      <c r="G170" s="3"/>
      <c r="H170" s="3"/>
    </row>
    <row r="171" spans="2:8" ht="15.75" customHeight="1" x14ac:dyDescent="0.3">
      <c r="B171" s="3"/>
      <c r="C171" s="3"/>
      <c r="D171" s="3"/>
      <c r="E171" s="3"/>
      <c r="F171" s="3"/>
      <c r="G171" s="3"/>
      <c r="H171" s="3"/>
    </row>
    <row r="172" spans="2:8" ht="15.75" customHeight="1" x14ac:dyDescent="0.3">
      <c r="B172" s="3"/>
      <c r="C172" s="3"/>
      <c r="D172" s="3"/>
      <c r="E172" s="3"/>
      <c r="F172" s="3"/>
      <c r="G172" s="3"/>
      <c r="H172" s="3"/>
    </row>
    <row r="173" spans="2:8" ht="15.75" customHeight="1" x14ac:dyDescent="0.25"/>
    <row r="174" spans="2:8" ht="15.75" customHeight="1" x14ac:dyDescent="0.25"/>
    <row r="175" spans="2:8" ht="15.75" customHeight="1" x14ac:dyDescent="0.25"/>
    <row r="176" spans="2:8"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B53:E53"/>
    <mergeCell ref="B54:E54"/>
    <mergeCell ref="B1:H1"/>
    <mergeCell ref="B2:E2"/>
    <mergeCell ref="B3:E3"/>
    <mergeCell ref="B51:E51"/>
    <mergeCell ref="B52:E52"/>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9765625" defaultRowHeight="15" customHeight="1" x14ac:dyDescent="0.25"/>
  <cols>
    <col min="1" max="1" width="7.59765625" customWidth="1"/>
    <col min="2" max="2" width="40.19921875" customWidth="1"/>
    <col min="3" max="3" width="20.59765625" customWidth="1"/>
    <col min="4" max="4" width="24.19921875" customWidth="1"/>
    <col min="5" max="5" width="15.69921875" customWidth="1"/>
    <col min="6" max="26" width="7.59765625" customWidth="1"/>
  </cols>
  <sheetData>
    <row r="1" spans="1:26" ht="14.4" x14ac:dyDescent="0.3">
      <c r="A1" s="3"/>
      <c r="B1" s="3"/>
      <c r="C1" s="3"/>
      <c r="D1" s="3"/>
      <c r="E1" s="3"/>
      <c r="F1" s="3"/>
      <c r="G1" s="3"/>
      <c r="H1" s="3"/>
    </row>
    <row r="2" spans="1:26" ht="13.8" x14ac:dyDescent="0.25">
      <c r="A2" s="224"/>
      <c r="B2" s="678" t="s">
        <v>1649</v>
      </c>
      <c r="C2" s="625"/>
      <c r="D2" s="625"/>
      <c r="E2" s="625"/>
      <c r="F2" s="625"/>
      <c r="G2" s="625"/>
      <c r="H2" s="626"/>
    </row>
    <row r="3" spans="1:26" x14ac:dyDescent="0.25">
      <c r="A3" s="679"/>
      <c r="B3" s="621"/>
      <c r="C3" s="621"/>
      <c r="D3" s="621"/>
      <c r="E3" s="225"/>
      <c r="F3" s="226"/>
      <c r="G3" s="227"/>
      <c r="H3" s="226"/>
    </row>
    <row r="4" spans="1:26" ht="15.6" x14ac:dyDescent="0.25">
      <c r="A4" s="228" t="s">
        <v>782</v>
      </c>
      <c r="B4" s="228" t="s">
        <v>904</v>
      </c>
      <c r="C4" s="228" t="s">
        <v>801</v>
      </c>
      <c r="D4" s="228" t="s">
        <v>1650</v>
      </c>
      <c r="E4" s="225"/>
      <c r="F4" s="226"/>
      <c r="G4" s="227"/>
      <c r="H4" s="226"/>
      <c r="I4" s="105"/>
      <c r="J4" s="105"/>
      <c r="K4" s="105"/>
      <c r="L4" s="105"/>
      <c r="M4" s="105"/>
      <c r="N4" s="105"/>
      <c r="O4" s="105"/>
      <c r="P4" s="105"/>
      <c r="Q4" s="105"/>
      <c r="R4" s="105"/>
      <c r="S4" s="105"/>
      <c r="T4" s="105"/>
      <c r="U4" s="105"/>
      <c r="V4" s="105"/>
      <c r="W4" s="105"/>
      <c r="X4" s="105"/>
      <c r="Y4" s="105"/>
      <c r="Z4" s="105"/>
    </row>
    <row r="5" spans="1:26" ht="14.4" x14ac:dyDescent="0.3">
      <c r="A5" s="203">
        <v>1</v>
      </c>
      <c r="B5" s="104" t="s">
        <v>6</v>
      </c>
      <c r="C5" s="55" t="s">
        <v>804</v>
      </c>
      <c r="D5" s="55" t="s">
        <v>804</v>
      </c>
      <c r="E5" s="113">
        <v>1</v>
      </c>
      <c r="F5" s="226"/>
      <c r="G5" s="227"/>
      <c r="H5" s="226"/>
      <c r="I5" s="3"/>
      <c r="J5" s="3"/>
      <c r="K5" s="3"/>
      <c r="L5" s="3"/>
      <c r="M5" s="3"/>
      <c r="N5" s="3"/>
      <c r="O5" s="3"/>
      <c r="P5" s="3"/>
      <c r="Q5" s="3"/>
      <c r="R5" s="3"/>
      <c r="S5" s="3"/>
      <c r="T5" s="3"/>
      <c r="U5" s="3"/>
      <c r="V5" s="3"/>
      <c r="W5" s="3"/>
      <c r="X5" s="3"/>
      <c r="Y5" s="3"/>
      <c r="Z5" s="3"/>
    </row>
    <row r="6" spans="1:26" ht="27.6" x14ac:dyDescent="0.3">
      <c r="A6" s="203">
        <v>2</v>
      </c>
      <c r="B6" s="104" t="s">
        <v>805</v>
      </c>
      <c r="C6" s="55" t="s">
        <v>804</v>
      </c>
      <c r="D6" s="55" t="s">
        <v>804</v>
      </c>
      <c r="E6" s="113">
        <v>1</v>
      </c>
      <c r="F6" s="226"/>
      <c r="G6" s="227"/>
      <c r="H6" s="226"/>
      <c r="I6" s="3"/>
      <c r="J6" s="3"/>
      <c r="K6" s="3"/>
      <c r="L6" s="3"/>
      <c r="M6" s="3"/>
      <c r="N6" s="3"/>
      <c r="O6" s="3"/>
      <c r="P6" s="3"/>
      <c r="Q6" s="3"/>
      <c r="R6" s="3"/>
      <c r="S6" s="3"/>
      <c r="T6" s="3"/>
      <c r="U6" s="3"/>
      <c r="V6" s="3"/>
      <c r="W6" s="3"/>
      <c r="X6" s="3"/>
      <c r="Y6" s="3"/>
      <c r="Z6" s="3"/>
    </row>
    <row r="7" spans="1:26" ht="14.4" x14ac:dyDescent="0.3">
      <c r="A7" s="203">
        <v>3</v>
      </c>
      <c r="B7" s="104" t="s">
        <v>1651</v>
      </c>
      <c r="C7" s="56" t="s">
        <v>806</v>
      </c>
      <c r="D7" s="56" t="s">
        <v>806</v>
      </c>
      <c r="E7" s="229">
        <v>0</v>
      </c>
      <c r="F7" s="226"/>
      <c r="G7" s="227"/>
      <c r="H7" s="226"/>
      <c r="I7" s="3"/>
      <c r="J7" s="3"/>
      <c r="K7" s="3"/>
      <c r="L7" s="3"/>
      <c r="M7" s="3"/>
      <c r="N7" s="3"/>
      <c r="O7" s="3"/>
      <c r="P7" s="3"/>
      <c r="Q7" s="3"/>
      <c r="R7" s="3"/>
      <c r="S7" s="3"/>
      <c r="T7" s="3"/>
      <c r="U7" s="3"/>
      <c r="V7" s="3"/>
      <c r="W7" s="3"/>
      <c r="X7" s="3"/>
      <c r="Y7" s="3"/>
      <c r="Z7" s="3"/>
    </row>
    <row r="8" spans="1:26" ht="14.4" x14ac:dyDescent="0.3">
      <c r="A8" s="203">
        <v>4</v>
      </c>
      <c r="B8" s="104" t="s">
        <v>1652</v>
      </c>
      <c r="C8" s="55" t="s">
        <v>804</v>
      </c>
      <c r="D8" s="55" t="s">
        <v>804</v>
      </c>
      <c r="E8" s="113">
        <v>1</v>
      </c>
      <c r="F8" s="226"/>
      <c r="G8" s="227"/>
      <c r="H8" s="226"/>
      <c r="I8" s="3"/>
      <c r="J8" s="3"/>
      <c r="K8" s="3"/>
      <c r="L8" s="3"/>
      <c r="M8" s="3"/>
      <c r="N8" s="3"/>
      <c r="O8" s="3"/>
      <c r="P8" s="3"/>
      <c r="Q8" s="3"/>
      <c r="R8" s="3"/>
      <c r="S8" s="3"/>
      <c r="T8" s="3"/>
      <c r="U8" s="3"/>
      <c r="V8" s="3"/>
      <c r="W8" s="3"/>
      <c r="X8" s="3"/>
      <c r="Y8" s="3"/>
      <c r="Z8" s="3"/>
    </row>
    <row r="9" spans="1:26" ht="27.6" x14ac:dyDescent="0.3">
      <c r="A9" s="203">
        <v>5</v>
      </c>
      <c r="B9" s="104" t="s">
        <v>1320</v>
      </c>
      <c r="C9" s="55" t="s">
        <v>804</v>
      </c>
      <c r="D9" s="55" t="s">
        <v>804</v>
      </c>
      <c r="E9" s="113">
        <v>1</v>
      </c>
      <c r="F9" s="226"/>
      <c r="G9" s="227"/>
      <c r="H9" s="226"/>
      <c r="I9" s="3"/>
      <c r="J9" s="3"/>
      <c r="K9" s="3"/>
      <c r="L9" s="3"/>
      <c r="M9" s="3"/>
      <c r="N9" s="3"/>
      <c r="O9" s="3"/>
      <c r="P9" s="3"/>
      <c r="Q9" s="3"/>
      <c r="R9" s="3"/>
      <c r="S9" s="3"/>
      <c r="T9" s="3"/>
      <c r="U9" s="3"/>
      <c r="V9" s="3"/>
      <c r="W9" s="3"/>
      <c r="X9" s="3"/>
      <c r="Y9" s="3"/>
      <c r="Z9" s="3"/>
    </row>
    <row r="10" spans="1:26" ht="14.4" x14ac:dyDescent="0.3">
      <c r="A10" s="203">
        <v>6</v>
      </c>
      <c r="B10" s="104" t="s">
        <v>12</v>
      </c>
      <c r="C10" s="56" t="s">
        <v>806</v>
      </c>
      <c r="D10" s="230" t="s">
        <v>806</v>
      </c>
      <c r="E10" s="229">
        <v>0</v>
      </c>
      <c r="F10" s="226"/>
      <c r="G10" s="227"/>
      <c r="H10" s="226"/>
      <c r="I10" s="3"/>
      <c r="J10" s="3"/>
      <c r="K10" s="3"/>
      <c r="L10" s="3"/>
      <c r="M10" s="3"/>
      <c r="N10" s="3"/>
      <c r="O10" s="3"/>
      <c r="P10" s="3"/>
      <c r="Q10" s="3"/>
      <c r="R10" s="3"/>
      <c r="S10" s="3"/>
      <c r="T10" s="3"/>
      <c r="U10" s="3"/>
      <c r="V10" s="3"/>
      <c r="W10" s="3"/>
      <c r="X10" s="3"/>
      <c r="Y10" s="3"/>
      <c r="Z10" s="3"/>
    </row>
    <row r="11" spans="1:26" ht="27.6" x14ac:dyDescent="0.3">
      <c r="A11" s="203">
        <v>7</v>
      </c>
      <c r="B11" s="104" t="s">
        <v>1653</v>
      </c>
      <c r="C11" s="55" t="s">
        <v>804</v>
      </c>
      <c r="D11" s="55" t="s">
        <v>804</v>
      </c>
      <c r="E11" s="113">
        <v>1</v>
      </c>
      <c r="F11" s="226"/>
      <c r="G11" s="227"/>
      <c r="H11" s="226"/>
      <c r="I11" s="3"/>
      <c r="J11" s="3"/>
      <c r="K11" s="3"/>
      <c r="L11" s="3"/>
      <c r="M11" s="3"/>
      <c r="N11" s="3"/>
      <c r="O11" s="3"/>
      <c r="P11" s="3"/>
      <c r="Q11" s="3"/>
      <c r="R11" s="3"/>
      <c r="S11" s="3"/>
      <c r="T11" s="3"/>
      <c r="U11" s="3"/>
      <c r="V11" s="3"/>
      <c r="W11" s="3"/>
      <c r="X11" s="3"/>
      <c r="Y11" s="3"/>
      <c r="Z11" s="3"/>
    </row>
    <row r="12" spans="1:26" ht="14.4" x14ac:dyDescent="0.3">
      <c r="A12" s="203">
        <v>8</v>
      </c>
      <c r="B12" s="104" t="s">
        <v>1654</v>
      </c>
      <c r="C12" s="56" t="s">
        <v>806</v>
      </c>
      <c r="D12" s="56" t="s">
        <v>806</v>
      </c>
      <c r="E12" s="229">
        <v>0</v>
      </c>
      <c r="F12" s="226"/>
      <c r="G12" s="227"/>
      <c r="H12" s="226"/>
      <c r="I12" s="3"/>
      <c r="J12" s="3"/>
      <c r="K12" s="3"/>
      <c r="L12" s="3"/>
      <c r="M12" s="3"/>
      <c r="N12" s="3"/>
      <c r="O12" s="3"/>
      <c r="P12" s="3"/>
      <c r="Q12" s="3"/>
      <c r="R12" s="3"/>
      <c r="S12" s="3"/>
      <c r="T12" s="3"/>
      <c r="U12" s="3"/>
      <c r="V12" s="3"/>
      <c r="W12" s="3"/>
      <c r="X12" s="3"/>
      <c r="Y12" s="3"/>
      <c r="Z12" s="3"/>
    </row>
    <row r="13" spans="1:26" ht="14.4" x14ac:dyDescent="0.3">
      <c r="A13" s="203">
        <v>9</v>
      </c>
      <c r="B13" s="104" t="s">
        <v>1655</v>
      </c>
      <c r="C13" s="55" t="s">
        <v>804</v>
      </c>
      <c r="D13" s="55" t="s">
        <v>804</v>
      </c>
      <c r="E13" s="113">
        <v>1</v>
      </c>
      <c r="F13" s="226"/>
      <c r="G13" s="3"/>
      <c r="H13" s="3"/>
      <c r="I13" s="3"/>
      <c r="J13" s="3"/>
      <c r="K13" s="3"/>
      <c r="L13" s="3"/>
      <c r="M13" s="3"/>
      <c r="N13" s="3"/>
      <c r="O13" s="3"/>
      <c r="P13" s="3"/>
      <c r="Q13" s="3"/>
      <c r="R13" s="3"/>
      <c r="S13" s="3"/>
      <c r="T13" s="3"/>
      <c r="U13" s="3"/>
      <c r="V13" s="3"/>
      <c r="W13" s="3"/>
      <c r="X13" s="3"/>
      <c r="Y13" s="3"/>
      <c r="Z13" s="3"/>
    </row>
    <row r="14" spans="1:26" ht="14.4" x14ac:dyDescent="0.3">
      <c r="A14" s="203">
        <v>10</v>
      </c>
      <c r="B14" s="104" t="s">
        <v>1322</v>
      </c>
      <c r="C14" s="56" t="s">
        <v>806</v>
      </c>
      <c r="D14" s="56" t="s">
        <v>806</v>
      </c>
      <c r="E14" s="229">
        <v>0</v>
      </c>
      <c r="F14" s="226"/>
      <c r="G14" s="3"/>
      <c r="H14" s="3"/>
      <c r="I14" s="3"/>
      <c r="J14" s="3"/>
      <c r="K14" s="3"/>
      <c r="L14" s="3"/>
      <c r="M14" s="3"/>
      <c r="N14" s="3"/>
      <c r="O14" s="3"/>
      <c r="P14" s="3"/>
      <c r="Q14" s="3"/>
      <c r="R14" s="3"/>
      <c r="S14" s="3"/>
      <c r="T14" s="3"/>
      <c r="U14" s="3"/>
      <c r="V14" s="3"/>
      <c r="W14" s="3"/>
      <c r="X14" s="3"/>
      <c r="Y14" s="3"/>
      <c r="Z14" s="3"/>
    </row>
    <row r="15" spans="1:26" ht="14.4" x14ac:dyDescent="0.3">
      <c r="A15" s="203">
        <v>11</v>
      </c>
      <c r="B15" s="104" t="s">
        <v>1656</v>
      </c>
      <c r="C15" s="56" t="s">
        <v>806</v>
      </c>
      <c r="D15" s="230" t="s">
        <v>806</v>
      </c>
      <c r="E15" s="229">
        <v>0</v>
      </c>
      <c r="F15" s="226"/>
      <c r="G15" s="3"/>
      <c r="H15" s="3"/>
      <c r="I15" s="3"/>
      <c r="J15" s="3"/>
      <c r="K15" s="3"/>
      <c r="L15" s="3"/>
      <c r="M15" s="3"/>
      <c r="N15" s="3"/>
      <c r="O15" s="3"/>
      <c r="P15" s="3"/>
      <c r="Q15" s="3"/>
      <c r="R15" s="3"/>
      <c r="S15" s="3"/>
      <c r="T15" s="3"/>
      <c r="U15" s="3"/>
      <c r="V15" s="3"/>
      <c r="W15" s="3"/>
      <c r="X15" s="3"/>
      <c r="Y15" s="3"/>
      <c r="Z15" s="3"/>
    </row>
    <row r="16" spans="1:26" ht="27.6" x14ac:dyDescent="0.3">
      <c r="A16" s="203">
        <v>12</v>
      </c>
      <c r="B16" s="104" t="s">
        <v>1657</v>
      </c>
      <c r="C16" s="55" t="s">
        <v>804</v>
      </c>
      <c r="D16" s="55" t="s">
        <v>804</v>
      </c>
      <c r="E16" s="113">
        <v>1</v>
      </c>
      <c r="F16" s="226"/>
      <c r="G16" s="3"/>
      <c r="H16" s="3"/>
      <c r="I16" s="3"/>
      <c r="J16" s="3"/>
      <c r="K16" s="3"/>
      <c r="L16" s="3"/>
      <c r="M16" s="3"/>
      <c r="N16" s="3"/>
      <c r="O16" s="3"/>
      <c r="P16" s="3"/>
      <c r="Q16" s="3"/>
      <c r="R16" s="3"/>
      <c r="S16" s="3"/>
      <c r="T16" s="3"/>
      <c r="U16" s="3"/>
      <c r="V16" s="3"/>
      <c r="W16" s="3"/>
      <c r="X16" s="3"/>
      <c r="Y16" s="3"/>
      <c r="Z16" s="3"/>
    </row>
    <row r="17" spans="1:26" ht="14.4" x14ac:dyDescent="0.3">
      <c r="A17" s="203">
        <v>13</v>
      </c>
      <c r="B17" s="104" t="s">
        <v>1658</v>
      </c>
      <c r="C17" s="56" t="s">
        <v>806</v>
      </c>
      <c r="D17" s="56" t="s">
        <v>806</v>
      </c>
      <c r="E17" s="229">
        <v>0</v>
      </c>
      <c r="F17" s="226"/>
      <c r="G17" s="3"/>
      <c r="H17" s="3"/>
      <c r="I17" s="3"/>
      <c r="J17" s="3"/>
      <c r="K17" s="3"/>
      <c r="L17" s="3"/>
      <c r="M17" s="3"/>
      <c r="N17" s="3"/>
      <c r="O17" s="3"/>
      <c r="P17" s="3"/>
      <c r="Q17" s="3"/>
      <c r="R17" s="3"/>
      <c r="S17" s="3"/>
      <c r="T17" s="3"/>
      <c r="U17" s="3"/>
      <c r="V17" s="3"/>
      <c r="W17" s="3"/>
      <c r="X17" s="3"/>
      <c r="Y17" s="3"/>
      <c r="Z17" s="3"/>
    </row>
    <row r="18" spans="1:26" ht="14.4" x14ac:dyDescent="0.3">
      <c r="A18" s="203">
        <v>14</v>
      </c>
      <c r="B18" s="104" t="s">
        <v>1290</v>
      </c>
      <c r="C18" s="55" t="s">
        <v>804</v>
      </c>
      <c r="D18" s="55" t="s">
        <v>804</v>
      </c>
      <c r="E18" s="113">
        <v>1</v>
      </c>
      <c r="F18" s="226"/>
      <c r="G18" s="3"/>
      <c r="H18" s="3"/>
      <c r="I18" s="3"/>
      <c r="J18" s="3"/>
      <c r="K18" s="3"/>
      <c r="L18" s="3"/>
      <c r="M18" s="3"/>
      <c r="N18" s="3"/>
      <c r="O18" s="3"/>
      <c r="P18" s="3"/>
      <c r="Q18" s="3"/>
      <c r="R18" s="3"/>
      <c r="S18" s="3"/>
      <c r="T18" s="3"/>
      <c r="U18" s="3"/>
      <c r="V18" s="3"/>
      <c r="W18" s="3"/>
      <c r="X18" s="3"/>
      <c r="Y18" s="3"/>
      <c r="Z18" s="3"/>
    </row>
    <row r="19" spans="1:26" ht="27.6" x14ac:dyDescent="0.3">
      <c r="A19" s="203">
        <v>15</v>
      </c>
      <c r="B19" s="104" t="s">
        <v>1659</v>
      </c>
      <c r="C19" s="56" t="s">
        <v>806</v>
      </c>
      <c r="D19" s="230" t="s">
        <v>806</v>
      </c>
      <c r="E19" s="229">
        <v>0</v>
      </c>
      <c r="F19" s="226"/>
      <c r="G19" s="3"/>
      <c r="H19" s="3"/>
      <c r="I19" s="3"/>
      <c r="J19" s="3"/>
      <c r="K19" s="3"/>
      <c r="L19" s="3"/>
      <c r="M19" s="3"/>
      <c r="N19" s="3"/>
      <c r="O19" s="3"/>
      <c r="P19" s="3"/>
      <c r="Q19" s="3"/>
      <c r="R19" s="3"/>
      <c r="S19" s="3"/>
      <c r="T19" s="3"/>
      <c r="U19" s="3"/>
      <c r="V19" s="3"/>
      <c r="W19" s="3"/>
      <c r="X19" s="3"/>
      <c r="Y19" s="3"/>
      <c r="Z19" s="3"/>
    </row>
    <row r="20" spans="1:26" ht="14.4" x14ac:dyDescent="0.3">
      <c r="A20" s="203">
        <v>16</v>
      </c>
      <c r="B20" s="104" t="s">
        <v>1660</v>
      </c>
      <c r="C20" s="56" t="s">
        <v>806</v>
      </c>
      <c r="D20" s="56" t="s">
        <v>806</v>
      </c>
      <c r="E20" s="229">
        <v>0</v>
      </c>
      <c r="F20" s="226"/>
      <c r="G20" s="3"/>
      <c r="H20" s="3"/>
      <c r="I20" s="3"/>
      <c r="J20" s="3"/>
      <c r="K20" s="3"/>
      <c r="L20" s="3"/>
      <c r="M20" s="3"/>
      <c r="N20" s="3"/>
      <c r="O20" s="3"/>
      <c r="P20" s="3"/>
      <c r="Q20" s="3"/>
      <c r="R20" s="3"/>
      <c r="S20" s="3"/>
      <c r="T20" s="3"/>
      <c r="U20" s="3"/>
      <c r="V20" s="3"/>
      <c r="W20" s="3"/>
      <c r="X20" s="3"/>
      <c r="Y20" s="3"/>
      <c r="Z20" s="3"/>
    </row>
    <row r="21" spans="1:26" ht="15.75" customHeight="1" x14ac:dyDescent="0.3">
      <c r="A21" s="203">
        <v>17</v>
      </c>
      <c r="B21" s="104" t="s">
        <v>1272</v>
      </c>
      <c r="C21" s="55" t="s">
        <v>804</v>
      </c>
      <c r="D21" s="55" t="s">
        <v>804</v>
      </c>
      <c r="E21" s="113">
        <v>1</v>
      </c>
      <c r="F21" s="226"/>
      <c r="G21" s="3"/>
      <c r="H21" s="3"/>
      <c r="I21" s="3"/>
      <c r="J21" s="3"/>
      <c r="K21" s="3"/>
      <c r="L21" s="3"/>
      <c r="M21" s="3"/>
      <c r="N21" s="3"/>
      <c r="O21" s="3"/>
      <c r="P21" s="3"/>
      <c r="Q21" s="3"/>
      <c r="R21" s="3"/>
      <c r="S21" s="3"/>
      <c r="T21" s="3"/>
      <c r="U21" s="3"/>
      <c r="V21" s="3"/>
      <c r="W21" s="3"/>
      <c r="X21" s="3"/>
      <c r="Y21" s="3"/>
      <c r="Z21" s="3"/>
    </row>
    <row r="22" spans="1:26" ht="15.75" customHeight="1" x14ac:dyDescent="0.3">
      <c r="A22" s="203">
        <v>18</v>
      </c>
      <c r="B22" s="104" t="s">
        <v>1661</v>
      </c>
      <c r="C22" s="55" t="s">
        <v>804</v>
      </c>
      <c r="D22" s="55" t="s">
        <v>804</v>
      </c>
      <c r="E22" s="113">
        <v>1</v>
      </c>
      <c r="F22" s="226"/>
      <c r="G22" s="3"/>
      <c r="H22" s="3"/>
      <c r="I22" s="3"/>
      <c r="J22" s="3"/>
      <c r="K22" s="3"/>
      <c r="L22" s="3"/>
      <c r="M22" s="3"/>
      <c r="N22" s="3"/>
      <c r="O22" s="3"/>
      <c r="P22" s="3"/>
      <c r="Q22" s="3"/>
      <c r="R22" s="3"/>
      <c r="S22" s="3"/>
      <c r="T22" s="3"/>
      <c r="U22" s="3"/>
      <c r="V22" s="3"/>
      <c r="W22" s="3"/>
      <c r="X22" s="3"/>
      <c r="Y22" s="3"/>
      <c r="Z22" s="3"/>
    </row>
    <row r="23" spans="1:26" ht="15.75" customHeight="1" x14ac:dyDescent="0.3">
      <c r="A23" s="203">
        <v>19</v>
      </c>
      <c r="B23" s="104" t="s">
        <v>1662</v>
      </c>
      <c r="C23" s="56" t="s">
        <v>806</v>
      </c>
      <c r="D23" s="56" t="s">
        <v>806</v>
      </c>
      <c r="E23" s="229">
        <v>0</v>
      </c>
      <c r="F23" s="226"/>
      <c r="G23" s="3"/>
      <c r="H23" s="3"/>
      <c r="I23" s="3"/>
      <c r="J23" s="3"/>
      <c r="K23" s="3"/>
      <c r="L23" s="3"/>
      <c r="M23" s="3"/>
      <c r="N23" s="3"/>
      <c r="O23" s="3"/>
      <c r="P23" s="3"/>
      <c r="Q23" s="3"/>
      <c r="R23" s="3"/>
      <c r="S23" s="3"/>
      <c r="T23" s="3"/>
      <c r="U23" s="3"/>
      <c r="V23" s="3"/>
      <c r="W23" s="3"/>
      <c r="X23" s="3"/>
      <c r="Y23" s="3"/>
      <c r="Z23" s="3"/>
    </row>
    <row r="24" spans="1:26" ht="15.75" customHeight="1" x14ac:dyDescent="0.3">
      <c r="A24" s="203">
        <v>20</v>
      </c>
      <c r="B24" s="104" t="s">
        <v>58</v>
      </c>
      <c r="C24" s="55" t="s">
        <v>804</v>
      </c>
      <c r="D24" s="55" t="s">
        <v>804</v>
      </c>
      <c r="E24" s="113">
        <v>1</v>
      </c>
      <c r="F24" s="226"/>
      <c r="G24" s="3"/>
      <c r="H24" s="3"/>
      <c r="I24" s="3"/>
      <c r="J24" s="3"/>
      <c r="K24" s="3"/>
      <c r="L24" s="3"/>
      <c r="M24" s="3"/>
      <c r="N24" s="3"/>
      <c r="O24" s="3"/>
      <c r="P24" s="3"/>
      <c r="Q24" s="3"/>
      <c r="R24" s="3"/>
      <c r="S24" s="3"/>
      <c r="T24" s="3"/>
      <c r="U24" s="3"/>
      <c r="V24" s="3"/>
      <c r="W24" s="3"/>
      <c r="X24" s="3"/>
      <c r="Y24" s="3"/>
      <c r="Z24" s="3"/>
    </row>
    <row r="25" spans="1:26" ht="15.75" customHeight="1" x14ac:dyDescent="0.3">
      <c r="A25" s="203">
        <v>21</v>
      </c>
      <c r="B25" s="104" t="s">
        <v>1663</v>
      </c>
      <c r="C25" s="56" t="s">
        <v>806</v>
      </c>
      <c r="D25" s="230" t="s">
        <v>806</v>
      </c>
      <c r="E25" s="229">
        <v>0</v>
      </c>
      <c r="F25" s="226"/>
      <c r="G25" s="3"/>
      <c r="H25" s="3"/>
      <c r="I25" s="3"/>
      <c r="J25" s="3"/>
      <c r="K25" s="3"/>
      <c r="L25" s="3"/>
      <c r="M25" s="3"/>
      <c r="N25" s="3"/>
      <c r="O25" s="3"/>
      <c r="P25" s="3"/>
      <c r="Q25" s="3"/>
      <c r="R25" s="3"/>
      <c r="S25" s="3"/>
      <c r="T25" s="3"/>
      <c r="U25" s="3"/>
      <c r="V25" s="3"/>
      <c r="W25" s="3"/>
      <c r="X25" s="3"/>
      <c r="Y25" s="3"/>
      <c r="Z25" s="3"/>
    </row>
    <row r="26" spans="1:26" ht="15.75" customHeight="1" x14ac:dyDescent="0.3">
      <c r="A26" s="203">
        <v>23</v>
      </c>
      <c r="B26" s="104" t="s">
        <v>1664</v>
      </c>
      <c r="C26" s="56" t="s">
        <v>806</v>
      </c>
      <c r="D26" s="230" t="s">
        <v>806</v>
      </c>
      <c r="E26" s="229">
        <v>0</v>
      </c>
      <c r="F26" s="226"/>
      <c r="G26" s="3"/>
      <c r="H26" s="3"/>
      <c r="I26" s="3"/>
      <c r="J26" s="3"/>
      <c r="K26" s="3"/>
      <c r="L26" s="3"/>
      <c r="M26" s="3"/>
      <c r="N26" s="3"/>
      <c r="O26" s="3"/>
      <c r="P26" s="3"/>
      <c r="Q26" s="3"/>
      <c r="R26" s="3"/>
      <c r="S26" s="3"/>
      <c r="T26" s="3"/>
      <c r="U26" s="3"/>
      <c r="V26" s="3"/>
      <c r="W26" s="3"/>
      <c r="X26" s="3"/>
      <c r="Y26" s="3"/>
      <c r="Z26" s="3"/>
    </row>
    <row r="27" spans="1:26" ht="15.75" customHeight="1" x14ac:dyDescent="0.3">
      <c r="A27" s="203">
        <v>24</v>
      </c>
      <c r="B27" s="104" t="s">
        <v>1665</v>
      </c>
      <c r="C27" s="55" t="s">
        <v>804</v>
      </c>
      <c r="D27" s="55" t="s">
        <v>804</v>
      </c>
      <c r="E27" s="113">
        <v>1</v>
      </c>
      <c r="F27" s="226"/>
      <c r="G27" s="3"/>
      <c r="H27" s="3"/>
      <c r="I27" s="3"/>
      <c r="J27" s="3"/>
      <c r="K27" s="3"/>
      <c r="L27" s="3"/>
      <c r="M27" s="3"/>
      <c r="N27" s="3"/>
      <c r="O27" s="3"/>
      <c r="P27" s="3"/>
      <c r="Q27" s="3"/>
      <c r="R27" s="3"/>
      <c r="S27" s="3"/>
      <c r="T27" s="3"/>
      <c r="U27" s="3"/>
      <c r="V27" s="3"/>
      <c r="W27" s="3"/>
      <c r="X27" s="3"/>
      <c r="Y27" s="3"/>
      <c r="Z27" s="3"/>
    </row>
    <row r="28" spans="1:26" ht="15.75" customHeight="1" x14ac:dyDescent="0.3">
      <c r="A28" s="203">
        <v>25</v>
      </c>
      <c r="B28" s="104" t="s">
        <v>76</v>
      </c>
      <c r="C28" s="55" t="s">
        <v>804</v>
      </c>
      <c r="D28" s="55" t="s">
        <v>804</v>
      </c>
      <c r="E28" s="113">
        <v>1</v>
      </c>
      <c r="F28" s="226"/>
      <c r="G28" s="3"/>
      <c r="H28" s="3"/>
      <c r="I28" s="3"/>
      <c r="J28" s="3"/>
      <c r="K28" s="3"/>
      <c r="L28" s="3"/>
      <c r="M28" s="3"/>
      <c r="N28" s="3"/>
      <c r="O28" s="3"/>
      <c r="P28" s="3"/>
      <c r="Q28" s="3"/>
      <c r="R28" s="3"/>
      <c r="S28" s="3"/>
      <c r="T28" s="3"/>
      <c r="U28" s="3"/>
      <c r="V28" s="3"/>
      <c r="W28" s="3"/>
      <c r="X28" s="3"/>
      <c r="Y28" s="3"/>
      <c r="Z28" s="3"/>
    </row>
    <row r="29" spans="1:26" ht="15.75" customHeight="1" x14ac:dyDescent="0.3">
      <c r="A29" s="203">
        <v>26</v>
      </c>
      <c r="B29" s="104" t="s">
        <v>77</v>
      </c>
      <c r="C29" s="55" t="s">
        <v>804</v>
      </c>
      <c r="D29" s="55" t="s">
        <v>804</v>
      </c>
      <c r="E29" s="231">
        <v>1</v>
      </c>
      <c r="F29" s="226"/>
      <c r="G29" s="3"/>
      <c r="H29" s="3"/>
      <c r="I29" s="3"/>
      <c r="J29" s="3"/>
      <c r="K29" s="3"/>
      <c r="L29" s="3"/>
      <c r="M29" s="3"/>
      <c r="N29" s="3"/>
      <c r="O29" s="3"/>
      <c r="P29" s="3"/>
      <c r="Q29" s="3"/>
      <c r="R29" s="3"/>
      <c r="S29" s="3"/>
      <c r="T29" s="3"/>
      <c r="U29" s="3"/>
      <c r="V29" s="3"/>
      <c r="W29" s="3"/>
      <c r="X29" s="3"/>
      <c r="Y29" s="3"/>
      <c r="Z29" s="3"/>
    </row>
    <row r="30" spans="1:26" ht="15.75" customHeight="1" x14ac:dyDescent="0.3">
      <c r="A30" s="203">
        <v>27</v>
      </c>
      <c r="B30" s="104" t="s">
        <v>80</v>
      </c>
      <c r="C30" s="55" t="s">
        <v>804</v>
      </c>
      <c r="D30" s="55" t="s">
        <v>804</v>
      </c>
      <c r="E30" s="231">
        <v>1</v>
      </c>
      <c r="F30" s="226"/>
      <c r="G30" s="3"/>
      <c r="H30" s="3"/>
      <c r="I30" s="3"/>
      <c r="J30" s="3"/>
      <c r="K30" s="3"/>
      <c r="L30" s="3"/>
      <c r="M30" s="3"/>
      <c r="N30" s="3"/>
      <c r="O30" s="3"/>
      <c r="P30" s="3"/>
      <c r="Q30" s="3"/>
      <c r="R30" s="3"/>
      <c r="S30" s="3"/>
      <c r="T30" s="3"/>
      <c r="U30" s="3"/>
      <c r="V30" s="3"/>
      <c r="W30" s="3"/>
      <c r="X30" s="3"/>
      <c r="Y30" s="3"/>
      <c r="Z30" s="3"/>
    </row>
    <row r="31" spans="1:26" ht="15.75" customHeight="1" x14ac:dyDescent="0.3">
      <c r="A31" s="203">
        <v>28</v>
      </c>
      <c r="B31" s="104" t="s">
        <v>78</v>
      </c>
      <c r="C31" s="55" t="s">
        <v>804</v>
      </c>
      <c r="D31" s="55" t="s">
        <v>804</v>
      </c>
      <c r="E31" s="231">
        <v>1</v>
      </c>
      <c r="F31" s="226"/>
      <c r="G31" s="3"/>
      <c r="H31" s="3"/>
      <c r="I31" s="3"/>
      <c r="J31" s="3"/>
      <c r="K31" s="3"/>
      <c r="L31" s="3"/>
      <c r="M31" s="3"/>
      <c r="N31" s="3"/>
      <c r="O31" s="3"/>
      <c r="P31" s="3"/>
      <c r="Q31" s="3"/>
      <c r="R31" s="3"/>
      <c r="S31" s="3"/>
      <c r="T31" s="3"/>
      <c r="U31" s="3"/>
      <c r="V31" s="3"/>
      <c r="W31" s="3"/>
      <c r="X31" s="3"/>
      <c r="Y31" s="3"/>
      <c r="Z31" s="3"/>
    </row>
    <row r="32" spans="1:26" ht="15.75" customHeight="1" x14ac:dyDescent="0.3">
      <c r="A32" s="203">
        <v>29</v>
      </c>
      <c r="B32" s="104" t="s">
        <v>79</v>
      </c>
      <c r="C32" s="55" t="s">
        <v>804</v>
      </c>
      <c r="D32" s="55" t="s">
        <v>804</v>
      </c>
      <c r="E32" s="113">
        <v>1</v>
      </c>
      <c r="F32" s="226"/>
      <c r="G32" s="3"/>
      <c r="H32" s="3"/>
      <c r="I32" s="3"/>
      <c r="J32" s="3"/>
      <c r="K32" s="3"/>
      <c r="L32" s="3"/>
      <c r="M32" s="3"/>
      <c r="N32" s="3"/>
      <c r="O32" s="3"/>
      <c r="P32" s="3"/>
      <c r="Q32" s="3"/>
      <c r="R32" s="3"/>
      <c r="S32" s="3"/>
      <c r="T32" s="3"/>
      <c r="U32" s="3"/>
      <c r="V32" s="3"/>
      <c r="W32" s="3"/>
      <c r="X32" s="3"/>
      <c r="Y32" s="3"/>
      <c r="Z32" s="3"/>
    </row>
    <row r="33" spans="1:26" ht="15.75" customHeight="1" x14ac:dyDescent="0.3">
      <c r="A33" s="203">
        <v>30</v>
      </c>
      <c r="B33" s="104" t="s">
        <v>1666</v>
      </c>
      <c r="C33" s="55" t="s">
        <v>804</v>
      </c>
      <c r="D33" s="55" t="s">
        <v>804</v>
      </c>
      <c r="E33" s="113">
        <v>1</v>
      </c>
      <c r="F33" s="226"/>
      <c r="G33" s="3"/>
      <c r="H33" s="3"/>
      <c r="I33" s="3"/>
      <c r="J33" s="3"/>
      <c r="K33" s="3"/>
      <c r="L33" s="3"/>
      <c r="M33" s="3"/>
      <c r="N33" s="3"/>
      <c r="O33" s="3"/>
      <c r="P33" s="3"/>
      <c r="Q33" s="3"/>
      <c r="R33" s="3"/>
      <c r="S33" s="3"/>
      <c r="T33" s="3"/>
      <c r="U33" s="3"/>
      <c r="V33" s="3"/>
      <c r="W33" s="3"/>
      <c r="X33" s="3"/>
      <c r="Y33" s="3"/>
      <c r="Z33" s="3"/>
    </row>
    <row r="34" spans="1:26" ht="15.75" customHeight="1" x14ac:dyDescent="0.3">
      <c r="A34" s="203">
        <v>31</v>
      </c>
      <c r="B34" s="104" t="s">
        <v>83</v>
      </c>
      <c r="C34" s="55" t="s">
        <v>804</v>
      </c>
      <c r="D34" s="55" t="s">
        <v>804</v>
      </c>
      <c r="E34" s="113">
        <v>1</v>
      </c>
      <c r="F34" s="226"/>
      <c r="G34" s="3"/>
      <c r="H34" s="3"/>
      <c r="I34" s="3"/>
      <c r="J34" s="3"/>
      <c r="K34" s="3"/>
      <c r="L34" s="3"/>
      <c r="M34" s="3"/>
      <c r="N34" s="3"/>
      <c r="O34" s="3"/>
      <c r="P34" s="3"/>
      <c r="Q34" s="3"/>
      <c r="R34" s="3"/>
      <c r="S34" s="3"/>
      <c r="T34" s="3"/>
      <c r="U34" s="3"/>
      <c r="V34" s="3"/>
      <c r="W34" s="3"/>
      <c r="X34" s="3"/>
      <c r="Y34" s="3"/>
      <c r="Z34" s="3"/>
    </row>
    <row r="35" spans="1:26" ht="15.75" customHeight="1" x14ac:dyDescent="0.3">
      <c r="A35" s="203">
        <v>32</v>
      </c>
      <c r="B35" s="104" t="s">
        <v>84</v>
      </c>
      <c r="C35" s="56" t="s">
        <v>806</v>
      </c>
      <c r="D35" s="56" t="s">
        <v>806</v>
      </c>
      <c r="E35" s="229">
        <v>0</v>
      </c>
      <c r="F35" s="226"/>
      <c r="G35" s="3"/>
      <c r="H35" s="3"/>
      <c r="I35" s="3"/>
      <c r="J35" s="3"/>
      <c r="K35" s="3"/>
      <c r="L35" s="3"/>
      <c r="M35" s="3"/>
      <c r="N35" s="3"/>
      <c r="O35" s="3"/>
      <c r="P35" s="3"/>
      <c r="Q35" s="3"/>
      <c r="R35" s="3"/>
      <c r="S35" s="3"/>
      <c r="T35" s="3"/>
      <c r="U35" s="3"/>
      <c r="V35" s="3"/>
      <c r="W35" s="3"/>
      <c r="X35" s="3"/>
      <c r="Y35" s="3"/>
      <c r="Z35" s="3"/>
    </row>
    <row r="36" spans="1:26" ht="15.75" customHeight="1" x14ac:dyDescent="0.3">
      <c r="A36" s="203">
        <v>33</v>
      </c>
      <c r="B36" s="104" t="s">
        <v>986</v>
      </c>
      <c r="C36" s="55" t="s">
        <v>804</v>
      </c>
      <c r="D36" s="55" t="s">
        <v>804</v>
      </c>
      <c r="E36" s="113">
        <v>1</v>
      </c>
      <c r="F36" s="226"/>
      <c r="G36" s="3"/>
      <c r="H36" s="3"/>
      <c r="I36" s="3"/>
      <c r="J36" s="3"/>
      <c r="K36" s="3"/>
      <c r="L36" s="3"/>
      <c r="M36" s="3"/>
      <c r="N36" s="3"/>
      <c r="O36" s="3"/>
      <c r="P36" s="3"/>
      <c r="Q36" s="3"/>
      <c r="R36" s="3"/>
      <c r="S36" s="3"/>
      <c r="T36" s="3"/>
      <c r="U36" s="3"/>
      <c r="V36" s="3"/>
      <c r="W36" s="3"/>
      <c r="X36" s="3"/>
      <c r="Y36" s="3"/>
      <c r="Z36" s="3"/>
    </row>
    <row r="37" spans="1:26" ht="15.75" customHeight="1" x14ac:dyDescent="0.3">
      <c r="A37" s="203">
        <v>34</v>
      </c>
      <c r="B37" s="104" t="s">
        <v>1667</v>
      </c>
      <c r="C37" s="55" t="s">
        <v>804</v>
      </c>
      <c r="D37" s="55" t="s">
        <v>804</v>
      </c>
      <c r="E37" s="113">
        <v>1</v>
      </c>
      <c r="F37" s="226"/>
      <c r="G37" s="3"/>
      <c r="H37" s="3"/>
      <c r="I37" s="3"/>
      <c r="J37" s="3"/>
      <c r="K37" s="3"/>
      <c r="L37" s="3"/>
      <c r="M37" s="3"/>
      <c r="N37" s="3"/>
      <c r="O37" s="3"/>
      <c r="P37" s="3"/>
      <c r="Q37" s="3"/>
      <c r="R37" s="3"/>
      <c r="S37" s="3"/>
      <c r="T37" s="3"/>
      <c r="U37" s="3"/>
      <c r="V37" s="3"/>
      <c r="W37" s="3"/>
      <c r="X37" s="3"/>
      <c r="Y37" s="3"/>
      <c r="Z37" s="3"/>
    </row>
    <row r="38" spans="1:26" ht="15.75" customHeight="1" x14ac:dyDescent="0.3">
      <c r="A38" s="203">
        <v>35</v>
      </c>
      <c r="B38" s="104" t="s">
        <v>1668</v>
      </c>
      <c r="C38" s="55" t="s">
        <v>804</v>
      </c>
      <c r="D38" s="55" t="s">
        <v>804</v>
      </c>
      <c r="E38" s="113">
        <v>1</v>
      </c>
      <c r="F38" s="226"/>
      <c r="G38" s="3"/>
      <c r="H38" s="3"/>
      <c r="I38" s="3"/>
      <c r="J38" s="3"/>
      <c r="K38" s="3"/>
      <c r="L38" s="3"/>
      <c r="M38" s="3"/>
      <c r="N38" s="3"/>
      <c r="O38" s="3"/>
      <c r="P38" s="3"/>
      <c r="Q38" s="3"/>
      <c r="R38" s="3"/>
      <c r="S38" s="3"/>
      <c r="T38" s="3"/>
      <c r="U38" s="3"/>
      <c r="V38" s="3"/>
      <c r="W38" s="3"/>
      <c r="X38" s="3"/>
      <c r="Y38" s="3"/>
      <c r="Z38" s="3"/>
    </row>
    <row r="39" spans="1:26" ht="15.75" customHeight="1" x14ac:dyDescent="0.3">
      <c r="A39" s="203">
        <v>36</v>
      </c>
      <c r="B39" s="104" t="s">
        <v>89</v>
      </c>
      <c r="C39" s="55" t="s">
        <v>804</v>
      </c>
      <c r="D39" s="55" t="s">
        <v>804</v>
      </c>
      <c r="E39" s="113">
        <v>1</v>
      </c>
      <c r="F39" s="226"/>
      <c r="G39" s="3"/>
      <c r="H39" s="3"/>
      <c r="I39" s="3"/>
      <c r="J39" s="3"/>
      <c r="K39" s="3"/>
      <c r="L39" s="3"/>
      <c r="M39" s="3"/>
      <c r="N39" s="3"/>
      <c r="O39" s="3"/>
      <c r="P39" s="3"/>
      <c r="Q39" s="3"/>
      <c r="R39" s="3"/>
      <c r="S39" s="3"/>
      <c r="T39" s="3"/>
      <c r="U39" s="3"/>
      <c r="V39" s="3"/>
      <c r="W39" s="3"/>
      <c r="X39" s="3"/>
      <c r="Y39" s="3"/>
      <c r="Z39" s="3"/>
    </row>
    <row r="40" spans="1:26" ht="15.75" customHeight="1" x14ac:dyDescent="0.3">
      <c r="A40" s="203">
        <v>37</v>
      </c>
      <c r="B40" s="104" t="s">
        <v>1669</v>
      </c>
      <c r="C40" s="56" t="s">
        <v>806</v>
      </c>
      <c r="D40" s="56" t="s">
        <v>806</v>
      </c>
      <c r="E40" s="229">
        <v>0</v>
      </c>
      <c r="F40" s="226"/>
      <c r="G40" s="3"/>
      <c r="H40" s="3"/>
      <c r="I40" s="3"/>
      <c r="J40" s="3"/>
      <c r="K40" s="3"/>
      <c r="L40" s="3"/>
      <c r="M40" s="3"/>
      <c r="N40" s="3"/>
      <c r="O40" s="3"/>
      <c r="P40" s="3"/>
      <c r="Q40" s="3"/>
      <c r="R40" s="3"/>
      <c r="S40" s="3"/>
      <c r="T40" s="3"/>
      <c r="U40" s="3"/>
      <c r="V40" s="3"/>
      <c r="W40" s="3"/>
      <c r="X40" s="3"/>
      <c r="Y40" s="3"/>
      <c r="Z40" s="3"/>
    </row>
    <row r="41" spans="1:26" ht="15.75" customHeight="1" x14ac:dyDescent="0.3">
      <c r="A41" s="203">
        <v>38</v>
      </c>
      <c r="B41" s="104" t="s">
        <v>1670</v>
      </c>
      <c r="C41" s="56" t="s">
        <v>806</v>
      </c>
      <c r="D41" s="56" t="s">
        <v>806</v>
      </c>
      <c r="E41" s="229">
        <v>0</v>
      </c>
      <c r="F41" s="226"/>
      <c r="G41" s="3"/>
      <c r="H41" s="3"/>
      <c r="I41" s="3"/>
      <c r="J41" s="3"/>
      <c r="K41" s="3"/>
      <c r="L41" s="3"/>
      <c r="M41" s="3"/>
      <c r="N41" s="3"/>
      <c r="O41" s="3"/>
      <c r="P41" s="3"/>
      <c r="Q41" s="3"/>
      <c r="R41" s="3"/>
      <c r="S41" s="3"/>
      <c r="T41" s="3"/>
      <c r="U41" s="3"/>
      <c r="V41" s="3"/>
      <c r="W41" s="3"/>
      <c r="X41" s="3"/>
      <c r="Y41" s="3"/>
      <c r="Z41" s="3"/>
    </row>
    <row r="42" spans="1:26" ht="15.75" customHeight="1" x14ac:dyDescent="0.3">
      <c r="A42" s="203">
        <v>39</v>
      </c>
      <c r="B42" s="104" t="s">
        <v>1671</v>
      </c>
      <c r="C42" s="55" t="s">
        <v>804</v>
      </c>
      <c r="D42" s="55" t="s">
        <v>804</v>
      </c>
      <c r="E42" s="232">
        <v>1</v>
      </c>
      <c r="F42" s="226"/>
      <c r="G42" s="3"/>
      <c r="H42" s="3"/>
      <c r="I42" s="3"/>
      <c r="J42" s="3"/>
      <c r="K42" s="3"/>
      <c r="L42" s="3"/>
      <c r="M42" s="3"/>
      <c r="N42" s="3"/>
      <c r="O42" s="3"/>
      <c r="P42" s="3"/>
      <c r="Q42" s="3"/>
      <c r="R42" s="3"/>
      <c r="S42" s="3"/>
      <c r="T42" s="3"/>
      <c r="U42" s="3"/>
      <c r="V42" s="3"/>
      <c r="W42" s="3"/>
      <c r="X42" s="3"/>
      <c r="Y42" s="3"/>
      <c r="Z42" s="3"/>
    </row>
    <row r="43" spans="1:26" ht="15.75" customHeight="1" x14ac:dyDescent="0.3">
      <c r="A43" s="203">
        <v>40</v>
      </c>
      <c r="B43" s="104" t="s">
        <v>1302</v>
      </c>
      <c r="C43" s="55" t="s">
        <v>804</v>
      </c>
      <c r="D43" s="55" t="s">
        <v>804</v>
      </c>
      <c r="E43" s="231">
        <v>1</v>
      </c>
      <c r="F43" s="226"/>
      <c r="G43" s="3"/>
      <c r="H43" s="3"/>
      <c r="I43" s="3"/>
      <c r="J43" s="3"/>
      <c r="K43" s="3"/>
      <c r="L43" s="3"/>
      <c r="M43" s="3"/>
      <c r="N43" s="3"/>
      <c r="O43" s="3"/>
      <c r="P43" s="3"/>
      <c r="Q43" s="3"/>
      <c r="R43" s="3"/>
      <c r="S43" s="3"/>
      <c r="T43" s="3"/>
      <c r="U43" s="3"/>
      <c r="V43" s="3"/>
      <c r="W43" s="3"/>
      <c r="X43" s="3"/>
      <c r="Y43" s="3"/>
      <c r="Z43" s="3"/>
    </row>
    <row r="44" spans="1:26" ht="15.75" customHeight="1" x14ac:dyDescent="0.3">
      <c r="A44" s="203">
        <v>41</v>
      </c>
      <c r="B44" s="104" t="s">
        <v>1672</v>
      </c>
      <c r="C44" s="55" t="s">
        <v>804</v>
      </c>
      <c r="D44" s="55" t="s">
        <v>804</v>
      </c>
      <c r="E44" s="113">
        <v>1</v>
      </c>
      <c r="F44" s="226"/>
      <c r="G44" s="3"/>
      <c r="H44" s="3"/>
      <c r="I44" s="3"/>
      <c r="J44" s="3"/>
      <c r="K44" s="3"/>
      <c r="L44" s="3"/>
      <c r="M44" s="3"/>
      <c r="N44" s="3"/>
      <c r="O44" s="3"/>
      <c r="P44" s="3"/>
      <c r="Q44" s="3"/>
      <c r="R44" s="3"/>
      <c r="S44" s="3"/>
      <c r="T44" s="3"/>
      <c r="U44" s="3"/>
      <c r="V44" s="3"/>
      <c r="W44" s="3"/>
      <c r="X44" s="3"/>
      <c r="Y44" s="3"/>
      <c r="Z44" s="3"/>
    </row>
    <row r="45" spans="1:26" ht="15.75" customHeight="1" x14ac:dyDescent="0.3">
      <c r="A45" s="203">
        <v>42</v>
      </c>
      <c r="B45" s="104" t="s">
        <v>1673</v>
      </c>
      <c r="C45" s="56" t="s">
        <v>806</v>
      </c>
      <c r="D45" s="56" t="s">
        <v>806</v>
      </c>
      <c r="E45" s="229">
        <v>0</v>
      </c>
      <c r="F45" s="226"/>
      <c r="G45" s="3"/>
      <c r="H45" s="3"/>
      <c r="I45" s="3"/>
      <c r="J45" s="3"/>
      <c r="K45" s="3"/>
      <c r="L45" s="3"/>
      <c r="M45" s="3"/>
      <c r="N45" s="3"/>
      <c r="O45" s="3"/>
      <c r="P45" s="3"/>
      <c r="Q45" s="3"/>
      <c r="R45" s="3"/>
      <c r="S45" s="3"/>
      <c r="T45" s="3"/>
      <c r="U45" s="3"/>
      <c r="V45" s="3"/>
      <c r="W45" s="3"/>
      <c r="X45" s="3"/>
      <c r="Y45" s="3"/>
      <c r="Z45" s="3"/>
    </row>
    <row r="46" spans="1:26" ht="15.75" customHeight="1" x14ac:dyDescent="0.3">
      <c r="A46" s="203">
        <v>43</v>
      </c>
      <c r="B46" s="104" t="s">
        <v>1674</v>
      </c>
      <c r="C46" s="56" t="s">
        <v>806</v>
      </c>
      <c r="D46" s="56" t="s">
        <v>806</v>
      </c>
      <c r="E46" s="229">
        <v>0</v>
      </c>
      <c r="F46" s="226"/>
      <c r="G46" s="3"/>
      <c r="H46" s="3"/>
      <c r="I46" s="3"/>
      <c r="J46" s="3"/>
      <c r="K46" s="3"/>
      <c r="L46" s="3"/>
      <c r="M46" s="3"/>
      <c r="N46" s="3"/>
      <c r="O46" s="3"/>
      <c r="P46" s="3"/>
      <c r="Q46" s="3"/>
      <c r="R46" s="3"/>
      <c r="S46" s="3"/>
      <c r="T46" s="3"/>
      <c r="U46" s="3"/>
      <c r="V46" s="3"/>
      <c r="W46" s="3"/>
      <c r="X46" s="3"/>
      <c r="Y46" s="3"/>
      <c r="Z46" s="3"/>
    </row>
    <row r="47" spans="1:26" ht="15.75" customHeight="1" x14ac:dyDescent="0.3">
      <c r="A47" s="203">
        <v>44</v>
      </c>
      <c r="B47" s="104" t="s">
        <v>1675</v>
      </c>
      <c r="C47" s="55" t="s">
        <v>804</v>
      </c>
      <c r="D47" s="55" t="s">
        <v>804</v>
      </c>
      <c r="E47" s="113">
        <v>1</v>
      </c>
      <c r="F47" s="226"/>
      <c r="G47" s="3"/>
      <c r="H47" s="3"/>
      <c r="I47" s="3"/>
      <c r="J47" s="3"/>
      <c r="K47" s="3"/>
      <c r="L47" s="3"/>
      <c r="M47" s="3"/>
      <c r="N47" s="3"/>
      <c r="O47" s="3"/>
      <c r="P47" s="3"/>
      <c r="Q47" s="3"/>
      <c r="R47" s="3"/>
      <c r="S47" s="3"/>
      <c r="T47" s="3"/>
      <c r="U47" s="3"/>
      <c r="V47" s="3"/>
      <c r="W47" s="3"/>
      <c r="X47" s="3"/>
      <c r="Y47" s="3"/>
      <c r="Z47" s="3"/>
    </row>
    <row r="48" spans="1:26" ht="15.75" customHeight="1" x14ac:dyDescent="0.3">
      <c r="A48" s="203">
        <v>45</v>
      </c>
      <c r="B48" s="104" t="s">
        <v>1676</v>
      </c>
      <c r="C48" s="56" t="s">
        <v>806</v>
      </c>
      <c r="D48" s="56" t="s">
        <v>806</v>
      </c>
      <c r="E48" s="229">
        <v>0</v>
      </c>
      <c r="F48" s="226"/>
      <c r="G48" s="3"/>
      <c r="H48" s="3"/>
      <c r="I48" s="3"/>
      <c r="J48" s="3"/>
      <c r="K48" s="3"/>
      <c r="L48" s="3"/>
      <c r="M48" s="3"/>
      <c r="N48" s="3"/>
      <c r="O48" s="3"/>
      <c r="P48" s="3"/>
      <c r="Q48" s="3"/>
      <c r="R48" s="3"/>
      <c r="S48" s="3"/>
      <c r="T48" s="3"/>
      <c r="U48" s="3"/>
      <c r="V48" s="3"/>
      <c r="W48" s="3"/>
      <c r="X48" s="3"/>
      <c r="Y48" s="3"/>
      <c r="Z48" s="3"/>
    </row>
    <row r="49" spans="1:26" ht="15.75" customHeight="1" x14ac:dyDescent="0.3">
      <c r="A49" s="203">
        <v>46</v>
      </c>
      <c r="B49" s="104" t="s">
        <v>1677</v>
      </c>
      <c r="C49" s="55" t="s">
        <v>804</v>
      </c>
      <c r="D49" s="55" t="s">
        <v>804</v>
      </c>
      <c r="E49" s="113">
        <v>1</v>
      </c>
      <c r="F49" s="226"/>
      <c r="G49" s="3"/>
      <c r="H49" s="3"/>
      <c r="I49" s="3"/>
      <c r="J49" s="3"/>
      <c r="K49" s="3"/>
      <c r="L49" s="3"/>
      <c r="M49" s="3"/>
      <c r="N49" s="3"/>
      <c r="O49" s="3"/>
      <c r="P49" s="3"/>
      <c r="Q49" s="3"/>
      <c r="R49" s="3"/>
      <c r="S49" s="3"/>
      <c r="T49" s="3"/>
      <c r="U49" s="3"/>
      <c r="V49" s="3"/>
      <c r="W49" s="3"/>
      <c r="X49" s="3"/>
      <c r="Y49" s="3"/>
      <c r="Z49" s="3"/>
    </row>
    <row r="50" spans="1:26" ht="15.75" customHeight="1" x14ac:dyDescent="0.3">
      <c r="A50" s="203">
        <v>47</v>
      </c>
      <c r="B50" s="104" t="s">
        <v>1678</v>
      </c>
      <c r="C50" s="55" t="s">
        <v>804</v>
      </c>
      <c r="D50" s="55" t="s">
        <v>804</v>
      </c>
      <c r="E50" s="113">
        <v>1</v>
      </c>
      <c r="F50" s="226"/>
      <c r="G50" s="3"/>
      <c r="H50" s="3"/>
      <c r="I50" s="3"/>
      <c r="J50" s="3"/>
      <c r="K50" s="3"/>
      <c r="L50" s="3"/>
      <c r="M50" s="3"/>
      <c r="N50" s="3"/>
      <c r="O50" s="3"/>
      <c r="P50" s="3"/>
      <c r="Q50" s="3"/>
      <c r="R50" s="3"/>
      <c r="S50" s="3"/>
      <c r="T50" s="3"/>
      <c r="U50" s="3"/>
      <c r="V50" s="3"/>
      <c r="W50" s="3"/>
      <c r="X50" s="3"/>
      <c r="Y50" s="3"/>
      <c r="Z50" s="3"/>
    </row>
    <row r="51" spans="1:26" ht="15.75" customHeight="1" x14ac:dyDescent="0.3">
      <c r="A51" s="203">
        <v>48</v>
      </c>
      <c r="B51" s="104" t="s">
        <v>1679</v>
      </c>
      <c r="C51" s="56" t="s">
        <v>806</v>
      </c>
      <c r="D51" s="56" t="s">
        <v>806</v>
      </c>
      <c r="E51" s="229">
        <v>0</v>
      </c>
      <c r="F51" s="226"/>
      <c r="G51" s="3"/>
      <c r="H51" s="3"/>
      <c r="I51" s="3"/>
      <c r="J51" s="3"/>
      <c r="K51" s="3"/>
      <c r="L51" s="3"/>
      <c r="M51" s="3"/>
      <c r="N51" s="3"/>
      <c r="O51" s="3"/>
      <c r="P51" s="3"/>
      <c r="Q51" s="3"/>
      <c r="R51" s="3"/>
      <c r="S51" s="3"/>
      <c r="T51" s="3"/>
      <c r="U51" s="3"/>
      <c r="V51" s="3"/>
      <c r="W51" s="3"/>
      <c r="X51" s="3"/>
      <c r="Y51" s="3"/>
      <c r="Z51" s="3"/>
    </row>
    <row r="52" spans="1:26" ht="15.75" customHeight="1" x14ac:dyDescent="0.3">
      <c r="A52" s="203">
        <v>49</v>
      </c>
      <c r="B52" s="104" t="s">
        <v>870</v>
      </c>
      <c r="C52" s="55" t="s">
        <v>804</v>
      </c>
      <c r="D52" s="55" t="s">
        <v>804</v>
      </c>
      <c r="E52" s="113">
        <v>1</v>
      </c>
      <c r="F52" s="226"/>
      <c r="G52" s="3"/>
      <c r="H52" s="3"/>
      <c r="I52" s="3"/>
      <c r="J52" s="3"/>
      <c r="K52" s="3"/>
      <c r="L52" s="3"/>
      <c r="M52" s="3"/>
      <c r="N52" s="3"/>
      <c r="O52" s="3"/>
      <c r="P52" s="3"/>
      <c r="Q52" s="3"/>
      <c r="R52" s="3"/>
      <c r="S52" s="3"/>
      <c r="T52" s="3"/>
      <c r="U52" s="3"/>
      <c r="V52" s="3"/>
      <c r="W52" s="3"/>
      <c r="X52" s="3"/>
      <c r="Y52" s="3"/>
      <c r="Z52" s="3"/>
    </row>
    <row r="53" spans="1:26" ht="15.75" customHeight="1" x14ac:dyDescent="0.3">
      <c r="A53" s="203">
        <v>50</v>
      </c>
      <c r="B53" s="104" t="s">
        <v>1680</v>
      </c>
      <c r="C53" s="55" t="s">
        <v>804</v>
      </c>
      <c r="D53" s="55" t="s">
        <v>804</v>
      </c>
      <c r="E53" s="113">
        <v>1</v>
      </c>
      <c r="F53" s="226"/>
      <c r="G53" s="3"/>
      <c r="H53" s="3"/>
      <c r="I53" s="3"/>
      <c r="J53" s="3"/>
      <c r="K53" s="3"/>
      <c r="L53" s="3"/>
      <c r="M53" s="3"/>
      <c r="N53" s="3"/>
      <c r="O53" s="3"/>
      <c r="P53" s="3"/>
      <c r="Q53" s="3"/>
      <c r="R53" s="3"/>
      <c r="S53" s="3"/>
      <c r="T53" s="3"/>
      <c r="U53" s="3"/>
      <c r="V53" s="3"/>
      <c r="W53" s="3"/>
      <c r="X53" s="3"/>
      <c r="Y53" s="3"/>
      <c r="Z53" s="3"/>
    </row>
    <row r="54" spans="1:26" ht="15.75" customHeight="1" x14ac:dyDescent="0.3">
      <c r="A54" s="203">
        <v>51</v>
      </c>
      <c r="B54" s="104" t="s">
        <v>1681</v>
      </c>
      <c r="C54" s="55" t="s">
        <v>804</v>
      </c>
      <c r="D54" s="55" t="s">
        <v>804</v>
      </c>
      <c r="E54" s="113">
        <v>1</v>
      </c>
      <c r="F54" s="226"/>
      <c r="G54" s="3"/>
      <c r="H54" s="3"/>
      <c r="I54" s="3"/>
      <c r="J54" s="3"/>
      <c r="K54" s="3"/>
      <c r="L54" s="3"/>
      <c r="M54" s="3"/>
      <c r="N54" s="3"/>
      <c r="O54" s="3"/>
      <c r="P54" s="3"/>
      <c r="Q54" s="3"/>
      <c r="R54" s="3"/>
      <c r="S54" s="3"/>
      <c r="T54" s="3"/>
      <c r="U54" s="3"/>
      <c r="V54" s="3"/>
      <c r="W54" s="3"/>
      <c r="X54" s="3"/>
      <c r="Y54" s="3"/>
      <c r="Z54" s="3"/>
    </row>
    <row r="55" spans="1:26" ht="15.75" customHeight="1" x14ac:dyDescent="0.3">
      <c r="A55" s="203">
        <v>52</v>
      </c>
      <c r="B55" s="104" t="s">
        <v>1682</v>
      </c>
      <c r="C55" s="56" t="s">
        <v>806</v>
      </c>
      <c r="D55" s="56" t="s">
        <v>806</v>
      </c>
      <c r="E55" s="229">
        <v>0</v>
      </c>
      <c r="F55" s="226"/>
      <c r="G55" s="3"/>
      <c r="H55" s="3"/>
      <c r="I55" s="3"/>
      <c r="J55" s="3"/>
      <c r="K55" s="3"/>
      <c r="L55" s="3"/>
      <c r="M55" s="3"/>
      <c r="N55" s="3"/>
      <c r="O55" s="3"/>
      <c r="P55" s="3"/>
      <c r="Q55" s="3"/>
      <c r="R55" s="3"/>
      <c r="S55" s="3"/>
      <c r="T55" s="3"/>
      <c r="U55" s="3"/>
      <c r="V55" s="3"/>
      <c r="W55" s="3"/>
      <c r="X55" s="3"/>
      <c r="Y55" s="3"/>
      <c r="Z55" s="3"/>
    </row>
    <row r="56" spans="1:26" ht="15.75" customHeight="1" x14ac:dyDescent="0.3">
      <c r="A56" s="203">
        <v>53</v>
      </c>
      <c r="B56" s="104" t="s">
        <v>1683</v>
      </c>
      <c r="C56" s="55" t="s">
        <v>804</v>
      </c>
      <c r="D56" s="55" t="s">
        <v>804</v>
      </c>
      <c r="E56" s="113">
        <v>1</v>
      </c>
      <c r="F56" s="226"/>
      <c r="G56" s="3"/>
      <c r="H56" s="3"/>
      <c r="I56" s="3"/>
      <c r="J56" s="3"/>
      <c r="K56" s="3"/>
      <c r="L56" s="3"/>
      <c r="M56" s="3"/>
      <c r="N56" s="3"/>
      <c r="O56" s="3"/>
      <c r="P56" s="3"/>
      <c r="Q56" s="3"/>
      <c r="R56" s="3"/>
      <c r="S56" s="3"/>
      <c r="T56" s="3"/>
      <c r="U56" s="3"/>
      <c r="V56" s="3"/>
      <c r="W56" s="3"/>
      <c r="X56" s="3"/>
      <c r="Y56" s="3"/>
      <c r="Z56" s="3"/>
    </row>
    <row r="57" spans="1:26" ht="15.75" customHeight="1" x14ac:dyDescent="0.3">
      <c r="A57" s="203">
        <v>54</v>
      </c>
      <c r="B57" s="104" t="s">
        <v>1684</v>
      </c>
      <c r="C57" s="55" t="s">
        <v>804</v>
      </c>
      <c r="D57" s="55" t="s">
        <v>804</v>
      </c>
      <c r="E57" s="113">
        <v>1</v>
      </c>
      <c r="F57" s="226"/>
      <c r="G57" s="3"/>
      <c r="H57" s="3"/>
      <c r="I57" s="3"/>
      <c r="J57" s="3"/>
      <c r="K57" s="3"/>
      <c r="L57" s="3"/>
      <c r="M57" s="3"/>
      <c r="N57" s="3"/>
      <c r="O57" s="3"/>
      <c r="P57" s="3"/>
      <c r="Q57" s="3"/>
      <c r="R57" s="3"/>
      <c r="S57" s="3"/>
      <c r="T57" s="3"/>
      <c r="U57" s="3"/>
      <c r="V57" s="3"/>
      <c r="W57" s="3"/>
      <c r="X57" s="3"/>
      <c r="Y57" s="3"/>
      <c r="Z57" s="3"/>
    </row>
    <row r="58" spans="1:26" ht="15.75" customHeight="1" x14ac:dyDescent="0.3">
      <c r="A58" s="203">
        <v>55</v>
      </c>
      <c r="B58" s="104" t="s">
        <v>1685</v>
      </c>
      <c r="C58" s="55" t="s">
        <v>804</v>
      </c>
      <c r="D58" s="55" t="s">
        <v>804</v>
      </c>
      <c r="E58" s="113">
        <v>1</v>
      </c>
      <c r="F58" s="226"/>
      <c r="G58" s="3"/>
      <c r="H58" s="3"/>
      <c r="I58" s="3"/>
      <c r="J58" s="3"/>
      <c r="K58" s="3"/>
      <c r="L58" s="3"/>
      <c r="M58" s="3"/>
      <c r="N58" s="3"/>
      <c r="O58" s="3"/>
      <c r="P58" s="3"/>
      <c r="Q58" s="3"/>
      <c r="R58" s="3"/>
      <c r="S58" s="3"/>
      <c r="T58" s="3"/>
      <c r="U58" s="3"/>
      <c r="V58" s="3"/>
      <c r="W58" s="3"/>
      <c r="X58" s="3"/>
      <c r="Y58" s="3"/>
      <c r="Z58" s="3"/>
    </row>
    <row r="59" spans="1:26" ht="15.75" customHeight="1" x14ac:dyDescent="0.3">
      <c r="A59" s="203">
        <v>56</v>
      </c>
      <c r="B59" s="104" t="s">
        <v>191</v>
      </c>
      <c r="C59" s="56" t="s">
        <v>806</v>
      </c>
      <c r="D59" s="56" t="s">
        <v>806</v>
      </c>
      <c r="E59" s="229">
        <v>0</v>
      </c>
      <c r="F59" s="226"/>
      <c r="G59" s="3"/>
      <c r="H59" s="3"/>
      <c r="I59" s="3"/>
      <c r="J59" s="3"/>
      <c r="K59" s="3"/>
      <c r="L59" s="3"/>
      <c r="M59" s="3"/>
      <c r="N59" s="3"/>
      <c r="O59" s="3"/>
      <c r="P59" s="3"/>
      <c r="Q59" s="3"/>
      <c r="R59" s="3"/>
      <c r="S59" s="3"/>
      <c r="T59" s="3"/>
      <c r="U59" s="3"/>
      <c r="V59" s="3"/>
      <c r="W59" s="3"/>
      <c r="X59" s="3"/>
      <c r="Y59" s="3"/>
      <c r="Z59" s="3"/>
    </row>
    <row r="60" spans="1:26" ht="15.75" customHeight="1" x14ac:dyDescent="0.3">
      <c r="A60" s="203">
        <v>57</v>
      </c>
      <c r="B60" s="104" t="s">
        <v>192</v>
      </c>
      <c r="C60" s="55" t="s">
        <v>804</v>
      </c>
      <c r="D60" s="55" t="s">
        <v>804</v>
      </c>
      <c r="E60" s="113">
        <v>1</v>
      </c>
      <c r="F60" s="226"/>
      <c r="G60" s="3"/>
      <c r="H60" s="3"/>
      <c r="I60" s="3"/>
      <c r="J60" s="3"/>
      <c r="K60" s="3"/>
      <c r="L60" s="3"/>
      <c r="M60" s="3"/>
      <c r="N60" s="3"/>
      <c r="O60" s="3"/>
      <c r="P60" s="3"/>
      <c r="Q60" s="3"/>
      <c r="R60" s="3"/>
      <c r="S60" s="3"/>
      <c r="T60" s="3"/>
      <c r="U60" s="3"/>
      <c r="V60" s="3"/>
      <c r="W60" s="3"/>
      <c r="X60" s="3"/>
      <c r="Y60" s="3"/>
      <c r="Z60" s="3"/>
    </row>
    <row r="61" spans="1:26" ht="15.75" customHeight="1" x14ac:dyDescent="0.3">
      <c r="A61" s="203">
        <v>58</v>
      </c>
      <c r="B61" s="104" t="s">
        <v>1686</v>
      </c>
      <c r="C61" s="56" t="s">
        <v>806</v>
      </c>
      <c r="D61" s="56"/>
      <c r="E61" s="229">
        <v>0</v>
      </c>
      <c r="F61" s="226"/>
      <c r="G61" s="3"/>
      <c r="H61" s="3"/>
      <c r="I61" s="3"/>
      <c r="J61" s="3"/>
      <c r="K61" s="3"/>
      <c r="L61" s="3"/>
      <c r="M61" s="3"/>
      <c r="N61" s="3"/>
      <c r="O61" s="3"/>
      <c r="P61" s="3"/>
      <c r="Q61" s="3"/>
      <c r="R61" s="3"/>
      <c r="S61" s="3"/>
      <c r="T61" s="3"/>
      <c r="U61" s="3"/>
      <c r="V61" s="3"/>
      <c r="W61" s="3"/>
      <c r="X61" s="3"/>
      <c r="Y61" s="3"/>
      <c r="Z61" s="3"/>
    </row>
    <row r="62" spans="1:26" ht="15.75" customHeight="1" x14ac:dyDescent="0.3">
      <c r="A62" s="203">
        <v>59</v>
      </c>
      <c r="B62" s="104" t="s">
        <v>1330</v>
      </c>
      <c r="C62" s="55" t="s">
        <v>804</v>
      </c>
      <c r="D62" s="55" t="s">
        <v>804</v>
      </c>
      <c r="E62" s="113">
        <v>1</v>
      </c>
      <c r="F62" s="226"/>
      <c r="G62" s="3"/>
      <c r="H62" s="3"/>
      <c r="I62" s="3"/>
      <c r="J62" s="3"/>
      <c r="K62" s="3"/>
      <c r="L62" s="3"/>
      <c r="M62" s="3"/>
      <c r="N62" s="3"/>
      <c r="O62" s="3"/>
      <c r="P62" s="3"/>
      <c r="Q62" s="3"/>
      <c r="R62" s="3"/>
      <c r="S62" s="3"/>
      <c r="T62" s="3"/>
      <c r="U62" s="3"/>
      <c r="V62" s="3"/>
      <c r="W62" s="3"/>
      <c r="X62" s="3"/>
      <c r="Y62" s="3"/>
      <c r="Z62" s="3"/>
    </row>
    <row r="63" spans="1:26" ht="15.75" customHeight="1" x14ac:dyDescent="0.3">
      <c r="A63" s="203">
        <v>60</v>
      </c>
      <c r="B63" s="104" t="s">
        <v>1687</v>
      </c>
      <c r="C63" s="56" t="s">
        <v>806</v>
      </c>
      <c r="D63" s="56" t="s">
        <v>806</v>
      </c>
      <c r="E63" s="229">
        <v>0</v>
      </c>
      <c r="F63" s="226"/>
      <c r="G63" s="3"/>
      <c r="H63" s="3"/>
      <c r="I63" s="3"/>
      <c r="J63" s="3"/>
      <c r="K63" s="3"/>
      <c r="L63" s="3"/>
      <c r="M63" s="3"/>
      <c r="N63" s="3"/>
      <c r="O63" s="3"/>
      <c r="P63" s="3"/>
      <c r="Q63" s="3"/>
      <c r="R63" s="3"/>
      <c r="S63" s="3"/>
      <c r="T63" s="3"/>
      <c r="U63" s="3"/>
      <c r="V63" s="3"/>
      <c r="W63" s="3"/>
      <c r="X63" s="3"/>
      <c r="Y63" s="3"/>
      <c r="Z63" s="3"/>
    </row>
    <row r="64" spans="1:26" ht="15.75" customHeight="1" x14ac:dyDescent="0.3">
      <c r="A64" s="203">
        <v>61</v>
      </c>
      <c r="B64" s="231" t="s">
        <v>1688</v>
      </c>
      <c r="C64" s="56" t="s">
        <v>806</v>
      </c>
      <c r="D64" s="56" t="s">
        <v>806</v>
      </c>
      <c r="E64" s="229">
        <v>0</v>
      </c>
      <c r="F64" s="226"/>
      <c r="G64" s="3"/>
      <c r="H64" s="3"/>
      <c r="I64" s="3"/>
      <c r="J64" s="3"/>
      <c r="K64" s="3"/>
      <c r="L64" s="3"/>
      <c r="M64" s="3"/>
      <c r="N64" s="3"/>
      <c r="O64" s="3"/>
      <c r="P64" s="3"/>
      <c r="Q64" s="3"/>
      <c r="R64" s="3"/>
      <c r="S64" s="3"/>
      <c r="T64" s="3"/>
      <c r="U64" s="3"/>
      <c r="V64" s="3"/>
      <c r="W64" s="3"/>
      <c r="X64" s="3"/>
      <c r="Y64" s="3"/>
      <c r="Z64" s="3"/>
    </row>
    <row r="65" spans="1:26" ht="15.75" customHeight="1" x14ac:dyDescent="0.3">
      <c r="A65" s="203">
        <v>62</v>
      </c>
      <c r="B65" s="231" t="s">
        <v>1689</v>
      </c>
      <c r="C65" s="56" t="s">
        <v>806</v>
      </c>
      <c r="D65" s="56" t="s">
        <v>806</v>
      </c>
      <c r="E65" s="229">
        <v>0</v>
      </c>
      <c r="F65" s="226"/>
      <c r="G65" s="3"/>
      <c r="H65" s="3"/>
      <c r="I65" s="3"/>
      <c r="J65" s="3"/>
      <c r="K65" s="3"/>
      <c r="L65" s="3"/>
      <c r="M65" s="3"/>
      <c r="N65" s="3"/>
      <c r="O65" s="3"/>
      <c r="P65" s="3"/>
      <c r="Q65" s="3"/>
      <c r="R65" s="3"/>
      <c r="S65" s="3"/>
      <c r="T65" s="3"/>
      <c r="U65" s="3"/>
      <c r="V65" s="3"/>
      <c r="W65" s="3"/>
      <c r="X65" s="3"/>
      <c r="Y65" s="3"/>
      <c r="Z65" s="3"/>
    </row>
    <row r="66" spans="1:26" ht="15.75" customHeight="1" x14ac:dyDescent="0.3">
      <c r="A66" s="203">
        <v>63</v>
      </c>
      <c r="B66" s="104" t="s">
        <v>247</v>
      </c>
      <c r="C66" s="55" t="s">
        <v>804</v>
      </c>
      <c r="D66" s="55" t="s">
        <v>804</v>
      </c>
      <c r="E66" s="113">
        <v>1</v>
      </c>
      <c r="F66" s="226"/>
      <c r="G66" s="3"/>
      <c r="H66" s="3"/>
      <c r="I66" s="3"/>
      <c r="J66" s="3"/>
      <c r="K66" s="3"/>
      <c r="L66" s="3"/>
      <c r="M66" s="3"/>
      <c r="N66" s="3"/>
      <c r="O66" s="3"/>
      <c r="P66" s="3"/>
      <c r="Q66" s="3"/>
      <c r="R66" s="3"/>
      <c r="S66" s="3"/>
      <c r="T66" s="3"/>
      <c r="U66" s="3"/>
      <c r="V66" s="3"/>
      <c r="W66" s="3"/>
      <c r="X66" s="3"/>
      <c r="Y66" s="3"/>
      <c r="Z66" s="3"/>
    </row>
    <row r="67" spans="1:26" ht="15.75" customHeight="1" x14ac:dyDescent="0.3">
      <c r="A67" s="203">
        <v>64</v>
      </c>
      <c r="B67" s="104" t="s">
        <v>249</v>
      </c>
      <c r="C67" s="56" t="s">
        <v>806</v>
      </c>
      <c r="D67" s="56" t="s">
        <v>806</v>
      </c>
      <c r="E67" s="229">
        <v>0</v>
      </c>
      <c r="F67" s="226"/>
      <c r="G67" s="3"/>
      <c r="H67" s="3"/>
      <c r="I67" s="3"/>
      <c r="J67" s="3"/>
      <c r="K67" s="3"/>
      <c r="L67" s="3"/>
      <c r="M67" s="3"/>
      <c r="N67" s="3"/>
      <c r="O67" s="3"/>
      <c r="P67" s="3"/>
      <c r="Q67" s="3"/>
      <c r="R67" s="3"/>
      <c r="S67" s="3"/>
      <c r="T67" s="3"/>
      <c r="U67" s="3"/>
      <c r="V67" s="3"/>
      <c r="W67" s="3"/>
      <c r="X67" s="3"/>
      <c r="Y67" s="3"/>
      <c r="Z67" s="3"/>
    </row>
    <row r="68" spans="1:26" ht="15.75" customHeight="1" x14ac:dyDescent="0.3">
      <c r="A68" s="203">
        <v>65</v>
      </c>
      <c r="B68" s="104" t="s">
        <v>1690</v>
      </c>
      <c r="C68" s="55" t="s">
        <v>804</v>
      </c>
      <c r="D68" s="55" t="s">
        <v>804</v>
      </c>
      <c r="E68" s="113">
        <v>1</v>
      </c>
      <c r="F68" s="226"/>
      <c r="G68" s="3"/>
      <c r="H68" s="3"/>
      <c r="I68" s="3"/>
      <c r="J68" s="3"/>
      <c r="K68" s="3"/>
      <c r="L68" s="3"/>
      <c r="M68" s="3"/>
      <c r="N68" s="3"/>
      <c r="O68" s="3"/>
      <c r="P68" s="3"/>
      <c r="Q68" s="3"/>
      <c r="R68" s="3"/>
      <c r="S68" s="3"/>
      <c r="T68" s="3"/>
      <c r="U68" s="3"/>
      <c r="V68" s="3"/>
      <c r="W68" s="3"/>
      <c r="X68" s="3"/>
      <c r="Y68" s="3"/>
      <c r="Z68" s="3"/>
    </row>
    <row r="69" spans="1:26" ht="15.75" customHeight="1" x14ac:dyDescent="0.3">
      <c r="A69" s="203">
        <v>66</v>
      </c>
      <c r="B69" s="104" t="s">
        <v>1691</v>
      </c>
      <c r="C69" s="55" t="s">
        <v>804</v>
      </c>
      <c r="D69" s="55" t="s">
        <v>804</v>
      </c>
      <c r="E69" s="231">
        <v>1</v>
      </c>
      <c r="F69" s="226"/>
      <c r="G69" s="3"/>
      <c r="H69" s="3"/>
      <c r="I69" s="3"/>
      <c r="J69" s="3"/>
      <c r="K69" s="3"/>
      <c r="L69" s="3"/>
      <c r="M69" s="3"/>
      <c r="N69" s="3"/>
      <c r="O69" s="3"/>
      <c r="P69" s="3"/>
      <c r="Q69" s="3"/>
      <c r="R69" s="3"/>
      <c r="S69" s="3"/>
      <c r="T69" s="3"/>
      <c r="U69" s="3"/>
      <c r="V69" s="3"/>
      <c r="W69" s="3"/>
      <c r="X69" s="3"/>
      <c r="Y69" s="3"/>
      <c r="Z69" s="3"/>
    </row>
    <row r="70" spans="1:26" ht="15.75" customHeight="1" x14ac:dyDescent="0.3">
      <c r="A70" s="203">
        <v>67</v>
      </c>
      <c r="B70" s="104" t="s">
        <v>1692</v>
      </c>
      <c r="C70" s="55" t="s">
        <v>804</v>
      </c>
      <c r="D70" s="55" t="s">
        <v>804</v>
      </c>
      <c r="E70" s="231">
        <v>1</v>
      </c>
      <c r="F70" s="226"/>
      <c r="G70" s="3"/>
      <c r="H70" s="3"/>
      <c r="I70" s="3"/>
      <c r="J70" s="3"/>
      <c r="K70" s="3"/>
      <c r="L70" s="3"/>
      <c r="M70" s="3"/>
      <c r="N70" s="3"/>
      <c r="O70" s="3"/>
      <c r="P70" s="3"/>
      <c r="Q70" s="3"/>
      <c r="R70" s="3"/>
      <c r="S70" s="3"/>
      <c r="T70" s="3"/>
      <c r="U70" s="3"/>
      <c r="V70" s="3"/>
      <c r="W70" s="3"/>
      <c r="X70" s="3"/>
      <c r="Y70" s="3"/>
      <c r="Z70" s="3"/>
    </row>
    <row r="71" spans="1:26" ht="15.75" customHeight="1" x14ac:dyDescent="0.3">
      <c r="A71" s="203">
        <v>68</v>
      </c>
      <c r="B71" s="104" t="s">
        <v>1693</v>
      </c>
      <c r="C71" s="56" t="s">
        <v>806</v>
      </c>
      <c r="D71" s="56" t="s">
        <v>806</v>
      </c>
      <c r="E71" s="229">
        <v>0</v>
      </c>
      <c r="F71" s="226"/>
      <c r="G71" s="3"/>
      <c r="H71" s="3"/>
      <c r="I71" s="3"/>
      <c r="J71" s="3"/>
      <c r="K71" s="3"/>
      <c r="L71" s="3"/>
      <c r="M71" s="3"/>
      <c r="N71" s="3"/>
      <c r="O71" s="3"/>
      <c r="P71" s="3"/>
      <c r="Q71" s="3"/>
      <c r="R71" s="3"/>
      <c r="S71" s="3"/>
      <c r="T71" s="3"/>
      <c r="U71" s="3"/>
      <c r="V71" s="3"/>
      <c r="W71" s="3"/>
      <c r="X71" s="3"/>
      <c r="Y71" s="3"/>
      <c r="Z71" s="3"/>
    </row>
    <row r="72" spans="1:26" ht="15.75" customHeight="1" x14ac:dyDescent="0.3">
      <c r="A72" s="203">
        <v>69</v>
      </c>
      <c r="B72" s="104" t="s">
        <v>1694</v>
      </c>
      <c r="C72" s="56" t="s">
        <v>806</v>
      </c>
      <c r="D72" s="56" t="s">
        <v>806</v>
      </c>
      <c r="E72" s="229">
        <v>0</v>
      </c>
      <c r="F72" s="226"/>
      <c r="G72" s="3"/>
      <c r="H72" s="3"/>
      <c r="I72" s="3"/>
      <c r="J72" s="3"/>
      <c r="K72" s="3"/>
      <c r="L72" s="3"/>
      <c r="M72" s="3"/>
      <c r="N72" s="3"/>
      <c r="O72" s="3"/>
      <c r="P72" s="3"/>
      <c r="Q72" s="3"/>
      <c r="R72" s="3"/>
      <c r="S72" s="3"/>
      <c r="T72" s="3"/>
      <c r="U72" s="3"/>
      <c r="V72" s="3"/>
      <c r="W72" s="3"/>
      <c r="X72" s="3"/>
      <c r="Y72" s="3"/>
      <c r="Z72" s="3"/>
    </row>
    <row r="73" spans="1:26" ht="15.75" customHeight="1" x14ac:dyDescent="0.3">
      <c r="A73" s="203">
        <v>70</v>
      </c>
      <c r="B73" s="231" t="s">
        <v>1695</v>
      </c>
      <c r="C73" s="55" t="s">
        <v>804</v>
      </c>
      <c r="D73" s="55" t="s">
        <v>804</v>
      </c>
      <c r="E73" s="113">
        <v>1</v>
      </c>
      <c r="F73" s="226"/>
      <c r="G73" s="3"/>
      <c r="H73" s="3"/>
      <c r="I73" s="3"/>
      <c r="J73" s="3"/>
      <c r="K73" s="3"/>
      <c r="L73" s="3"/>
      <c r="M73" s="3"/>
      <c r="N73" s="3"/>
      <c r="O73" s="3"/>
      <c r="P73" s="3"/>
      <c r="Q73" s="3"/>
      <c r="R73" s="3"/>
      <c r="S73" s="3"/>
      <c r="T73" s="3"/>
      <c r="U73" s="3"/>
      <c r="V73" s="3"/>
      <c r="W73" s="3"/>
      <c r="X73" s="3"/>
      <c r="Y73" s="3"/>
      <c r="Z73" s="3"/>
    </row>
    <row r="74" spans="1:26" ht="15.75" customHeight="1" x14ac:dyDescent="0.3">
      <c r="A74" s="203">
        <v>71</v>
      </c>
      <c r="B74" s="104" t="s">
        <v>1696</v>
      </c>
      <c r="C74" s="55" t="s">
        <v>804</v>
      </c>
      <c r="D74" s="55" t="s">
        <v>804</v>
      </c>
      <c r="E74" s="113">
        <v>1</v>
      </c>
      <c r="F74" s="226"/>
      <c r="G74" s="3"/>
      <c r="H74" s="3"/>
      <c r="I74" s="3"/>
      <c r="J74" s="3"/>
      <c r="K74" s="3"/>
      <c r="L74" s="3"/>
      <c r="M74" s="3"/>
      <c r="N74" s="3"/>
      <c r="O74" s="3"/>
      <c r="P74" s="3"/>
      <c r="Q74" s="3"/>
      <c r="R74" s="3"/>
      <c r="S74" s="3"/>
      <c r="T74" s="3"/>
      <c r="U74" s="3"/>
      <c r="V74" s="3"/>
      <c r="W74" s="3"/>
      <c r="X74" s="3"/>
      <c r="Y74" s="3"/>
      <c r="Z74" s="3"/>
    </row>
    <row r="75" spans="1:26" ht="15.75" customHeight="1" x14ac:dyDescent="0.3">
      <c r="A75" s="203">
        <v>72</v>
      </c>
      <c r="B75" s="104" t="s">
        <v>268</v>
      </c>
      <c r="C75" s="56" t="s">
        <v>806</v>
      </c>
      <c r="D75" s="56" t="s">
        <v>806</v>
      </c>
      <c r="E75" s="229">
        <v>0</v>
      </c>
      <c r="F75" s="226"/>
      <c r="G75" s="3"/>
      <c r="H75" s="3"/>
      <c r="I75" s="3"/>
      <c r="J75" s="3"/>
      <c r="K75" s="3"/>
      <c r="L75" s="3"/>
      <c r="M75" s="3"/>
      <c r="N75" s="3"/>
      <c r="O75" s="3"/>
      <c r="P75" s="3"/>
      <c r="Q75" s="3"/>
      <c r="R75" s="3"/>
      <c r="S75" s="3"/>
      <c r="T75" s="3"/>
      <c r="U75" s="3"/>
      <c r="V75" s="3"/>
      <c r="W75" s="3"/>
      <c r="X75" s="3"/>
      <c r="Y75" s="3"/>
      <c r="Z75" s="3"/>
    </row>
    <row r="76" spans="1:26" ht="15.75" customHeight="1" x14ac:dyDescent="0.3">
      <c r="A76" s="203">
        <v>73</v>
      </c>
      <c r="B76" s="104" t="s">
        <v>1697</v>
      </c>
      <c r="C76" s="55" t="s">
        <v>804</v>
      </c>
      <c r="D76" s="55" t="s">
        <v>804</v>
      </c>
      <c r="E76" s="113">
        <v>1</v>
      </c>
      <c r="F76" s="226"/>
      <c r="G76" s="3"/>
      <c r="H76" s="3"/>
      <c r="I76" s="3"/>
      <c r="J76" s="3"/>
      <c r="K76" s="3"/>
      <c r="L76" s="3"/>
      <c r="M76" s="3"/>
      <c r="N76" s="3"/>
      <c r="O76" s="3"/>
      <c r="P76" s="3"/>
      <c r="Q76" s="3"/>
      <c r="R76" s="3"/>
      <c r="S76" s="3"/>
      <c r="T76" s="3"/>
      <c r="U76" s="3"/>
      <c r="V76" s="3"/>
      <c r="W76" s="3"/>
      <c r="X76" s="3"/>
      <c r="Y76" s="3"/>
      <c r="Z76" s="3"/>
    </row>
    <row r="77" spans="1:26" ht="15.75" customHeight="1" x14ac:dyDescent="0.3">
      <c r="A77" s="203">
        <v>74</v>
      </c>
      <c r="B77" s="104" t="s">
        <v>270</v>
      </c>
      <c r="C77" s="56" t="s">
        <v>806</v>
      </c>
      <c r="D77" s="56" t="s">
        <v>806</v>
      </c>
      <c r="E77" s="229">
        <v>0</v>
      </c>
      <c r="F77" s="226"/>
      <c r="G77" s="3"/>
      <c r="H77" s="3"/>
      <c r="I77" s="3"/>
      <c r="J77" s="3"/>
      <c r="K77" s="3"/>
      <c r="L77" s="3"/>
      <c r="M77" s="3"/>
      <c r="N77" s="3"/>
      <c r="O77" s="3"/>
      <c r="P77" s="3"/>
      <c r="Q77" s="3"/>
      <c r="R77" s="3"/>
      <c r="S77" s="3"/>
      <c r="T77" s="3"/>
      <c r="U77" s="3"/>
      <c r="V77" s="3"/>
      <c r="W77" s="3"/>
      <c r="X77" s="3"/>
      <c r="Y77" s="3"/>
      <c r="Z77" s="3"/>
    </row>
    <row r="78" spans="1:26" ht="15.75" customHeight="1" x14ac:dyDescent="0.3">
      <c r="A78" s="203">
        <v>75</v>
      </c>
      <c r="B78" s="104" t="s">
        <v>1698</v>
      </c>
      <c r="C78" s="56" t="s">
        <v>806</v>
      </c>
      <c r="D78" s="56" t="s">
        <v>806</v>
      </c>
      <c r="E78" s="229">
        <v>0</v>
      </c>
      <c r="F78" s="226"/>
      <c r="G78" s="3"/>
      <c r="H78" s="3"/>
      <c r="I78" s="3"/>
      <c r="J78" s="3"/>
      <c r="K78" s="3"/>
      <c r="L78" s="3"/>
      <c r="M78" s="3"/>
      <c r="N78" s="3"/>
      <c r="O78" s="3"/>
      <c r="P78" s="3"/>
      <c r="Q78" s="3"/>
      <c r="R78" s="3"/>
      <c r="S78" s="3"/>
      <c r="T78" s="3"/>
      <c r="U78" s="3"/>
      <c r="V78" s="3"/>
      <c r="W78" s="3"/>
      <c r="X78" s="3"/>
      <c r="Y78" s="3"/>
      <c r="Z78" s="3"/>
    </row>
    <row r="79" spans="1:26" ht="15.75" customHeight="1" x14ac:dyDescent="0.3">
      <c r="A79" s="203">
        <v>76</v>
      </c>
      <c r="B79" s="104" t="s">
        <v>1699</v>
      </c>
      <c r="C79" s="56" t="s">
        <v>806</v>
      </c>
      <c r="D79" s="56" t="s">
        <v>806</v>
      </c>
      <c r="E79" s="229">
        <v>0</v>
      </c>
      <c r="F79" s="226"/>
      <c r="G79" s="3"/>
      <c r="H79" s="3"/>
      <c r="I79" s="3"/>
      <c r="J79" s="3"/>
      <c r="K79" s="3"/>
      <c r="L79" s="3"/>
      <c r="M79" s="3"/>
      <c r="N79" s="3"/>
      <c r="O79" s="3"/>
      <c r="P79" s="3"/>
      <c r="Q79" s="3"/>
      <c r="R79" s="3"/>
      <c r="S79" s="3"/>
      <c r="T79" s="3"/>
      <c r="U79" s="3"/>
      <c r="V79" s="3"/>
      <c r="W79" s="3"/>
      <c r="X79" s="3"/>
      <c r="Y79" s="3"/>
      <c r="Z79" s="3"/>
    </row>
    <row r="80" spans="1:26" ht="15.75" customHeight="1" x14ac:dyDescent="0.3">
      <c r="A80" s="203">
        <v>77</v>
      </c>
      <c r="B80" s="104" t="s">
        <v>1700</v>
      </c>
      <c r="C80" s="55" t="s">
        <v>804</v>
      </c>
      <c r="D80" s="55" t="s">
        <v>804</v>
      </c>
      <c r="E80" s="113">
        <v>1</v>
      </c>
      <c r="F80" s="226"/>
      <c r="G80" s="3"/>
      <c r="H80" s="3"/>
      <c r="I80" s="3"/>
      <c r="J80" s="3"/>
      <c r="K80" s="3"/>
      <c r="L80" s="3"/>
      <c r="M80" s="3"/>
      <c r="N80" s="3"/>
      <c r="O80" s="3"/>
      <c r="P80" s="3"/>
      <c r="Q80" s="3"/>
      <c r="R80" s="3"/>
      <c r="S80" s="3"/>
      <c r="T80" s="3"/>
      <c r="U80" s="3"/>
      <c r="V80" s="3"/>
      <c r="W80" s="3"/>
      <c r="X80" s="3"/>
      <c r="Y80" s="3"/>
      <c r="Z80" s="3"/>
    </row>
    <row r="81" spans="1:26" ht="15.75" customHeight="1" x14ac:dyDescent="0.3">
      <c r="A81" s="203">
        <v>78</v>
      </c>
      <c r="B81" s="189" t="s">
        <v>1701</v>
      </c>
      <c r="C81" s="55" t="s">
        <v>804</v>
      </c>
      <c r="D81" s="55" t="s">
        <v>804</v>
      </c>
      <c r="E81" s="113">
        <v>1</v>
      </c>
      <c r="F81" s="226"/>
      <c r="G81" s="3"/>
      <c r="H81" s="3"/>
      <c r="I81" s="3"/>
      <c r="J81" s="3"/>
      <c r="K81" s="3"/>
      <c r="L81" s="3"/>
      <c r="M81" s="3"/>
      <c r="N81" s="3"/>
      <c r="O81" s="3"/>
      <c r="P81" s="3"/>
      <c r="Q81" s="3"/>
      <c r="R81" s="3"/>
      <c r="S81" s="3"/>
      <c r="T81" s="3"/>
      <c r="U81" s="3"/>
      <c r="V81" s="3"/>
      <c r="W81" s="3"/>
      <c r="X81" s="3"/>
      <c r="Y81" s="3"/>
      <c r="Z81" s="3"/>
    </row>
    <row r="82" spans="1:26" ht="15.75" customHeight="1" x14ac:dyDescent="0.3">
      <c r="A82" s="203">
        <v>79</v>
      </c>
      <c r="B82" s="104" t="s">
        <v>1702</v>
      </c>
      <c r="C82" s="56" t="s">
        <v>806</v>
      </c>
      <c r="D82" s="56" t="s">
        <v>806</v>
      </c>
      <c r="E82" s="229">
        <v>0</v>
      </c>
      <c r="F82" s="226"/>
      <c r="G82" s="3"/>
      <c r="H82" s="3"/>
      <c r="I82" s="3"/>
      <c r="J82" s="3"/>
      <c r="K82" s="3"/>
      <c r="L82" s="3"/>
      <c r="M82" s="3"/>
      <c r="N82" s="3"/>
      <c r="O82" s="3"/>
      <c r="P82" s="3"/>
      <c r="Q82" s="3"/>
      <c r="R82" s="3"/>
      <c r="S82" s="3"/>
      <c r="T82" s="3"/>
      <c r="U82" s="3"/>
      <c r="V82" s="3"/>
      <c r="W82" s="3"/>
      <c r="X82" s="3"/>
      <c r="Y82" s="3"/>
      <c r="Z82" s="3"/>
    </row>
    <row r="83" spans="1:26" ht="15.75" customHeight="1" x14ac:dyDescent="0.3">
      <c r="A83" s="203">
        <v>80</v>
      </c>
      <c r="B83" s="104" t="s">
        <v>281</v>
      </c>
      <c r="C83" s="56" t="s">
        <v>806</v>
      </c>
      <c r="D83" s="56" t="s">
        <v>806</v>
      </c>
      <c r="E83" s="229">
        <v>0</v>
      </c>
      <c r="F83" s="226"/>
      <c r="G83" s="3"/>
      <c r="H83" s="3"/>
      <c r="I83" s="3"/>
      <c r="J83" s="3"/>
      <c r="K83" s="3"/>
      <c r="L83" s="3"/>
      <c r="M83" s="3"/>
      <c r="N83" s="3"/>
      <c r="O83" s="3"/>
      <c r="P83" s="3"/>
      <c r="Q83" s="3"/>
      <c r="R83" s="3"/>
      <c r="S83" s="3"/>
      <c r="T83" s="3"/>
      <c r="U83" s="3"/>
      <c r="V83" s="3"/>
      <c r="W83" s="3"/>
      <c r="X83" s="3"/>
      <c r="Y83" s="3"/>
      <c r="Z83" s="3"/>
    </row>
    <row r="84" spans="1:26" ht="15.75" customHeight="1" x14ac:dyDescent="0.3">
      <c r="A84" s="203">
        <v>81</v>
      </c>
      <c r="B84" s="104" t="s">
        <v>1703</v>
      </c>
      <c r="C84" s="56" t="s">
        <v>806</v>
      </c>
      <c r="D84" s="56" t="s">
        <v>806</v>
      </c>
      <c r="E84" s="229">
        <v>0</v>
      </c>
      <c r="F84" s="226"/>
      <c r="G84" s="3"/>
      <c r="H84" s="3"/>
      <c r="I84" s="3"/>
      <c r="J84" s="3"/>
      <c r="K84" s="3"/>
      <c r="L84" s="3"/>
      <c r="M84" s="3"/>
      <c r="N84" s="3"/>
      <c r="O84" s="3"/>
      <c r="P84" s="3"/>
      <c r="Q84" s="3"/>
      <c r="R84" s="3"/>
      <c r="S84" s="3"/>
      <c r="T84" s="3"/>
      <c r="U84" s="3"/>
      <c r="V84" s="3"/>
      <c r="W84" s="3"/>
      <c r="X84" s="3"/>
      <c r="Y84" s="3"/>
      <c r="Z84" s="3"/>
    </row>
    <row r="85" spans="1:26" ht="15.75" customHeight="1" x14ac:dyDescent="0.3">
      <c r="A85" s="203">
        <v>82</v>
      </c>
      <c r="B85" s="104" t="s">
        <v>1704</v>
      </c>
      <c r="C85" s="55" t="s">
        <v>804</v>
      </c>
      <c r="D85" s="55" t="s">
        <v>804</v>
      </c>
      <c r="E85" s="113">
        <v>1</v>
      </c>
      <c r="F85" s="226"/>
      <c r="G85" s="3"/>
      <c r="H85" s="3"/>
      <c r="I85" s="3"/>
      <c r="J85" s="3"/>
      <c r="K85" s="3"/>
      <c r="L85" s="3"/>
      <c r="M85" s="3"/>
      <c r="N85" s="3"/>
      <c r="O85" s="3"/>
      <c r="P85" s="3"/>
      <c r="Q85" s="3"/>
      <c r="R85" s="3"/>
      <c r="S85" s="3"/>
      <c r="T85" s="3"/>
      <c r="U85" s="3"/>
      <c r="V85" s="3"/>
      <c r="W85" s="3"/>
      <c r="X85" s="3"/>
      <c r="Y85" s="3"/>
      <c r="Z85" s="3"/>
    </row>
    <row r="86" spans="1:26" ht="15.75" customHeight="1" x14ac:dyDescent="0.3">
      <c r="A86" s="203">
        <v>83</v>
      </c>
      <c r="B86" s="104" t="s">
        <v>1705</v>
      </c>
      <c r="C86" s="55" t="s">
        <v>804</v>
      </c>
      <c r="D86" s="55" t="s">
        <v>804</v>
      </c>
      <c r="E86" s="231">
        <v>1</v>
      </c>
      <c r="F86" s="226"/>
      <c r="G86" s="3"/>
      <c r="H86" s="3"/>
      <c r="I86" s="3"/>
      <c r="J86" s="3"/>
      <c r="K86" s="3"/>
      <c r="L86" s="3"/>
      <c r="M86" s="3"/>
      <c r="N86" s="3"/>
      <c r="O86" s="3"/>
      <c r="P86" s="3"/>
      <c r="Q86" s="3"/>
      <c r="R86" s="3"/>
      <c r="S86" s="3"/>
      <c r="T86" s="3"/>
      <c r="U86" s="3"/>
      <c r="V86" s="3"/>
      <c r="W86" s="3"/>
      <c r="X86" s="3"/>
      <c r="Y86" s="3"/>
      <c r="Z86" s="3"/>
    </row>
    <row r="87" spans="1:26" ht="15.75" customHeight="1" x14ac:dyDescent="0.3">
      <c r="A87" s="203">
        <v>84</v>
      </c>
      <c r="B87" s="104" t="s">
        <v>1706</v>
      </c>
      <c r="C87" s="55" t="s">
        <v>804</v>
      </c>
      <c r="D87" s="55" t="s">
        <v>804</v>
      </c>
      <c r="E87" s="113">
        <v>1</v>
      </c>
      <c r="F87" s="226"/>
      <c r="G87" s="3"/>
      <c r="H87" s="3"/>
      <c r="I87" s="3"/>
      <c r="J87" s="3"/>
      <c r="K87" s="3"/>
      <c r="L87" s="3"/>
      <c r="M87" s="3"/>
      <c r="N87" s="3"/>
      <c r="O87" s="3"/>
      <c r="P87" s="3"/>
      <c r="Q87" s="3"/>
      <c r="R87" s="3"/>
      <c r="S87" s="3"/>
      <c r="T87" s="3"/>
      <c r="U87" s="3"/>
      <c r="V87" s="3"/>
      <c r="W87" s="3"/>
      <c r="X87" s="3"/>
      <c r="Y87" s="3"/>
      <c r="Z87" s="3"/>
    </row>
    <row r="88" spans="1:26" ht="15.75" customHeight="1" x14ac:dyDescent="0.3">
      <c r="A88" s="203">
        <v>85</v>
      </c>
      <c r="B88" s="104" t="s">
        <v>363</v>
      </c>
      <c r="C88" s="56" t="s">
        <v>806</v>
      </c>
      <c r="D88" s="56" t="s">
        <v>806</v>
      </c>
      <c r="E88" s="229">
        <v>0</v>
      </c>
      <c r="F88" s="226"/>
      <c r="G88" s="3"/>
      <c r="H88" s="3"/>
      <c r="I88" s="3"/>
      <c r="J88" s="3"/>
      <c r="K88" s="3"/>
      <c r="L88" s="3"/>
      <c r="M88" s="3"/>
      <c r="N88" s="3"/>
      <c r="O88" s="3"/>
      <c r="P88" s="3"/>
      <c r="Q88" s="3"/>
      <c r="R88" s="3"/>
      <c r="S88" s="3"/>
      <c r="T88" s="3"/>
      <c r="U88" s="3"/>
      <c r="V88" s="3"/>
      <c r="W88" s="3"/>
      <c r="X88" s="3"/>
      <c r="Y88" s="3"/>
      <c r="Z88" s="3"/>
    </row>
    <row r="89" spans="1:26" ht="15.75" customHeight="1" x14ac:dyDescent="0.3">
      <c r="A89" s="203">
        <v>86</v>
      </c>
      <c r="B89" s="104" t="s">
        <v>1707</v>
      </c>
      <c r="C89" s="55" t="s">
        <v>804</v>
      </c>
      <c r="D89" s="55" t="s">
        <v>804</v>
      </c>
      <c r="E89" s="113">
        <v>1</v>
      </c>
      <c r="F89" s="226"/>
      <c r="G89" s="3"/>
      <c r="H89" s="3"/>
      <c r="I89" s="3"/>
      <c r="J89" s="3"/>
      <c r="K89" s="3"/>
      <c r="L89" s="3"/>
      <c r="M89" s="3"/>
      <c r="N89" s="3"/>
      <c r="O89" s="3"/>
      <c r="P89" s="3"/>
      <c r="Q89" s="3"/>
      <c r="R89" s="3"/>
      <c r="S89" s="3"/>
      <c r="T89" s="3"/>
      <c r="U89" s="3"/>
      <c r="V89" s="3"/>
      <c r="W89" s="3"/>
      <c r="X89" s="3"/>
      <c r="Y89" s="3"/>
      <c r="Z89" s="3"/>
    </row>
    <row r="90" spans="1:26" ht="15.75" customHeight="1" x14ac:dyDescent="0.3">
      <c r="A90" s="203">
        <v>87</v>
      </c>
      <c r="B90" s="104" t="s">
        <v>384</v>
      </c>
      <c r="C90" s="56" t="s">
        <v>806</v>
      </c>
      <c r="D90" s="56" t="s">
        <v>806</v>
      </c>
      <c r="E90" s="229">
        <v>0</v>
      </c>
      <c r="F90" s="226"/>
      <c r="G90" s="3"/>
      <c r="H90" s="3"/>
      <c r="I90" s="3"/>
      <c r="J90" s="3"/>
      <c r="K90" s="3"/>
      <c r="L90" s="3"/>
      <c r="M90" s="3"/>
      <c r="N90" s="3"/>
      <c r="O90" s="3"/>
      <c r="P90" s="3"/>
      <c r="Q90" s="3"/>
      <c r="R90" s="3"/>
      <c r="S90" s="3"/>
      <c r="T90" s="3"/>
      <c r="U90" s="3"/>
      <c r="V90" s="3"/>
      <c r="W90" s="3"/>
      <c r="X90" s="3"/>
      <c r="Y90" s="3"/>
      <c r="Z90" s="3"/>
    </row>
    <row r="91" spans="1:26" ht="15.75" customHeight="1" x14ac:dyDescent="0.3">
      <c r="A91" s="203">
        <v>88</v>
      </c>
      <c r="B91" s="104" t="s">
        <v>385</v>
      </c>
      <c r="C91" s="56" t="s">
        <v>806</v>
      </c>
      <c r="D91" s="56" t="s">
        <v>806</v>
      </c>
      <c r="E91" s="229">
        <v>0</v>
      </c>
      <c r="F91" s="226"/>
      <c r="G91" s="3"/>
      <c r="H91" s="3"/>
      <c r="I91" s="3"/>
      <c r="J91" s="3"/>
      <c r="K91" s="3"/>
      <c r="L91" s="3"/>
      <c r="M91" s="3"/>
      <c r="N91" s="3"/>
      <c r="O91" s="3"/>
      <c r="P91" s="3"/>
      <c r="Q91" s="3"/>
      <c r="R91" s="3"/>
      <c r="S91" s="3"/>
      <c r="T91" s="3"/>
      <c r="U91" s="3"/>
      <c r="V91" s="3"/>
      <c r="W91" s="3"/>
      <c r="X91" s="3"/>
      <c r="Y91" s="3"/>
      <c r="Z91" s="3"/>
    </row>
    <row r="92" spans="1:26" ht="15.75" customHeight="1" x14ac:dyDescent="0.3">
      <c r="A92" s="203">
        <v>89</v>
      </c>
      <c r="B92" s="104" t="s">
        <v>1708</v>
      </c>
      <c r="C92" s="56" t="s">
        <v>806</v>
      </c>
      <c r="D92" s="56" t="s">
        <v>806</v>
      </c>
      <c r="E92" s="229">
        <v>0</v>
      </c>
      <c r="F92" s="226"/>
      <c r="G92" s="3"/>
      <c r="H92" s="3"/>
      <c r="I92" s="3"/>
      <c r="J92" s="3"/>
      <c r="K92" s="3"/>
      <c r="L92" s="3"/>
      <c r="M92" s="3"/>
      <c r="N92" s="3"/>
      <c r="O92" s="3"/>
      <c r="P92" s="3"/>
      <c r="Q92" s="3"/>
      <c r="R92" s="3"/>
      <c r="S92" s="3"/>
      <c r="T92" s="3"/>
      <c r="U92" s="3"/>
      <c r="V92" s="3"/>
      <c r="W92" s="3"/>
      <c r="X92" s="3"/>
      <c r="Y92" s="3"/>
      <c r="Z92" s="3"/>
    </row>
    <row r="93" spans="1:26" ht="15.75" customHeight="1" x14ac:dyDescent="0.3">
      <c r="A93" s="203">
        <v>90</v>
      </c>
      <c r="B93" s="104" t="s">
        <v>1709</v>
      </c>
      <c r="C93" s="55" t="s">
        <v>804</v>
      </c>
      <c r="D93" s="55" t="s">
        <v>804</v>
      </c>
      <c r="E93" s="231">
        <v>1</v>
      </c>
      <c r="F93" s="226"/>
      <c r="G93" s="3"/>
      <c r="H93" s="3"/>
      <c r="I93" s="3"/>
      <c r="J93" s="3"/>
      <c r="K93" s="3"/>
      <c r="L93" s="3"/>
      <c r="M93" s="3"/>
      <c r="N93" s="3"/>
      <c r="O93" s="3"/>
      <c r="P93" s="3"/>
      <c r="Q93" s="3"/>
      <c r="R93" s="3"/>
      <c r="S93" s="3"/>
      <c r="T93" s="3"/>
      <c r="U93" s="3"/>
      <c r="V93" s="3"/>
      <c r="W93" s="3"/>
      <c r="X93" s="3"/>
      <c r="Y93" s="3"/>
      <c r="Z93" s="3"/>
    </row>
    <row r="94" spans="1:26" ht="15.75" customHeight="1" x14ac:dyDescent="0.3">
      <c r="A94" s="203">
        <v>91</v>
      </c>
      <c r="B94" s="104" t="s">
        <v>1710</v>
      </c>
      <c r="C94" s="55" t="s">
        <v>804</v>
      </c>
      <c r="D94" s="55" t="s">
        <v>804</v>
      </c>
      <c r="E94" s="113">
        <v>1</v>
      </c>
      <c r="F94" s="226"/>
      <c r="G94" s="3"/>
      <c r="H94" s="3"/>
      <c r="I94" s="3"/>
      <c r="J94" s="3"/>
      <c r="K94" s="3"/>
      <c r="L94" s="3"/>
      <c r="M94" s="3"/>
      <c r="N94" s="3"/>
      <c r="O94" s="3"/>
      <c r="P94" s="3"/>
      <c r="Q94" s="3"/>
      <c r="R94" s="3"/>
      <c r="S94" s="3"/>
      <c r="T94" s="3"/>
      <c r="U94" s="3"/>
      <c r="V94" s="3"/>
      <c r="W94" s="3"/>
      <c r="X94" s="3"/>
      <c r="Y94" s="3"/>
      <c r="Z94" s="3"/>
    </row>
    <row r="95" spans="1:26" ht="15.75" customHeight="1" x14ac:dyDescent="0.3">
      <c r="A95" s="203">
        <v>92</v>
      </c>
      <c r="B95" s="104" t="s">
        <v>1711</v>
      </c>
      <c r="C95" s="55" t="s">
        <v>804</v>
      </c>
      <c r="D95" s="55" t="s">
        <v>804</v>
      </c>
      <c r="E95" s="113">
        <v>1</v>
      </c>
      <c r="F95" s="226"/>
      <c r="G95" s="3"/>
      <c r="H95" s="3"/>
      <c r="I95" s="3"/>
      <c r="J95" s="3"/>
      <c r="K95" s="3"/>
      <c r="L95" s="3"/>
      <c r="M95" s="3"/>
      <c r="N95" s="3"/>
      <c r="O95" s="3"/>
      <c r="P95" s="3"/>
      <c r="Q95" s="3"/>
      <c r="R95" s="3"/>
      <c r="S95" s="3"/>
      <c r="T95" s="3"/>
      <c r="U95" s="3"/>
      <c r="V95" s="3"/>
      <c r="W95" s="3"/>
      <c r="X95" s="3"/>
      <c r="Y95" s="3"/>
      <c r="Z95" s="3"/>
    </row>
    <row r="96" spans="1:26" ht="15.75" customHeight="1" x14ac:dyDescent="0.3">
      <c r="A96" s="203">
        <v>93</v>
      </c>
      <c r="B96" s="104" t="s">
        <v>405</v>
      </c>
      <c r="C96" s="56" t="s">
        <v>806</v>
      </c>
      <c r="D96" s="56" t="s">
        <v>806</v>
      </c>
      <c r="E96" s="229">
        <v>0</v>
      </c>
      <c r="F96" s="226"/>
      <c r="G96" s="3"/>
      <c r="H96" s="3"/>
      <c r="I96" s="3"/>
      <c r="J96" s="3"/>
      <c r="K96" s="3"/>
      <c r="L96" s="3"/>
      <c r="M96" s="3"/>
      <c r="N96" s="3"/>
      <c r="O96" s="3"/>
      <c r="P96" s="3"/>
      <c r="Q96" s="3"/>
      <c r="R96" s="3"/>
      <c r="S96" s="3"/>
      <c r="T96" s="3"/>
      <c r="U96" s="3"/>
      <c r="V96" s="3"/>
      <c r="W96" s="3"/>
      <c r="X96" s="3"/>
      <c r="Y96" s="3"/>
      <c r="Z96" s="3"/>
    </row>
    <row r="97" spans="1:26" ht="15.75" customHeight="1" x14ac:dyDescent="0.3">
      <c r="A97" s="203">
        <v>94</v>
      </c>
      <c r="B97" s="104" t="s">
        <v>444</v>
      </c>
      <c r="C97" s="55" t="s">
        <v>804</v>
      </c>
      <c r="D97" s="55" t="s">
        <v>804</v>
      </c>
      <c r="E97" s="113">
        <v>1</v>
      </c>
      <c r="F97" s="226"/>
      <c r="G97" s="3"/>
      <c r="H97" s="3"/>
      <c r="I97" s="3"/>
      <c r="J97" s="3"/>
      <c r="K97" s="3"/>
      <c r="L97" s="3"/>
      <c r="M97" s="3"/>
      <c r="N97" s="3"/>
      <c r="O97" s="3"/>
      <c r="P97" s="3"/>
      <c r="Q97" s="3"/>
      <c r="R97" s="3"/>
      <c r="S97" s="3"/>
      <c r="T97" s="3"/>
      <c r="U97" s="3"/>
      <c r="V97" s="3"/>
      <c r="W97" s="3"/>
      <c r="X97" s="3"/>
      <c r="Y97" s="3"/>
      <c r="Z97" s="3"/>
    </row>
    <row r="98" spans="1:26" ht="15.75" customHeight="1" x14ac:dyDescent="0.3">
      <c r="A98" s="203">
        <v>95</v>
      </c>
      <c r="B98" s="104" t="s">
        <v>1712</v>
      </c>
      <c r="C98" s="55" t="s">
        <v>804</v>
      </c>
      <c r="D98" s="55" t="s">
        <v>804</v>
      </c>
      <c r="E98" s="113">
        <v>1</v>
      </c>
      <c r="F98" s="226"/>
      <c r="G98" s="3"/>
      <c r="H98" s="3"/>
      <c r="I98" s="3"/>
      <c r="J98" s="3"/>
      <c r="K98" s="3"/>
      <c r="L98" s="3"/>
      <c r="M98" s="3"/>
      <c r="N98" s="3"/>
      <c r="O98" s="3"/>
      <c r="P98" s="3"/>
      <c r="Q98" s="3"/>
      <c r="R98" s="3"/>
      <c r="S98" s="3"/>
      <c r="T98" s="3"/>
      <c r="U98" s="3"/>
      <c r="V98" s="3"/>
      <c r="W98" s="3"/>
      <c r="X98" s="3"/>
      <c r="Y98" s="3"/>
      <c r="Z98" s="3"/>
    </row>
    <row r="99" spans="1:26" ht="15.75" customHeight="1" x14ac:dyDescent="0.3">
      <c r="A99" s="203">
        <v>96</v>
      </c>
      <c r="B99" s="104" t="s">
        <v>1713</v>
      </c>
      <c r="C99" s="55" t="s">
        <v>804</v>
      </c>
      <c r="D99" s="55" t="s">
        <v>804</v>
      </c>
      <c r="E99" s="231">
        <v>1</v>
      </c>
      <c r="F99" s="226"/>
      <c r="G99" s="3"/>
      <c r="H99" s="3"/>
      <c r="I99" s="3"/>
      <c r="J99" s="3"/>
      <c r="K99" s="3"/>
      <c r="L99" s="3"/>
      <c r="M99" s="3"/>
      <c r="N99" s="3"/>
      <c r="O99" s="3"/>
      <c r="P99" s="3"/>
      <c r="Q99" s="3"/>
      <c r="R99" s="3"/>
      <c r="S99" s="3"/>
      <c r="T99" s="3"/>
      <c r="U99" s="3"/>
      <c r="V99" s="3"/>
      <c r="W99" s="3"/>
      <c r="X99" s="3"/>
      <c r="Y99" s="3"/>
      <c r="Z99" s="3"/>
    </row>
    <row r="100" spans="1:26" ht="15.75" customHeight="1" x14ac:dyDescent="0.3">
      <c r="A100" s="203">
        <v>97</v>
      </c>
      <c r="B100" s="104" t="s">
        <v>1714</v>
      </c>
      <c r="C100" s="56" t="s">
        <v>806</v>
      </c>
      <c r="D100" s="56" t="s">
        <v>806</v>
      </c>
      <c r="E100" s="229">
        <v>0</v>
      </c>
      <c r="F100" s="226"/>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
      <c r="A101" s="203">
        <v>98</v>
      </c>
      <c r="B101" s="104" t="s">
        <v>1715</v>
      </c>
      <c r="C101" s="55" t="s">
        <v>804</v>
      </c>
      <c r="D101" s="55" t="s">
        <v>804</v>
      </c>
      <c r="E101" s="231">
        <v>1</v>
      </c>
      <c r="F101" s="226"/>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
      <c r="A102" s="203">
        <v>99</v>
      </c>
      <c r="B102" s="104" t="s">
        <v>1716</v>
      </c>
      <c r="C102" s="55" t="s">
        <v>804</v>
      </c>
      <c r="D102" s="55" t="s">
        <v>804</v>
      </c>
      <c r="E102" s="231">
        <v>1</v>
      </c>
      <c r="F102" s="226"/>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
      <c r="A103" s="203">
        <v>100</v>
      </c>
      <c r="B103" s="104" t="s">
        <v>1717</v>
      </c>
      <c r="C103" s="55" t="s">
        <v>804</v>
      </c>
      <c r="D103" s="55" t="s">
        <v>804</v>
      </c>
      <c r="E103" s="113">
        <v>1</v>
      </c>
      <c r="F103" s="226"/>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
      <c r="A104" s="203">
        <v>101</v>
      </c>
      <c r="B104" s="104" t="s">
        <v>1718</v>
      </c>
      <c r="C104" s="56" t="s">
        <v>806</v>
      </c>
      <c r="D104" s="56" t="s">
        <v>806</v>
      </c>
      <c r="E104" s="229">
        <v>0</v>
      </c>
      <c r="F104" s="226"/>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
      <c r="A105" s="203">
        <v>102</v>
      </c>
      <c r="B105" s="104" t="s">
        <v>1719</v>
      </c>
      <c r="C105" s="55" t="s">
        <v>804</v>
      </c>
      <c r="D105" s="55" t="s">
        <v>804</v>
      </c>
      <c r="E105" s="113">
        <v>1</v>
      </c>
      <c r="F105" s="226"/>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
      <c r="A106" s="203">
        <v>103</v>
      </c>
      <c r="B106" s="104" t="s">
        <v>1720</v>
      </c>
      <c r="C106" s="56" t="s">
        <v>806</v>
      </c>
      <c r="D106" s="56" t="s">
        <v>806</v>
      </c>
      <c r="E106" s="229">
        <v>0</v>
      </c>
      <c r="F106" s="226"/>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
      <c r="A107" s="203">
        <v>104</v>
      </c>
      <c r="B107" s="104" t="s">
        <v>1721</v>
      </c>
      <c r="C107" s="55" t="s">
        <v>804</v>
      </c>
      <c r="D107" s="55" t="s">
        <v>804</v>
      </c>
      <c r="E107" s="113">
        <v>1</v>
      </c>
      <c r="F107" s="226"/>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
      <c r="A108" s="203">
        <v>105</v>
      </c>
      <c r="B108" s="104" t="s">
        <v>1722</v>
      </c>
      <c r="C108" s="56" t="s">
        <v>806</v>
      </c>
      <c r="D108" s="56" t="s">
        <v>806</v>
      </c>
      <c r="E108" s="229">
        <v>0</v>
      </c>
      <c r="F108" s="226"/>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
      <c r="A109" s="203">
        <v>106</v>
      </c>
      <c r="B109" s="104" t="s">
        <v>1723</v>
      </c>
      <c r="C109" s="56" t="s">
        <v>806</v>
      </c>
      <c r="D109" s="56" t="s">
        <v>806</v>
      </c>
      <c r="E109" s="229">
        <v>0</v>
      </c>
      <c r="F109" s="226"/>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
      <c r="A110" s="203">
        <v>107</v>
      </c>
      <c r="B110" s="104" t="s">
        <v>1724</v>
      </c>
      <c r="C110" s="55" t="s">
        <v>804</v>
      </c>
      <c r="D110" s="55" t="s">
        <v>804</v>
      </c>
      <c r="E110" s="231">
        <v>1</v>
      </c>
      <c r="F110" s="226"/>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
      <c r="A111" s="203">
        <v>108</v>
      </c>
      <c r="B111" s="231" t="s">
        <v>1725</v>
      </c>
      <c r="C111" s="55" t="s">
        <v>804</v>
      </c>
      <c r="D111" s="55" t="s">
        <v>804</v>
      </c>
      <c r="E111" s="231">
        <v>1</v>
      </c>
      <c r="F111" s="226"/>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
      <c r="A112" s="203">
        <v>109</v>
      </c>
      <c r="B112" s="104" t="s">
        <v>1324</v>
      </c>
      <c r="C112" s="56" t="s">
        <v>806</v>
      </c>
      <c r="D112" s="56" t="s">
        <v>806</v>
      </c>
      <c r="E112" s="229">
        <v>0</v>
      </c>
      <c r="F112" s="226"/>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
      <c r="A113" s="203">
        <v>110</v>
      </c>
      <c r="B113" s="104" t="s">
        <v>1726</v>
      </c>
      <c r="C113" s="56" t="s">
        <v>806</v>
      </c>
      <c r="D113" s="56" t="s">
        <v>806</v>
      </c>
      <c r="E113" s="229">
        <v>0</v>
      </c>
      <c r="F113" s="226"/>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
      <c r="A114" s="203">
        <v>111</v>
      </c>
      <c r="B114" s="104" t="s">
        <v>1727</v>
      </c>
      <c r="C114" s="56" t="s">
        <v>806</v>
      </c>
      <c r="D114" s="56" t="s">
        <v>806</v>
      </c>
      <c r="E114" s="229">
        <v>0</v>
      </c>
      <c r="F114" s="226"/>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
      <c r="A115" s="203">
        <v>112</v>
      </c>
      <c r="B115" s="104" t="s">
        <v>1728</v>
      </c>
      <c r="C115" s="56" t="s">
        <v>806</v>
      </c>
      <c r="D115" s="56" t="s">
        <v>806</v>
      </c>
      <c r="E115" s="229">
        <v>0</v>
      </c>
      <c r="F115" s="226"/>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
      <c r="A116" s="203">
        <v>113</v>
      </c>
      <c r="B116" s="104" t="s">
        <v>1729</v>
      </c>
      <c r="C116" s="55" t="s">
        <v>804</v>
      </c>
      <c r="D116" s="55" t="s">
        <v>804</v>
      </c>
      <c r="E116" s="113">
        <v>1</v>
      </c>
      <c r="F116" s="226"/>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
      <c r="A117" s="203">
        <v>114</v>
      </c>
      <c r="B117" s="104" t="s">
        <v>1730</v>
      </c>
      <c r="C117" s="55" t="s">
        <v>804</v>
      </c>
      <c r="D117" s="55" t="s">
        <v>804</v>
      </c>
      <c r="E117" s="113">
        <v>1</v>
      </c>
      <c r="F117" s="226"/>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
      <c r="A118" s="203">
        <v>115</v>
      </c>
      <c r="B118" s="104" t="s">
        <v>1731</v>
      </c>
      <c r="C118" s="56" t="s">
        <v>806</v>
      </c>
      <c r="D118" s="56" t="s">
        <v>806</v>
      </c>
      <c r="E118" s="229">
        <v>0</v>
      </c>
      <c r="F118" s="226"/>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
      <c r="A119" s="203">
        <v>116</v>
      </c>
      <c r="B119" s="104" t="s">
        <v>1732</v>
      </c>
      <c r="C119" s="56" t="s">
        <v>806</v>
      </c>
      <c r="D119" s="56" t="s">
        <v>806</v>
      </c>
      <c r="E119" s="229">
        <v>0</v>
      </c>
      <c r="F119" s="226"/>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
      <c r="A120" s="203">
        <v>117</v>
      </c>
      <c r="B120" s="104" t="s">
        <v>1733</v>
      </c>
      <c r="C120" s="55" t="s">
        <v>804</v>
      </c>
      <c r="D120" s="55" t="s">
        <v>804</v>
      </c>
      <c r="E120" s="113">
        <v>1</v>
      </c>
      <c r="F120" s="226"/>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
      <c r="A121" s="203">
        <v>118</v>
      </c>
      <c r="B121" s="104" t="s">
        <v>1734</v>
      </c>
      <c r="C121" s="55" t="s">
        <v>804</v>
      </c>
      <c r="D121" s="55" t="s">
        <v>804</v>
      </c>
      <c r="E121" s="113">
        <v>1</v>
      </c>
      <c r="F121" s="226"/>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
      <c r="A122" s="203">
        <v>119</v>
      </c>
      <c r="B122" s="104" t="s">
        <v>1361</v>
      </c>
      <c r="C122" s="55" t="s">
        <v>804</v>
      </c>
      <c r="D122" s="55" t="s">
        <v>804</v>
      </c>
      <c r="E122" s="113">
        <v>1</v>
      </c>
      <c r="F122" s="226"/>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
      <c r="A123" s="203">
        <v>120</v>
      </c>
      <c r="B123" s="104" t="s">
        <v>1735</v>
      </c>
      <c r="C123" s="56" t="s">
        <v>806</v>
      </c>
      <c r="D123" s="56" t="s">
        <v>806</v>
      </c>
      <c r="E123" s="229">
        <v>0</v>
      </c>
      <c r="F123" s="226"/>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
      <c r="A124" s="203">
        <v>121</v>
      </c>
      <c r="B124" s="104" t="s">
        <v>1736</v>
      </c>
      <c r="C124" s="55" t="s">
        <v>804</v>
      </c>
      <c r="D124" s="55" t="s">
        <v>804</v>
      </c>
      <c r="E124" s="113">
        <v>1</v>
      </c>
      <c r="F124" s="226"/>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
      <c r="A125" s="203">
        <v>122</v>
      </c>
      <c r="B125" s="104" t="s">
        <v>1737</v>
      </c>
      <c r="C125" s="56" t="s">
        <v>806</v>
      </c>
      <c r="D125" s="56" t="s">
        <v>806</v>
      </c>
      <c r="E125" s="229">
        <v>0</v>
      </c>
      <c r="F125" s="226"/>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
      <c r="A126" s="203">
        <v>123</v>
      </c>
      <c r="B126" s="104" t="s">
        <v>1738</v>
      </c>
      <c r="C126" s="55" t="s">
        <v>804</v>
      </c>
      <c r="D126" s="55" t="s">
        <v>804</v>
      </c>
      <c r="E126" s="113">
        <v>1</v>
      </c>
      <c r="F126" s="226"/>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
      <c r="A127" s="203">
        <v>124</v>
      </c>
      <c r="B127" s="104" t="s">
        <v>1739</v>
      </c>
      <c r="C127" s="56" t="s">
        <v>806</v>
      </c>
      <c r="D127" s="56" t="s">
        <v>806</v>
      </c>
      <c r="E127" s="229">
        <v>0</v>
      </c>
      <c r="F127" s="226"/>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
      <c r="A128" s="203">
        <v>125</v>
      </c>
      <c r="B128" s="104" t="s">
        <v>1740</v>
      </c>
      <c r="C128" s="56" t="s">
        <v>806</v>
      </c>
      <c r="D128" s="56" t="s">
        <v>806</v>
      </c>
      <c r="E128" s="229">
        <v>0</v>
      </c>
      <c r="F128" s="226"/>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
      <c r="A129" s="203">
        <v>126</v>
      </c>
      <c r="B129" s="104" t="s">
        <v>1741</v>
      </c>
      <c r="C129" s="56" t="s">
        <v>806</v>
      </c>
      <c r="D129" s="56" t="s">
        <v>806</v>
      </c>
      <c r="E129" s="229">
        <v>0</v>
      </c>
      <c r="F129" s="226"/>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
      <c r="A130" s="203">
        <v>127</v>
      </c>
      <c r="B130" s="104" t="s">
        <v>1742</v>
      </c>
      <c r="C130" s="55" t="s">
        <v>804</v>
      </c>
      <c r="D130" s="55" t="s">
        <v>804</v>
      </c>
      <c r="E130" s="231">
        <v>1</v>
      </c>
      <c r="F130" s="226"/>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
      <c r="A131" s="203">
        <v>128</v>
      </c>
      <c r="B131" s="104" t="s">
        <v>1743</v>
      </c>
      <c r="C131" s="56" t="s">
        <v>806</v>
      </c>
      <c r="D131" s="56" t="s">
        <v>806</v>
      </c>
      <c r="E131" s="229">
        <v>0</v>
      </c>
      <c r="F131" s="226"/>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
      <c r="A132" s="203">
        <v>129</v>
      </c>
      <c r="B132" s="104" t="s">
        <v>535</v>
      </c>
      <c r="C132" s="56" t="s">
        <v>806</v>
      </c>
      <c r="D132" s="56" t="s">
        <v>806</v>
      </c>
      <c r="E132" s="229">
        <v>0</v>
      </c>
      <c r="F132" s="226"/>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
      <c r="A133" s="203">
        <v>130</v>
      </c>
      <c r="B133" s="104" t="s">
        <v>1744</v>
      </c>
      <c r="C133" s="56" t="s">
        <v>806</v>
      </c>
      <c r="D133" s="56" t="s">
        <v>806</v>
      </c>
      <c r="E133" s="229">
        <v>0</v>
      </c>
      <c r="F133" s="226"/>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
      <c r="A134" s="203">
        <v>131</v>
      </c>
      <c r="B134" s="104" t="s">
        <v>1745</v>
      </c>
      <c r="C134" s="56" t="s">
        <v>806</v>
      </c>
      <c r="D134" s="56" t="s">
        <v>806</v>
      </c>
      <c r="E134" s="229">
        <v>0</v>
      </c>
      <c r="F134" s="226"/>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
      <c r="A135" s="203">
        <v>132</v>
      </c>
      <c r="B135" s="104" t="s">
        <v>1746</v>
      </c>
      <c r="C135" s="55" t="s">
        <v>804</v>
      </c>
      <c r="D135" s="55" t="s">
        <v>804</v>
      </c>
      <c r="E135" s="113">
        <v>1</v>
      </c>
      <c r="F135" s="226"/>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
      <c r="A136" s="203">
        <v>133</v>
      </c>
      <c r="B136" s="104" t="s">
        <v>1747</v>
      </c>
      <c r="C136" s="56" t="s">
        <v>806</v>
      </c>
      <c r="D136" s="56" t="s">
        <v>806</v>
      </c>
      <c r="E136" s="229">
        <v>0</v>
      </c>
      <c r="F136" s="226"/>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
      <c r="A137" s="203">
        <v>134</v>
      </c>
      <c r="B137" s="104" t="s">
        <v>1748</v>
      </c>
      <c r="C137" s="55" t="s">
        <v>804</v>
      </c>
      <c r="D137" s="55" t="s">
        <v>804</v>
      </c>
      <c r="E137" s="231">
        <v>1</v>
      </c>
      <c r="F137" s="226"/>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
      <c r="A138" s="203">
        <v>135</v>
      </c>
      <c r="B138" s="104" t="s">
        <v>1749</v>
      </c>
      <c r="C138" s="55" t="s">
        <v>804</v>
      </c>
      <c r="D138" s="55" t="s">
        <v>804</v>
      </c>
      <c r="E138" s="113">
        <v>1</v>
      </c>
      <c r="F138" s="226"/>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
      <c r="A139" s="203">
        <v>136</v>
      </c>
      <c r="B139" s="104" t="s">
        <v>951</v>
      </c>
      <c r="C139" s="55" t="s">
        <v>804</v>
      </c>
      <c r="D139" s="55" t="s">
        <v>804</v>
      </c>
      <c r="E139" s="113">
        <v>1</v>
      </c>
      <c r="F139" s="226"/>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
      <c r="A140" s="203">
        <v>137</v>
      </c>
      <c r="B140" s="104" t="s">
        <v>1750</v>
      </c>
      <c r="C140" s="55" t="s">
        <v>804</v>
      </c>
      <c r="D140" s="55" t="s">
        <v>804</v>
      </c>
      <c r="E140" s="113">
        <v>1</v>
      </c>
      <c r="F140" s="226"/>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
      <c r="A141" s="203">
        <v>138</v>
      </c>
      <c r="B141" s="104" t="s">
        <v>569</v>
      </c>
      <c r="C141" s="55" t="s">
        <v>804</v>
      </c>
      <c r="D141" s="55" t="s">
        <v>804</v>
      </c>
      <c r="E141" s="113">
        <v>1</v>
      </c>
      <c r="F141" s="226"/>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
      <c r="A142" s="203">
        <v>139</v>
      </c>
      <c r="B142" s="104" t="s">
        <v>888</v>
      </c>
      <c r="C142" s="55" t="s">
        <v>804</v>
      </c>
      <c r="D142" s="55" t="s">
        <v>804</v>
      </c>
      <c r="E142" s="113">
        <v>1</v>
      </c>
      <c r="F142" s="226"/>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
      <c r="A143" s="203">
        <v>140</v>
      </c>
      <c r="B143" s="104" t="s">
        <v>1751</v>
      </c>
      <c r="C143" s="55" t="s">
        <v>804</v>
      </c>
      <c r="D143" s="55" t="s">
        <v>804</v>
      </c>
      <c r="E143" s="113">
        <v>1</v>
      </c>
      <c r="F143" s="226"/>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
      <c r="A144" s="203">
        <v>141</v>
      </c>
      <c r="B144" s="104" t="s">
        <v>1752</v>
      </c>
      <c r="C144" s="55" t="s">
        <v>804</v>
      </c>
      <c r="D144" s="55" t="s">
        <v>804</v>
      </c>
      <c r="E144" s="113">
        <v>1</v>
      </c>
      <c r="F144" s="226"/>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
      <c r="A145" s="203">
        <v>142</v>
      </c>
      <c r="B145" s="104" t="s">
        <v>572</v>
      </c>
      <c r="C145" s="55" t="s">
        <v>804</v>
      </c>
      <c r="D145" s="55" t="s">
        <v>804</v>
      </c>
      <c r="E145" s="113">
        <v>1</v>
      </c>
      <c r="F145" s="226"/>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
      <c r="A146" s="203">
        <v>143</v>
      </c>
      <c r="B146" s="104" t="s">
        <v>1433</v>
      </c>
      <c r="C146" s="56" t="s">
        <v>806</v>
      </c>
      <c r="D146" s="56" t="s">
        <v>806</v>
      </c>
      <c r="E146" s="229">
        <v>0</v>
      </c>
      <c r="F146" s="226"/>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
      <c r="A147" s="203">
        <v>144</v>
      </c>
      <c r="B147" s="104" t="s">
        <v>942</v>
      </c>
      <c r="C147" s="55" t="s">
        <v>804</v>
      </c>
      <c r="D147" s="55" t="s">
        <v>804</v>
      </c>
      <c r="E147" s="113">
        <v>1</v>
      </c>
      <c r="F147" s="226"/>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
      <c r="A148" s="203">
        <v>145</v>
      </c>
      <c r="B148" s="104" t="s">
        <v>974</v>
      </c>
      <c r="C148" s="55" t="s">
        <v>804</v>
      </c>
      <c r="D148" s="55" t="s">
        <v>804</v>
      </c>
      <c r="E148" s="113">
        <v>1</v>
      </c>
      <c r="F148" s="226"/>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
      <c r="A149" s="203">
        <v>146</v>
      </c>
      <c r="B149" s="104" t="s">
        <v>587</v>
      </c>
      <c r="C149" s="55" t="s">
        <v>804</v>
      </c>
      <c r="D149" s="55" t="s">
        <v>804</v>
      </c>
      <c r="E149" s="113">
        <v>1</v>
      </c>
      <c r="F149" s="226"/>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
      <c r="A150" s="203">
        <v>147</v>
      </c>
      <c r="B150" s="104" t="s">
        <v>1503</v>
      </c>
      <c r="C150" s="55" t="s">
        <v>804</v>
      </c>
      <c r="D150" s="55" t="s">
        <v>804</v>
      </c>
      <c r="E150" s="231">
        <v>1</v>
      </c>
      <c r="F150" s="226"/>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
      <c r="A151" s="203">
        <v>148</v>
      </c>
      <c r="B151" s="104" t="s">
        <v>589</v>
      </c>
      <c r="C151" s="56" t="s">
        <v>806</v>
      </c>
      <c r="D151" s="56" t="s">
        <v>806</v>
      </c>
      <c r="E151" s="229">
        <v>0</v>
      </c>
      <c r="F151" s="226"/>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
      <c r="A152" s="203">
        <v>149</v>
      </c>
      <c r="B152" s="104" t="s">
        <v>1753</v>
      </c>
      <c r="C152" s="56" t="s">
        <v>806</v>
      </c>
      <c r="D152" s="56" t="s">
        <v>806</v>
      </c>
      <c r="E152" s="229">
        <v>0</v>
      </c>
      <c r="F152" s="226"/>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
      <c r="A153" s="203">
        <v>150</v>
      </c>
      <c r="B153" s="104" t="s">
        <v>1754</v>
      </c>
      <c r="C153" s="55" t="s">
        <v>804</v>
      </c>
      <c r="D153" s="55" t="s">
        <v>804</v>
      </c>
      <c r="E153" s="113">
        <v>1</v>
      </c>
      <c r="F153" s="226"/>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
      <c r="A154" s="203">
        <v>151</v>
      </c>
      <c r="B154" s="104" t="s">
        <v>1154</v>
      </c>
      <c r="C154" s="55" t="s">
        <v>804</v>
      </c>
      <c r="D154" s="55" t="s">
        <v>804</v>
      </c>
      <c r="E154" s="231">
        <v>1</v>
      </c>
      <c r="F154" s="226"/>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
      <c r="A155" s="203">
        <v>152</v>
      </c>
      <c r="B155" s="104" t="s">
        <v>1755</v>
      </c>
      <c r="C155" s="55" t="s">
        <v>804</v>
      </c>
      <c r="D155" s="55" t="s">
        <v>804</v>
      </c>
      <c r="E155" s="113">
        <v>1</v>
      </c>
      <c r="F155" s="226"/>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
      <c r="A156" s="203">
        <v>153</v>
      </c>
      <c r="B156" s="104" t="s">
        <v>1756</v>
      </c>
      <c r="C156" s="56" t="s">
        <v>806</v>
      </c>
      <c r="D156" s="56" t="s">
        <v>806</v>
      </c>
      <c r="E156" s="229">
        <v>0</v>
      </c>
      <c r="F156" s="226"/>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
      <c r="A157" s="203">
        <v>154</v>
      </c>
      <c r="B157" s="104" t="s">
        <v>1757</v>
      </c>
      <c r="C157" s="56" t="s">
        <v>806</v>
      </c>
      <c r="D157" s="56" t="s">
        <v>806</v>
      </c>
      <c r="E157" s="229">
        <v>0</v>
      </c>
      <c r="F157" s="226"/>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
      <c r="A158" s="203">
        <v>155</v>
      </c>
      <c r="B158" s="104" t="s">
        <v>607</v>
      </c>
      <c r="C158" s="55" t="s">
        <v>804</v>
      </c>
      <c r="D158" s="55" t="s">
        <v>804</v>
      </c>
      <c r="E158" s="113">
        <v>1</v>
      </c>
      <c r="F158" s="226"/>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
      <c r="A159" s="203">
        <v>156</v>
      </c>
      <c r="B159" s="104" t="s">
        <v>1758</v>
      </c>
      <c r="C159" s="56" t="s">
        <v>806</v>
      </c>
      <c r="D159" s="56" t="s">
        <v>806</v>
      </c>
      <c r="E159" s="229">
        <v>0</v>
      </c>
      <c r="F159" s="226"/>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
      <c r="A160" s="203">
        <v>157</v>
      </c>
      <c r="B160" s="104" t="s">
        <v>1759</v>
      </c>
      <c r="C160" s="55" t="s">
        <v>804</v>
      </c>
      <c r="D160" s="55" t="s">
        <v>804</v>
      </c>
      <c r="E160" s="113">
        <v>1</v>
      </c>
      <c r="F160" s="226"/>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
      <c r="A161" s="203">
        <v>158</v>
      </c>
      <c r="B161" s="104" t="s">
        <v>983</v>
      </c>
      <c r="C161" s="55" t="s">
        <v>804</v>
      </c>
      <c r="D161" s="55" t="s">
        <v>804</v>
      </c>
      <c r="E161" s="113">
        <v>1</v>
      </c>
      <c r="F161" s="226"/>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
      <c r="A162" s="203">
        <v>159</v>
      </c>
      <c r="B162" s="104" t="s">
        <v>611</v>
      </c>
      <c r="C162" s="55" t="s">
        <v>804</v>
      </c>
      <c r="D162" s="55" t="s">
        <v>804</v>
      </c>
      <c r="E162" s="113">
        <v>1</v>
      </c>
      <c r="F162" s="226"/>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
      <c r="A163" s="203">
        <v>160</v>
      </c>
      <c r="B163" s="104" t="s">
        <v>612</v>
      </c>
      <c r="C163" s="55" t="s">
        <v>804</v>
      </c>
      <c r="D163" s="55" t="s">
        <v>804</v>
      </c>
      <c r="E163" s="113">
        <v>1</v>
      </c>
      <c r="F163" s="226"/>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
      <c r="A164" s="203">
        <v>161</v>
      </c>
      <c r="B164" s="104" t="s">
        <v>1760</v>
      </c>
      <c r="C164" s="55" t="s">
        <v>804</v>
      </c>
      <c r="D164" s="55" t="s">
        <v>804</v>
      </c>
      <c r="E164" s="113">
        <v>1</v>
      </c>
      <c r="F164" s="226"/>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
      <c r="A165" s="203">
        <v>162</v>
      </c>
      <c r="B165" s="104" t="s">
        <v>1761</v>
      </c>
      <c r="C165" s="56" t="s">
        <v>806</v>
      </c>
      <c r="D165" s="56" t="s">
        <v>806</v>
      </c>
      <c r="E165" s="229">
        <v>0</v>
      </c>
      <c r="F165" s="226"/>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
      <c r="A166" s="203">
        <v>163</v>
      </c>
      <c r="B166" s="104" t="s">
        <v>1762</v>
      </c>
      <c r="C166" s="56" t="s">
        <v>806</v>
      </c>
      <c r="D166" s="56" t="s">
        <v>806</v>
      </c>
      <c r="E166" s="229">
        <v>0</v>
      </c>
      <c r="F166" s="226"/>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
      <c r="A167" s="203">
        <v>164</v>
      </c>
      <c r="B167" s="104" t="s">
        <v>1763</v>
      </c>
      <c r="C167" s="55" t="s">
        <v>804</v>
      </c>
      <c r="D167" s="55" t="s">
        <v>804</v>
      </c>
      <c r="E167" s="113">
        <v>1</v>
      </c>
      <c r="F167" s="226"/>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
      <c r="A168" s="203">
        <v>165</v>
      </c>
      <c r="B168" s="104" t="s">
        <v>616</v>
      </c>
      <c r="C168" s="56" t="s">
        <v>806</v>
      </c>
      <c r="D168" s="56" t="s">
        <v>806</v>
      </c>
      <c r="E168" s="229">
        <v>0</v>
      </c>
      <c r="F168" s="226"/>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
      <c r="A169" s="203">
        <v>166</v>
      </c>
      <c r="B169" s="104" t="s">
        <v>1764</v>
      </c>
      <c r="C169" s="55" t="s">
        <v>804</v>
      </c>
      <c r="D169" s="55" t="s">
        <v>804</v>
      </c>
      <c r="E169" s="113">
        <v>1</v>
      </c>
      <c r="F169" s="226"/>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
      <c r="A170" s="203">
        <v>167</v>
      </c>
      <c r="B170" s="104" t="s">
        <v>1765</v>
      </c>
      <c r="C170" s="55" t="s">
        <v>804</v>
      </c>
      <c r="D170" s="55" t="s">
        <v>804</v>
      </c>
      <c r="E170" s="113">
        <v>1</v>
      </c>
      <c r="F170" s="226"/>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
      <c r="A171" s="203">
        <v>168</v>
      </c>
      <c r="B171" s="104" t="s">
        <v>1766</v>
      </c>
      <c r="C171" s="55" t="s">
        <v>804</v>
      </c>
      <c r="D171" s="55" t="s">
        <v>804</v>
      </c>
      <c r="E171" s="113">
        <v>1</v>
      </c>
      <c r="F171" s="226"/>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
      <c r="A172" s="203">
        <v>169</v>
      </c>
      <c r="B172" s="104" t="s">
        <v>1767</v>
      </c>
      <c r="C172" s="55" t="s">
        <v>804</v>
      </c>
      <c r="D172" s="55" t="s">
        <v>804</v>
      </c>
      <c r="E172" s="113">
        <v>1</v>
      </c>
      <c r="F172" s="226"/>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
      <c r="A173" s="203">
        <v>170</v>
      </c>
      <c r="B173" s="104" t="s">
        <v>1768</v>
      </c>
      <c r="C173" s="56" t="s">
        <v>806</v>
      </c>
      <c r="D173" s="56" t="s">
        <v>806</v>
      </c>
      <c r="E173" s="229">
        <v>0</v>
      </c>
      <c r="F173" s="226"/>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
      <c r="A174" s="203">
        <v>171</v>
      </c>
      <c r="B174" s="104" t="s">
        <v>1769</v>
      </c>
      <c r="C174" s="55" t="s">
        <v>804</v>
      </c>
      <c r="D174" s="55" t="s">
        <v>804</v>
      </c>
      <c r="E174" s="231">
        <v>1</v>
      </c>
      <c r="F174" s="226"/>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
      <c r="A175" s="203">
        <v>172</v>
      </c>
      <c r="B175" s="104" t="s">
        <v>1770</v>
      </c>
      <c r="C175" s="56" t="s">
        <v>806</v>
      </c>
      <c r="D175" s="56" t="s">
        <v>806</v>
      </c>
      <c r="E175" s="229">
        <v>0</v>
      </c>
      <c r="F175" s="226"/>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
      <c r="A176" s="203">
        <v>173</v>
      </c>
      <c r="B176" s="104" t="s">
        <v>1771</v>
      </c>
      <c r="C176" s="56" t="s">
        <v>806</v>
      </c>
      <c r="D176" s="56" t="s">
        <v>806</v>
      </c>
      <c r="E176" s="229">
        <v>0</v>
      </c>
      <c r="F176" s="226"/>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
      <c r="A177" s="203">
        <v>174</v>
      </c>
      <c r="B177" s="104" t="s">
        <v>1772</v>
      </c>
      <c r="C177" s="55" t="s">
        <v>804</v>
      </c>
      <c r="D177" s="55" t="s">
        <v>804</v>
      </c>
      <c r="E177" s="113">
        <v>1</v>
      </c>
      <c r="F177" s="226"/>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
      <c r="A178" s="203">
        <v>175</v>
      </c>
      <c r="B178" s="189" t="s">
        <v>1773</v>
      </c>
      <c r="C178" s="56" t="s">
        <v>806</v>
      </c>
      <c r="D178" s="56" t="s">
        <v>806</v>
      </c>
      <c r="E178" s="229">
        <v>0</v>
      </c>
      <c r="F178" s="226"/>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
      <c r="A179" s="203">
        <v>176</v>
      </c>
      <c r="B179" s="104" t="s">
        <v>1179</v>
      </c>
      <c r="C179" s="56" t="s">
        <v>806</v>
      </c>
      <c r="D179" s="56" t="s">
        <v>806</v>
      </c>
      <c r="E179" s="229">
        <v>0</v>
      </c>
      <c r="F179" s="226"/>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
      <c r="A180" s="203">
        <v>177</v>
      </c>
      <c r="B180" s="104" t="s">
        <v>1774</v>
      </c>
      <c r="C180" s="55" t="s">
        <v>804</v>
      </c>
      <c r="D180" s="55" t="s">
        <v>804</v>
      </c>
      <c r="E180" s="231">
        <v>1</v>
      </c>
      <c r="F180" s="226"/>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
      <c r="A181" s="203">
        <v>178</v>
      </c>
      <c r="B181" s="189" t="s">
        <v>636</v>
      </c>
      <c r="C181" s="55" t="s">
        <v>804</v>
      </c>
      <c r="D181" s="55" t="s">
        <v>804</v>
      </c>
      <c r="E181" s="231">
        <v>1</v>
      </c>
      <c r="F181" s="226"/>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
      <c r="A182" s="203">
        <v>179</v>
      </c>
      <c r="B182" s="104" t="s">
        <v>1775</v>
      </c>
      <c r="C182" s="56" t="s">
        <v>806</v>
      </c>
      <c r="D182" s="56" t="s">
        <v>806</v>
      </c>
      <c r="E182" s="229">
        <v>0</v>
      </c>
      <c r="F182" s="226"/>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
      <c r="A183" s="203">
        <v>180</v>
      </c>
      <c r="B183" s="104" t="s">
        <v>1776</v>
      </c>
      <c r="C183" s="56" t="s">
        <v>806</v>
      </c>
      <c r="D183" s="56" t="s">
        <v>806</v>
      </c>
      <c r="E183" s="229">
        <v>0</v>
      </c>
      <c r="F183" s="226"/>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
      <c r="A184" s="203">
        <v>181</v>
      </c>
      <c r="B184" s="104" t="s">
        <v>642</v>
      </c>
      <c r="C184" s="55" t="s">
        <v>804</v>
      </c>
      <c r="D184" s="55" t="s">
        <v>804</v>
      </c>
      <c r="E184" s="113">
        <v>1</v>
      </c>
      <c r="F184" s="226"/>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
      <c r="A185" s="203">
        <v>182</v>
      </c>
      <c r="B185" s="104" t="s">
        <v>1777</v>
      </c>
      <c r="C185" s="55" t="s">
        <v>804</v>
      </c>
      <c r="D185" s="55" t="s">
        <v>804</v>
      </c>
      <c r="E185" s="113">
        <v>1</v>
      </c>
      <c r="F185" s="226"/>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
      <c r="A186" s="203">
        <v>183</v>
      </c>
      <c r="B186" s="104" t="s">
        <v>1778</v>
      </c>
      <c r="C186" s="56" t="s">
        <v>806</v>
      </c>
      <c r="D186" s="56" t="s">
        <v>806</v>
      </c>
      <c r="E186" s="229">
        <v>0</v>
      </c>
      <c r="F186" s="226"/>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
      <c r="A187" s="203">
        <v>184</v>
      </c>
      <c r="B187" s="104" t="s">
        <v>1779</v>
      </c>
      <c r="C187" s="56" t="s">
        <v>806</v>
      </c>
      <c r="D187" s="56" t="s">
        <v>806</v>
      </c>
      <c r="E187" s="229">
        <v>0</v>
      </c>
      <c r="F187" s="226"/>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
      <c r="A188" s="203">
        <v>185</v>
      </c>
      <c r="B188" s="104" t="s">
        <v>1780</v>
      </c>
      <c r="C188" s="55" t="s">
        <v>804</v>
      </c>
      <c r="D188" s="55" t="s">
        <v>804</v>
      </c>
      <c r="E188" s="113">
        <v>1</v>
      </c>
      <c r="F188" s="226"/>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
      <c r="A189" s="203">
        <v>186</v>
      </c>
      <c r="B189" s="104" t="s">
        <v>1781</v>
      </c>
      <c r="C189" s="56" t="s">
        <v>806</v>
      </c>
      <c r="D189" s="56" t="s">
        <v>806</v>
      </c>
      <c r="E189" s="229">
        <v>0</v>
      </c>
      <c r="F189" s="226"/>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
      <c r="A190" s="203">
        <v>187</v>
      </c>
      <c r="B190" s="104" t="s">
        <v>649</v>
      </c>
      <c r="C190" s="55" t="s">
        <v>804</v>
      </c>
      <c r="D190" s="55" t="s">
        <v>804</v>
      </c>
      <c r="E190" s="113">
        <v>1</v>
      </c>
      <c r="F190" s="226"/>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
      <c r="A191" s="203">
        <v>188</v>
      </c>
      <c r="B191" s="104" t="s">
        <v>1782</v>
      </c>
      <c r="C191" s="56" t="s">
        <v>806</v>
      </c>
      <c r="D191" s="56" t="s">
        <v>806</v>
      </c>
      <c r="E191" s="229">
        <v>0</v>
      </c>
      <c r="F191" s="226"/>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
      <c r="A192" s="203">
        <v>189</v>
      </c>
      <c r="B192" s="104" t="s">
        <v>652</v>
      </c>
      <c r="C192" s="56" t="s">
        <v>806</v>
      </c>
      <c r="D192" s="56" t="s">
        <v>806</v>
      </c>
      <c r="E192" s="229">
        <v>0</v>
      </c>
      <c r="F192" s="226"/>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
      <c r="A193" s="203">
        <v>190</v>
      </c>
      <c r="B193" s="104" t="s">
        <v>655</v>
      </c>
      <c r="C193" s="55" t="s">
        <v>804</v>
      </c>
      <c r="D193" s="55" t="s">
        <v>804</v>
      </c>
      <c r="E193" s="113">
        <v>1</v>
      </c>
      <c r="F193" s="226"/>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
      <c r="A194" s="203">
        <v>191</v>
      </c>
      <c r="B194" s="104" t="s">
        <v>1783</v>
      </c>
      <c r="C194" s="55" t="s">
        <v>804</v>
      </c>
      <c r="D194" s="55" t="s">
        <v>804</v>
      </c>
      <c r="E194" s="113">
        <v>1</v>
      </c>
      <c r="F194" s="226"/>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
      <c r="A195" s="203">
        <v>192</v>
      </c>
      <c r="B195" s="104" t="s">
        <v>659</v>
      </c>
      <c r="C195" s="55" t="s">
        <v>804</v>
      </c>
      <c r="D195" s="55" t="s">
        <v>804</v>
      </c>
      <c r="E195" s="113">
        <v>1</v>
      </c>
      <c r="F195" s="226"/>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
      <c r="A196" s="203">
        <v>193</v>
      </c>
      <c r="B196" s="104" t="s">
        <v>965</v>
      </c>
      <c r="C196" s="55" t="s">
        <v>804</v>
      </c>
      <c r="D196" s="55" t="s">
        <v>804</v>
      </c>
      <c r="E196" s="113">
        <v>1</v>
      </c>
      <c r="F196" s="226"/>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
      <c r="A197" s="203">
        <v>194</v>
      </c>
      <c r="B197" s="104" t="s">
        <v>1784</v>
      </c>
      <c r="C197" s="55" t="s">
        <v>804</v>
      </c>
      <c r="D197" s="55" t="s">
        <v>804</v>
      </c>
      <c r="E197" s="113">
        <v>1</v>
      </c>
      <c r="F197" s="226"/>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
      <c r="A198" s="203">
        <v>195</v>
      </c>
      <c r="B198" s="104" t="s">
        <v>1785</v>
      </c>
      <c r="C198" s="56" t="s">
        <v>806</v>
      </c>
      <c r="D198" s="56" t="s">
        <v>806</v>
      </c>
      <c r="E198" s="229">
        <v>0</v>
      </c>
      <c r="F198" s="226"/>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
      <c r="A199" s="203">
        <v>196</v>
      </c>
      <c r="B199" s="104" t="s">
        <v>1786</v>
      </c>
      <c r="C199" s="55" t="s">
        <v>804</v>
      </c>
      <c r="D199" s="55" t="s">
        <v>804</v>
      </c>
      <c r="E199" s="113">
        <v>1</v>
      </c>
      <c r="F199" s="226"/>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
      <c r="A200" s="203">
        <v>197</v>
      </c>
      <c r="B200" s="104" t="s">
        <v>674</v>
      </c>
      <c r="C200" s="56" t="s">
        <v>806</v>
      </c>
      <c r="D200" s="56" t="s">
        <v>806</v>
      </c>
      <c r="E200" s="229">
        <v>0</v>
      </c>
      <c r="F200" s="226"/>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
      <c r="A201" s="203">
        <v>198</v>
      </c>
      <c r="B201" s="104" t="s">
        <v>1787</v>
      </c>
      <c r="C201" s="56" t="s">
        <v>806</v>
      </c>
      <c r="D201" s="56" t="s">
        <v>806</v>
      </c>
      <c r="E201" s="229">
        <v>0</v>
      </c>
      <c r="F201" s="226"/>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
      <c r="A202" s="203">
        <v>199</v>
      </c>
      <c r="B202" s="104" t="s">
        <v>1788</v>
      </c>
      <c r="C202" s="55" t="s">
        <v>804</v>
      </c>
      <c r="D202" s="55" t="s">
        <v>804</v>
      </c>
      <c r="E202" s="113">
        <v>1</v>
      </c>
      <c r="F202" s="226"/>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
      <c r="A203" s="203">
        <v>200</v>
      </c>
      <c r="B203" s="104" t="s">
        <v>1789</v>
      </c>
      <c r="C203" s="56" t="s">
        <v>806</v>
      </c>
      <c r="D203" s="56" t="s">
        <v>806</v>
      </c>
      <c r="E203" s="229">
        <v>0</v>
      </c>
      <c r="F203" s="226"/>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
      <c r="A204" s="203">
        <v>201</v>
      </c>
      <c r="B204" s="104" t="s">
        <v>1790</v>
      </c>
      <c r="C204" s="56" t="s">
        <v>806</v>
      </c>
      <c r="D204" s="56" t="s">
        <v>806</v>
      </c>
      <c r="E204" s="229">
        <v>0</v>
      </c>
      <c r="F204" s="226"/>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
      <c r="A205" s="203">
        <v>202</v>
      </c>
      <c r="B205" s="189" t="s">
        <v>987</v>
      </c>
      <c r="C205" s="56" t="s">
        <v>806</v>
      </c>
      <c r="D205" s="56" t="s">
        <v>806</v>
      </c>
      <c r="E205" s="229">
        <v>0</v>
      </c>
      <c r="F205" s="226"/>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
      <c r="A206" s="203">
        <v>203</v>
      </c>
      <c r="B206" s="104" t="s">
        <v>1791</v>
      </c>
      <c r="C206" s="55" t="s">
        <v>804</v>
      </c>
      <c r="D206" s="55" t="s">
        <v>804</v>
      </c>
      <c r="E206" s="113">
        <v>1</v>
      </c>
      <c r="F206" s="226"/>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
      <c r="A207" s="203">
        <v>204</v>
      </c>
      <c r="B207" s="104" t="s">
        <v>1792</v>
      </c>
      <c r="C207" s="55" t="s">
        <v>804</v>
      </c>
      <c r="D207" s="55" t="s">
        <v>804</v>
      </c>
      <c r="E207" s="113">
        <v>1</v>
      </c>
      <c r="F207" s="226"/>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
      <c r="A208" s="203">
        <v>205</v>
      </c>
      <c r="B208" s="104" t="s">
        <v>1793</v>
      </c>
      <c r="C208" s="55" t="s">
        <v>804</v>
      </c>
      <c r="D208" s="55" t="s">
        <v>804</v>
      </c>
      <c r="E208" s="113">
        <v>1</v>
      </c>
      <c r="F208" s="226"/>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
      <c r="A209" s="203">
        <v>206</v>
      </c>
      <c r="B209" s="104" t="s">
        <v>713</v>
      </c>
      <c r="C209" s="56" t="s">
        <v>806</v>
      </c>
      <c r="D209" s="56" t="s">
        <v>806</v>
      </c>
      <c r="E209" s="229">
        <v>0</v>
      </c>
      <c r="F209" s="226"/>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
      <c r="A210" s="203">
        <v>207</v>
      </c>
      <c r="B210" s="104" t="s">
        <v>1794</v>
      </c>
      <c r="C210" s="55" t="s">
        <v>804</v>
      </c>
      <c r="D210" s="55" t="s">
        <v>804</v>
      </c>
      <c r="E210" s="113">
        <v>1</v>
      </c>
      <c r="F210" s="226"/>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
      <c r="A211" s="203">
        <v>208</v>
      </c>
      <c r="B211" s="104" t="s">
        <v>743</v>
      </c>
      <c r="C211" s="56" t="s">
        <v>806</v>
      </c>
      <c r="D211" s="56" t="s">
        <v>806</v>
      </c>
      <c r="E211" s="229">
        <v>0</v>
      </c>
      <c r="F211" s="226"/>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
      <c r="A212" s="203">
        <v>209</v>
      </c>
      <c r="B212" s="104" t="s">
        <v>1795</v>
      </c>
      <c r="C212" s="56" t="s">
        <v>806</v>
      </c>
      <c r="D212" s="56" t="s">
        <v>806</v>
      </c>
      <c r="E212" s="229">
        <v>0</v>
      </c>
      <c r="F212" s="226"/>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
      <c r="A213" s="203">
        <v>210</v>
      </c>
      <c r="B213" s="104" t="s">
        <v>1796</v>
      </c>
      <c r="C213" s="55" t="s">
        <v>804</v>
      </c>
      <c r="D213" s="55" t="s">
        <v>804</v>
      </c>
      <c r="E213" s="113">
        <v>1</v>
      </c>
      <c r="F213" s="226"/>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
      <c r="A214" s="203">
        <v>211</v>
      </c>
      <c r="B214" s="104" t="s">
        <v>1797</v>
      </c>
      <c r="C214" s="55" t="s">
        <v>804</v>
      </c>
      <c r="D214" s="55" t="s">
        <v>804</v>
      </c>
      <c r="E214" s="113">
        <v>1</v>
      </c>
      <c r="F214" s="226"/>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
      <c r="A215" s="203">
        <v>212</v>
      </c>
      <c r="B215" s="104" t="s">
        <v>772</v>
      </c>
      <c r="C215" s="56" t="s">
        <v>806</v>
      </c>
      <c r="D215" s="56" t="s">
        <v>806</v>
      </c>
      <c r="E215" s="229">
        <v>0</v>
      </c>
      <c r="F215" s="226"/>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
      <c r="A216" s="203">
        <v>213</v>
      </c>
      <c r="B216" s="104" t="s">
        <v>1318</v>
      </c>
      <c r="C216" s="55" t="s">
        <v>804</v>
      </c>
      <c r="D216" s="55" t="s">
        <v>804</v>
      </c>
      <c r="E216" s="113">
        <v>1</v>
      </c>
      <c r="F216" s="226"/>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
      <c r="A217" s="53">
        <v>214</v>
      </c>
      <c r="B217" s="104" t="s">
        <v>1798</v>
      </c>
      <c r="C217" s="55" t="s">
        <v>804</v>
      </c>
      <c r="D217" s="55" t="s">
        <v>804</v>
      </c>
      <c r="E217" s="113">
        <v>1</v>
      </c>
      <c r="F217" s="226"/>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
      <c r="A218" s="203"/>
      <c r="B218" s="233" t="s">
        <v>797</v>
      </c>
      <c r="C218" s="231"/>
      <c r="D218" s="231"/>
      <c r="E218" s="54">
        <v>122</v>
      </c>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
      <c r="A219" s="680" t="s">
        <v>1799</v>
      </c>
      <c r="B219" s="621"/>
      <c r="C219" s="621"/>
      <c r="D219" s="628"/>
      <c r="E219" s="104"/>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
      <c r="A220" s="203"/>
      <c r="B220" s="104" t="s">
        <v>808</v>
      </c>
      <c r="C220" s="55" t="s">
        <v>804</v>
      </c>
      <c r="D220" s="55" t="s">
        <v>804</v>
      </c>
      <c r="E220" s="231">
        <v>1</v>
      </c>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
      <c r="A221" s="203"/>
      <c r="B221" s="104" t="s">
        <v>35</v>
      </c>
      <c r="C221" s="55" t="s">
        <v>804</v>
      </c>
      <c r="D221" s="55" t="s">
        <v>804</v>
      </c>
      <c r="E221" s="231">
        <v>1</v>
      </c>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
      <c r="A222" s="203"/>
      <c r="B222" s="104" t="s">
        <v>341</v>
      </c>
      <c r="C222" s="55" t="s">
        <v>806</v>
      </c>
      <c r="D222" s="55" t="s">
        <v>806</v>
      </c>
      <c r="E222" s="113">
        <v>0</v>
      </c>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
      <c r="A223" s="203"/>
      <c r="B223" s="104" t="s">
        <v>809</v>
      </c>
      <c r="C223" s="55" t="s">
        <v>804</v>
      </c>
      <c r="D223" s="55" t="s">
        <v>804</v>
      </c>
      <c r="E223" s="113">
        <v>1</v>
      </c>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
      <c r="A224" s="203"/>
      <c r="B224" s="104" t="s">
        <v>810</v>
      </c>
      <c r="C224" s="55" t="s">
        <v>804</v>
      </c>
      <c r="D224" s="55" t="s">
        <v>804</v>
      </c>
      <c r="E224" s="113">
        <v>1</v>
      </c>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
      <c r="A225" s="203"/>
      <c r="B225" s="104" t="s">
        <v>543</v>
      </c>
      <c r="C225" s="55" t="s">
        <v>804</v>
      </c>
      <c r="D225" s="55" t="s">
        <v>804</v>
      </c>
      <c r="E225" s="113">
        <v>1</v>
      </c>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
      <c r="A226" s="203"/>
      <c r="B226" s="104" t="s">
        <v>811</v>
      </c>
      <c r="C226" s="55" t="s">
        <v>806</v>
      </c>
      <c r="D226" s="55" t="s">
        <v>806</v>
      </c>
      <c r="E226" s="113">
        <v>0</v>
      </c>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
      <c r="A227" s="203"/>
      <c r="B227" s="104" t="s">
        <v>812</v>
      </c>
      <c r="C227" s="55" t="s">
        <v>806</v>
      </c>
      <c r="D227" s="55" t="s">
        <v>806</v>
      </c>
      <c r="E227" s="113">
        <v>0</v>
      </c>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
      <c r="A228" s="203"/>
      <c r="B228" s="104" t="s">
        <v>813</v>
      </c>
      <c r="C228" s="55" t="s">
        <v>806</v>
      </c>
      <c r="D228" s="55" t="s">
        <v>806</v>
      </c>
      <c r="E228" s="113">
        <v>0</v>
      </c>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
      <c r="A229" s="681"/>
      <c r="B229" s="660"/>
      <c r="C229" s="235"/>
      <c r="D229" s="236"/>
      <c r="E229" s="237">
        <f>SUM(E220:E228)</f>
        <v>5</v>
      </c>
      <c r="F229" s="3"/>
      <c r="G229" s="3"/>
      <c r="H229" s="3"/>
    </row>
    <row r="230" spans="1:26" ht="15.75" customHeight="1" x14ac:dyDescent="0.3">
      <c r="A230" s="660"/>
      <c r="B230" s="660"/>
      <c r="C230" s="235"/>
      <c r="D230" s="236"/>
      <c r="E230" s="147">
        <f>E218+E229</f>
        <v>127</v>
      </c>
      <c r="F230" s="3"/>
      <c r="G230" s="3"/>
      <c r="H230" s="3"/>
    </row>
    <row r="231" spans="1:26" ht="15.75" customHeight="1" x14ac:dyDescent="0.3">
      <c r="A231" s="660"/>
      <c r="B231" s="660"/>
      <c r="C231" s="235"/>
      <c r="D231" s="236"/>
      <c r="E231" s="238"/>
      <c r="F231" s="3"/>
      <c r="G231" s="3"/>
      <c r="H231" s="3"/>
    </row>
    <row r="232" spans="1:26" ht="15.75" customHeight="1" x14ac:dyDescent="0.3">
      <c r="A232" s="660"/>
      <c r="B232" s="660"/>
      <c r="C232" s="239"/>
      <c r="D232" s="234"/>
      <c r="E232" s="238"/>
      <c r="F232" s="3"/>
      <c r="G232" s="3"/>
      <c r="H232" s="3"/>
    </row>
    <row r="233" spans="1:26" ht="15.75" customHeight="1" x14ac:dyDescent="0.3">
      <c r="A233" s="682" t="s">
        <v>1646</v>
      </c>
      <c r="B233" s="660"/>
      <c r="C233" s="660"/>
      <c r="D233" s="660"/>
      <c r="E233" s="238"/>
      <c r="F233" s="3"/>
      <c r="G233" s="3"/>
      <c r="H233" s="3"/>
    </row>
    <row r="234" spans="1:26" ht="15.75" customHeight="1" x14ac:dyDescent="0.3">
      <c r="A234" s="676" t="s">
        <v>1800</v>
      </c>
      <c r="B234" s="660"/>
      <c r="C234" s="660"/>
      <c r="D234" s="660"/>
      <c r="E234" s="238"/>
      <c r="F234" s="3"/>
      <c r="G234" s="3"/>
      <c r="H234" s="3"/>
    </row>
    <row r="235" spans="1:26" ht="15.75" customHeight="1" x14ac:dyDescent="0.3">
      <c r="A235" s="677" t="s">
        <v>1801</v>
      </c>
      <c r="B235" s="660"/>
      <c r="C235" s="660"/>
      <c r="D235" s="660"/>
      <c r="E235" s="238"/>
      <c r="F235" s="3"/>
      <c r="G235" s="3"/>
      <c r="H235" s="3"/>
    </row>
    <row r="236" spans="1:26" ht="15.75" customHeight="1" x14ac:dyDescent="0.3">
      <c r="A236" s="236"/>
      <c r="B236" s="238"/>
      <c r="C236" s="238"/>
      <c r="D236" s="236"/>
      <c r="E236" s="238"/>
      <c r="F236" s="3"/>
      <c r="G236" s="3"/>
      <c r="H236" s="3"/>
    </row>
    <row r="237" spans="1:26" ht="15.75" customHeight="1" x14ac:dyDescent="0.3">
      <c r="A237" s="240"/>
      <c r="B237" s="240"/>
      <c r="C237" s="240"/>
      <c r="D237" s="240"/>
      <c r="E237" s="240"/>
      <c r="F237" s="3"/>
      <c r="G237" s="3"/>
      <c r="H237" s="3"/>
    </row>
    <row r="238" spans="1:26" ht="15.75" customHeight="1" x14ac:dyDescent="0.3">
      <c r="A238" s="240"/>
      <c r="B238" s="240"/>
      <c r="C238" s="240"/>
      <c r="D238" s="240"/>
      <c r="E238" s="240"/>
      <c r="F238" s="3"/>
      <c r="G238" s="3"/>
      <c r="H238" s="3"/>
    </row>
    <row r="239" spans="1:26" ht="15.75" customHeight="1" x14ac:dyDescent="0.3">
      <c r="A239" s="240"/>
      <c r="B239" s="240"/>
      <c r="C239" s="240"/>
      <c r="D239" s="240"/>
      <c r="E239" s="240"/>
      <c r="F239" s="3"/>
      <c r="G239" s="3"/>
      <c r="H239" s="3"/>
    </row>
    <row r="240" spans="1:26" ht="15.75" customHeight="1" x14ac:dyDescent="0.3">
      <c r="A240" s="240"/>
      <c r="B240" s="240"/>
      <c r="C240" s="240"/>
      <c r="D240" s="240"/>
      <c r="E240" s="240"/>
      <c r="F240" s="3"/>
      <c r="G240" s="3"/>
      <c r="H240" s="3"/>
    </row>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A234:D234"/>
    <mergeCell ref="A235:D235"/>
    <mergeCell ref="B2:H2"/>
    <mergeCell ref="A3:D3"/>
    <mergeCell ref="A219:D219"/>
    <mergeCell ref="A229:B232"/>
    <mergeCell ref="A233:D233"/>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90000"/>
  </sheetPr>
  <dimension ref="A1:Z1000"/>
  <sheetViews>
    <sheetView workbookViewId="0"/>
  </sheetViews>
  <sheetFormatPr defaultColWidth="12.59765625" defaultRowHeight="15" customHeight="1" x14ac:dyDescent="0.25"/>
  <cols>
    <col min="1" max="1" width="75.796875" customWidth="1"/>
    <col min="2" max="2" width="32.296875" customWidth="1"/>
    <col min="3" max="3" width="31.19921875" customWidth="1"/>
    <col min="4" max="4" width="14" customWidth="1"/>
    <col min="5" max="5" width="60.19921875" customWidth="1"/>
    <col min="6" max="6" width="35.796875" customWidth="1"/>
    <col min="7" max="26" width="8" customWidth="1"/>
  </cols>
  <sheetData>
    <row r="1" spans="1:26" ht="60" customHeight="1" x14ac:dyDescent="0.3">
      <c r="A1" s="614" t="s">
        <v>777</v>
      </c>
      <c r="B1" s="615"/>
      <c r="C1" s="616"/>
      <c r="D1" s="617" t="s">
        <v>778</v>
      </c>
      <c r="E1" s="618"/>
      <c r="F1" s="619"/>
      <c r="G1" s="1"/>
      <c r="H1" s="1"/>
      <c r="I1" s="1"/>
      <c r="J1" s="1"/>
      <c r="K1" s="1"/>
      <c r="L1" s="1"/>
      <c r="M1" s="1"/>
      <c r="N1" s="1"/>
      <c r="O1" s="1"/>
      <c r="P1" s="1"/>
      <c r="Q1" s="1"/>
      <c r="R1" s="1"/>
      <c r="S1" s="1"/>
      <c r="T1" s="1"/>
      <c r="U1" s="1"/>
      <c r="V1" s="1"/>
      <c r="W1" s="1"/>
      <c r="X1" s="1"/>
      <c r="Y1" s="1"/>
      <c r="Z1" s="1"/>
    </row>
    <row r="2" spans="1:26" ht="41.25" customHeight="1" x14ac:dyDescent="0.3">
      <c r="A2" s="9" t="s">
        <v>779</v>
      </c>
      <c r="B2" s="10" t="s">
        <v>780</v>
      </c>
      <c r="C2" s="10" t="s">
        <v>781</v>
      </c>
      <c r="D2" s="11" t="s">
        <v>782</v>
      </c>
      <c r="E2" s="12" t="s">
        <v>779</v>
      </c>
      <c r="F2" s="11" t="s">
        <v>781</v>
      </c>
      <c r="G2" s="1"/>
      <c r="H2" s="1"/>
      <c r="I2" s="1"/>
      <c r="J2" s="1"/>
      <c r="K2" s="1"/>
      <c r="L2" s="1"/>
      <c r="M2" s="1"/>
      <c r="N2" s="1"/>
      <c r="O2" s="1"/>
      <c r="P2" s="1"/>
      <c r="Q2" s="1"/>
      <c r="R2" s="1"/>
      <c r="S2" s="1"/>
      <c r="T2" s="1"/>
      <c r="U2" s="1"/>
      <c r="V2" s="1"/>
      <c r="W2" s="1"/>
      <c r="X2" s="1"/>
      <c r="Y2" s="1"/>
      <c r="Z2" s="1"/>
    </row>
    <row r="3" spans="1:26" ht="14.4" x14ac:dyDescent="0.3">
      <c r="A3" s="13" t="s">
        <v>3</v>
      </c>
      <c r="B3" s="13">
        <f>COUNTIF('3. EXPANSIONS REPORT'!$H$3:$H$1048576,A3)</f>
        <v>0</v>
      </c>
      <c r="C3" s="30">
        <f>SUMIF('3. EXPANSIONS REPORT'!$H$3:$H$1048576,'STATSEXP SUMMARY IN R-VALUE '!A3,'3. EXPANSIONS REPORT'!$N$3:$N$1048576)</f>
        <v>0</v>
      </c>
      <c r="D3" s="31">
        <v>1</v>
      </c>
      <c r="E3" s="17" t="e">
        <f t="array" aca="1" ref="E3" ca="1">INDEX($A$3:$C$776,_xludf.AGGREGATE(15,6,(ROW($C$3:$C$776)-ROW($C$2))/($C$3:$C$776=F3),COUNTIFS(F$3:F3,F3)),1)</f>
        <v>#NAME?</v>
      </c>
      <c r="F3" s="18">
        <f t="array" ref="F3:F22">LARGE($C$3:$C$776,{1;2;3;4;5;6;7;8;9;10;11;12;13;14;15;16;17;18;19;20})</f>
        <v>31260583001.050003</v>
      </c>
      <c r="G3" s="1"/>
      <c r="H3" s="1"/>
      <c r="I3" s="1"/>
      <c r="J3" s="1"/>
      <c r="K3" s="1"/>
      <c r="L3" s="1"/>
      <c r="M3" s="1"/>
      <c r="N3" s="1"/>
      <c r="O3" s="1"/>
      <c r="P3" s="1"/>
      <c r="Q3" s="1"/>
      <c r="R3" s="1"/>
      <c r="S3" s="1"/>
      <c r="T3" s="1"/>
      <c r="U3" s="1"/>
      <c r="V3" s="1"/>
      <c r="W3" s="1"/>
      <c r="X3" s="1"/>
      <c r="Y3" s="1"/>
      <c r="Z3" s="1"/>
    </row>
    <row r="4" spans="1:26" ht="14.4" x14ac:dyDescent="0.3">
      <c r="A4" s="13" t="s">
        <v>4</v>
      </c>
      <c r="B4" s="13">
        <f>COUNTIF('3. EXPANSIONS REPORT'!$H$3:$H$1048576,A4)</f>
        <v>0</v>
      </c>
      <c r="C4" s="30">
        <f>SUMIF('3. EXPANSIONS REPORT'!$H$3:$H$1048576,'STATSEXP SUMMARY IN R-VALUE '!A4,'3. EXPANSIONS REPORT'!$N$3:$N$1048576)</f>
        <v>0</v>
      </c>
      <c r="D4" s="32">
        <v>2</v>
      </c>
      <c r="E4" s="19" t="e">
        <f t="array" aca="1" ref="E4" ca="1">INDEX($A$3:$C$776,_xludf.AGGREGATE(15,6,(ROW($C$3:$C$776)-ROW($C$2))/($C$3:$C$776=F4),COUNTIFS(F$3:F4,F4)),1)</f>
        <v>#NAME?</v>
      </c>
      <c r="F4" s="18">
        <v>1667613304.46</v>
      </c>
      <c r="G4" s="1"/>
      <c r="H4" s="1"/>
      <c r="I4" s="1"/>
      <c r="J4" s="1"/>
      <c r="K4" s="1"/>
      <c r="L4" s="1"/>
      <c r="M4" s="1"/>
      <c r="N4" s="1"/>
      <c r="O4" s="1"/>
      <c r="P4" s="1"/>
      <c r="Q4" s="1"/>
      <c r="R4" s="1"/>
      <c r="S4" s="1"/>
      <c r="T4" s="1"/>
      <c r="U4" s="1"/>
      <c r="V4" s="1"/>
      <c r="W4" s="1"/>
      <c r="X4" s="1"/>
      <c r="Y4" s="1"/>
      <c r="Z4" s="1"/>
    </row>
    <row r="5" spans="1:26" ht="14.4" x14ac:dyDescent="0.3">
      <c r="A5" s="13" t="s">
        <v>5</v>
      </c>
      <c r="B5" s="13">
        <f>COUNTIF('3. EXPANSIONS REPORT'!$H$3:$H$1048576,A5)</f>
        <v>0</v>
      </c>
      <c r="C5" s="30">
        <f>SUMIF('3. EXPANSIONS REPORT'!$H$3:$H$1048576,'STATSEXP SUMMARY IN R-VALUE '!A5,'3. EXPANSIONS REPORT'!$N$3:$N$1048576)</f>
        <v>0</v>
      </c>
      <c r="D5" s="32">
        <v>3</v>
      </c>
      <c r="E5" s="19" t="e">
        <f t="array" aca="1" ref="E5" ca="1">INDEX($A$3:$C$776,_xludf.AGGREGATE(15,6,(ROW($C$3:$C$776)-ROW($C$2))/($C$3:$C$776=F5),COUNTIFS(F$3:F5,F5)),1)</f>
        <v>#NAME?</v>
      </c>
      <c r="F5" s="18">
        <v>708955795.38</v>
      </c>
      <c r="G5" s="1"/>
      <c r="H5" s="1"/>
      <c r="I5" s="1"/>
      <c r="J5" s="1"/>
      <c r="K5" s="1"/>
      <c r="L5" s="1"/>
      <c r="M5" s="1"/>
      <c r="N5" s="1"/>
      <c r="O5" s="1"/>
      <c r="P5" s="1"/>
      <c r="Q5" s="1"/>
      <c r="R5" s="1"/>
      <c r="S5" s="1"/>
      <c r="T5" s="1"/>
      <c r="U5" s="1"/>
      <c r="V5" s="1"/>
      <c r="W5" s="1"/>
      <c r="X5" s="1"/>
      <c r="Y5" s="1"/>
      <c r="Z5" s="1"/>
    </row>
    <row r="6" spans="1:26" ht="14.4" x14ac:dyDescent="0.3">
      <c r="A6" s="13" t="s">
        <v>6</v>
      </c>
      <c r="B6" s="13">
        <f>COUNTIF('3. EXPANSIONS REPORT'!$H$3:$H$1048576,A6)</f>
        <v>0</v>
      </c>
      <c r="C6" s="30">
        <f>SUMIF('3. EXPANSIONS REPORT'!$H$3:$H$1048576,'STATSEXP SUMMARY IN R-VALUE '!A6,'3. EXPANSIONS REPORT'!$N$3:$N$1048576)</f>
        <v>0</v>
      </c>
      <c r="D6" s="32">
        <v>4</v>
      </c>
      <c r="E6" s="19" t="e">
        <f t="array" aca="1" ref="E6" ca="1">INDEX($A$3:$C$776,_xludf.AGGREGATE(15,6,(ROW($C$3:$C$776)-ROW($C$2))/($C$3:$C$776=F6),COUNTIFS(F$3:F6,F6)),1)</f>
        <v>#NAME?</v>
      </c>
      <c r="F6" s="18">
        <v>505729823.25000006</v>
      </c>
      <c r="G6" s="1"/>
      <c r="H6" s="1"/>
      <c r="I6" s="1"/>
      <c r="J6" s="1"/>
      <c r="K6" s="1"/>
      <c r="L6" s="1"/>
      <c r="M6" s="1"/>
      <c r="N6" s="1"/>
      <c r="O6" s="1"/>
      <c r="P6" s="1"/>
      <c r="Q6" s="1"/>
      <c r="R6" s="1"/>
      <c r="S6" s="1"/>
      <c r="T6" s="1"/>
      <c r="U6" s="1"/>
      <c r="V6" s="1"/>
      <c r="W6" s="1"/>
      <c r="X6" s="1"/>
      <c r="Y6" s="1"/>
      <c r="Z6" s="1"/>
    </row>
    <row r="7" spans="1:26" ht="14.4" x14ac:dyDescent="0.3">
      <c r="A7" s="13" t="s">
        <v>7</v>
      </c>
      <c r="B7" s="13">
        <f>COUNTIF('3. EXPANSIONS REPORT'!$H$3:$H$1048576,A7)</f>
        <v>0</v>
      </c>
      <c r="C7" s="30">
        <f>SUMIF('3. EXPANSIONS REPORT'!$H$3:$H$1048576,'STATSEXP SUMMARY IN R-VALUE '!A7,'3. EXPANSIONS REPORT'!$N$3:$N$1048576)</f>
        <v>0</v>
      </c>
      <c r="D7" s="32">
        <v>5</v>
      </c>
      <c r="E7" s="19" t="e">
        <f t="array" aca="1" ref="E7" ca="1">INDEX($A$3:$C$776,_xludf.AGGREGATE(15,6,(ROW($C$3:$C$776)-ROW($C$2))/($C$3:$C$776=F7),COUNTIFS(F$3:F7,F7)),1)</f>
        <v>#NAME?</v>
      </c>
      <c r="F7" s="18">
        <v>415270943.88999999</v>
      </c>
      <c r="G7" s="1"/>
      <c r="H7" s="1"/>
      <c r="I7" s="1"/>
      <c r="J7" s="1"/>
      <c r="K7" s="1"/>
      <c r="L7" s="1"/>
      <c r="M7" s="1"/>
      <c r="N7" s="1"/>
      <c r="O7" s="1"/>
      <c r="P7" s="1"/>
      <c r="Q7" s="1"/>
      <c r="R7" s="1"/>
      <c r="S7" s="1"/>
      <c r="T7" s="1"/>
      <c r="U7" s="1"/>
      <c r="V7" s="1"/>
      <c r="W7" s="1"/>
      <c r="X7" s="1"/>
      <c r="Y7" s="1"/>
      <c r="Z7" s="1"/>
    </row>
    <row r="8" spans="1:26" ht="14.4" x14ac:dyDescent="0.3">
      <c r="A8" s="13" t="s">
        <v>8</v>
      </c>
      <c r="B8" s="13">
        <f>COUNTIF('3. EXPANSIONS REPORT'!$H$3:$H$1048576,A8)</f>
        <v>1</v>
      </c>
      <c r="C8" s="30">
        <f>SUMIF('3. EXPANSIONS REPORT'!$H$3:$H$1048576,'STATSEXP SUMMARY IN R-VALUE '!A8,'3. EXPANSIONS REPORT'!$N$3:$N$1048576)</f>
        <v>0</v>
      </c>
      <c r="D8" s="32">
        <v>6</v>
      </c>
      <c r="E8" s="19" t="e">
        <f t="array" aca="1" ref="E8" ca="1">INDEX($A$3:$C$776,_xludf.AGGREGATE(15,6,(ROW($C$3:$C$776)-ROW($C$2))/($C$3:$C$776=F8),COUNTIFS(F$3:F8,F8)),1)</f>
        <v>#NAME?</v>
      </c>
      <c r="F8" s="18">
        <v>267789088.96000001</v>
      </c>
      <c r="G8" s="1"/>
      <c r="H8" s="1"/>
      <c r="I8" s="1"/>
      <c r="J8" s="1"/>
      <c r="K8" s="1"/>
      <c r="L8" s="1"/>
      <c r="M8" s="1"/>
      <c r="N8" s="1"/>
      <c r="O8" s="1"/>
      <c r="P8" s="1"/>
      <c r="Q8" s="1"/>
      <c r="R8" s="1"/>
      <c r="S8" s="1"/>
      <c r="T8" s="1"/>
      <c r="U8" s="1"/>
      <c r="V8" s="1"/>
      <c r="W8" s="1"/>
      <c r="X8" s="1"/>
      <c r="Y8" s="1"/>
      <c r="Z8" s="1"/>
    </row>
    <row r="9" spans="1:26" ht="14.4" x14ac:dyDescent="0.3">
      <c r="A9" s="13" t="s">
        <v>9</v>
      </c>
      <c r="B9" s="13">
        <f>COUNTIF('3. EXPANSIONS REPORT'!$H$3:$H$1048576,A9)</f>
        <v>0</v>
      </c>
      <c r="C9" s="30">
        <f>SUMIF('3. EXPANSIONS REPORT'!$H$3:$H$1048576,'STATSEXP SUMMARY IN R-VALUE '!A9,'3. EXPANSIONS REPORT'!$N$3:$N$1048576)</f>
        <v>0</v>
      </c>
      <c r="D9" s="32">
        <v>7</v>
      </c>
      <c r="E9" s="19" t="e">
        <f t="array" aca="1" ref="E9" ca="1">INDEX($A$3:$C$776,_xludf.AGGREGATE(15,6,(ROW($C$3:$C$776)-ROW($C$2))/($C$3:$C$776=F9),COUNTIFS(F$3:F9,F9)),1)</f>
        <v>#NAME?</v>
      </c>
      <c r="F9" s="18">
        <v>264719378.78</v>
      </c>
      <c r="G9" s="1"/>
      <c r="H9" s="1"/>
      <c r="I9" s="1"/>
      <c r="J9" s="1"/>
      <c r="K9" s="1"/>
      <c r="L9" s="1"/>
      <c r="M9" s="1"/>
      <c r="N9" s="1"/>
      <c r="O9" s="1"/>
      <c r="P9" s="1"/>
      <c r="Q9" s="1"/>
      <c r="R9" s="1"/>
      <c r="S9" s="1"/>
      <c r="T9" s="1"/>
      <c r="U9" s="1"/>
      <c r="V9" s="1"/>
      <c r="W9" s="1"/>
      <c r="X9" s="1"/>
      <c r="Y9" s="1"/>
      <c r="Z9" s="1"/>
    </row>
    <row r="10" spans="1:26" ht="14.4" x14ac:dyDescent="0.3">
      <c r="A10" s="13" t="s">
        <v>10</v>
      </c>
      <c r="B10" s="13">
        <f>COUNTIF('3. EXPANSIONS REPORT'!$H$3:$H$1048576,A10)</f>
        <v>0</v>
      </c>
      <c r="C10" s="30">
        <f>SUMIF('3. EXPANSIONS REPORT'!$H$3:$H$1048576,'STATSEXP SUMMARY IN R-VALUE '!A10,'3. EXPANSIONS REPORT'!$N$3:$N$1048576)</f>
        <v>0</v>
      </c>
      <c r="D10" s="32">
        <v>8</v>
      </c>
      <c r="E10" s="19" t="e">
        <f t="array" aca="1" ref="E10" ca="1">INDEX($A$3:$C$776,_xludf.AGGREGATE(15,6,(ROW($C$3:$C$776)-ROW($C$2))/($C$3:$C$776=F10),COUNTIFS(F$3:F10,F10)),1)</f>
        <v>#NAME?</v>
      </c>
      <c r="F10" s="18">
        <v>230640649.69999999</v>
      </c>
      <c r="G10" s="1"/>
      <c r="H10" s="1"/>
      <c r="I10" s="1"/>
      <c r="J10" s="1"/>
      <c r="K10" s="1"/>
      <c r="L10" s="1"/>
      <c r="M10" s="1"/>
      <c r="N10" s="1"/>
      <c r="O10" s="1"/>
      <c r="P10" s="1"/>
      <c r="Q10" s="1"/>
      <c r="R10" s="1"/>
      <c r="S10" s="1"/>
      <c r="T10" s="1"/>
      <c r="U10" s="1"/>
      <c r="V10" s="1"/>
      <c r="W10" s="1"/>
      <c r="X10" s="1"/>
      <c r="Y10" s="1"/>
      <c r="Z10" s="1"/>
    </row>
    <row r="11" spans="1:26" ht="14.4" x14ac:dyDescent="0.3">
      <c r="A11" s="13" t="s">
        <v>11</v>
      </c>
      <c r="B11" s="13">
        <f>COUNTIF('3. EXPANSIONS REPORT'!$H$3:$H$1048576,A11)</f>
        <v>0</v>
      </c>
      <c r="C11" s="30">
        <f>SUMIF('3. EXPANSIONS REPORT'!$H$3:$H$1048576,'STATSEXP SUMMARY IN R-VALUE '!A11,'3. EXPANSIONS REPORT'!$N$3:$N$1048576)</f>
        <v>0</v>
      </c>
      <c r="D11" s="32">
        <v>9</v>
      </c>
      <c r="E11" s="19" t="e">
        <f t="array" aca="1" ref="E11" ca="1">INDEX($A$3:$C$776,_xludf.AGGREGATE(15,6,(ROW($C$3:$C$776)-ROW($C$2))/($C$3:$C$776=F11),COUNTIFS(F$3:F11,F11)),1)</f>
        <v>#NAME?</v>
      </c>
      <c r="F11" s="18">
        <v>159816990</v>
      </c>
      <c r="G11" s="1"/>
      <c r="H11" s="1"/>
      <c r="I11" s="1"/>
      <c r="J11" s="1"/>
      <c r="K11" s="1"/>
      <c r="L11" s="1"/>
      <c r="M11" s="1"/>
      <c r="N11" s="1"/>
      <c r="O11" s="1"/>
      <c r="P11" s="1"/>
      <c r="Q11" s="1"/>
      <c r="R11" s="1"/>
      <c r="S11" s="1"/>
      <c r="T11" s="1"/>
      <c r="U11" s="1"/>
      <c r="V11" s="1"/>
      <c r="W11" s="1"/>
      <c r="X11" s="1"/>
      <c r="Y11" s="1"/>
      <c r="Z11" s="1"/>
    </row>
    <row r="12" spans="1:26" ht="14.4" x14ac:dyDescent="0.3">
      <c r="A12" s="13" t="s">
        <v>12</v>
      </c>
      <c r="B12" s="13">
        <f>COUNTIF('3. EXPANSIONS REPORT'!$H$3:$H$1048576,A12)</f>
        <v>0</v>
      </c>
      <c r="C12" s="30">
        <f>SUMIF('3. EXPANSIONS REPORT'!$H$3:$H$1048576,'STATSEXP SUMMARY IN R-VALUE '!A12,'3. EXPANSIONS REPORT'!$N$3:$N$1048576)</f>
        <v>0</v>
      </c>
      <c r="D12" s="32">
        <v>10</v>
      </c>
      <c r="E12" s="19" t="e">
        <f t="array" aca="1" ref="E12" ca="1">INDEX($A$3:$C$776,_xludf.AGGREGATE(15,6,(ROW($C$3:$C$776)-ROW($C$2))/($C$3:$C$776=F12),COUNTIFS(F$3:F12,F12)),1)</f>
        <v>#NAME?</v>
      </c>
      <c r="F12" s="18">
        <v>121159580.19</v>
      </c>
      <c r="G12" s="1"/>
      <c r="H12" s="1"/>
      <c r="I12" s="1"/>
      <c r="J12" s="1"/>
      <c r="K12" s="1"/>
      <c r="L12" s="1"/>
      <c r="M12" s="1"/>
      <c r="N12" s="1"/>
      <c r="O12" s="1"/>
      <c r="P12" s="1"/>
      <c r="Q12" s="1"/>
      <c r="R12" s="1"/>
      <c r="S12" s="1"/>
      <c r="T12" s="1"/>
      <c r="U12" s="1"/>
      <c r="V12" s="1"/>
      <c r="W12" s="1"/>
      <c r="X12" s="1"/>
      <c r="Y12" s="1"/>
      <c r="Z12" s="1"/>
    </row>
    <row r="13" spans="1:26" ht="14.4" x14ac:dyDescent="0.3">
      <c r="A13" s="13" t="s">
        <v>13</v>
      </c>
      <c r="B13" s="13">
        <f>COUNTIF('3. EXPANSIONS REPORT'!$H$3:$H$1048576,A13)</f>
        <v>2</v>
      </c>
      <c r="C13" s="30">
        <f>SUMIF('3. EXPANSIONS REPORT'!$H$3:$H$1048576,'STATSEXP SUMMARY IN R-VALUE '!A13,'3. EXPANSIONS REPORT'!$N$3:$N$1048576)</f>
        <v>13805094</v>
      </c>
      <c r="D13" s="32">
        <v>11</v>
      </c>
      <c r="E13" s="19" t="e">
        <f t="array" aca="1" ref="E13" ca="1">INDEX($A$3:$C$776,_xludf.AGGREGATE(15,6,(ROW($C$3:$C$776)-ROW($C$2))/($C$3:$C$776=F13),COUNTIFS(F$3:F13,F13)),1)</f>
        <v>#NAME?</v>
      </c>
      <c r="F13" s="18">
        <v>113648034.45</v>
      </c>
      <c r="G13" s="1"/>
      <c r="H13" s="1"/>
      <c r="I13" s="1"/>
      <c r="J13" s="1"/>
      <c r="K13" s="1"/>
      <c r="L13" s="1"/>
      <c r="M13" s="1"/>
      <c r="N13" s="1"/>
      <c r="O13" s="1"/>
      <c r="P13" s="1"/>
      <c r="Q13" s="1"/>
      <c r="R13" s="1"/>
      <c r="S13" s="1"/>
      <c r="T13" s="1"/>
      <c r="U13" s="1"/>
      <c r="V13" s="1"/>
      <c r="W13" s="1"/>
      <c r="X13" s="1"/>
      <c r="Y13" s="1"/>
      <c r="Z13" s="1"/>
    </row>
    <row r="14" spans="1:26" ht="14.4" x14ac:dyDescent="0.3">
      <c r="A14" s="13" t="s">
        <v>14</v>
      </c>
      <c r="B14" s="13">
        <f>COUNTIF('3. EXPANSIONS REPORT'!$H$3:$H$1048576,A14)</f>
        <v>1</v>
      </c>
      <c r="C14" s="30">
        <f>SUMIF('3. EXPANSIONS REPORT'!$H$3:$H$1048576,'STATSEXP SUMMARY IN R-VALUE '!A14,'3. EXPANSIONS REPORT'!$N$3:$N$1048576)</f>
        <v>6468854</v>
      </c>
      <c r="D14" s="32">
        <v>12</v>
      </c>
      <c r="E14" s="19" t="e">
        <f t="array" aca="1" ref="E14" ca="1">INDEX($A$3:$C$776,_xludf.AGGREGATE(15,6,(ROW($C$3:$C$776)-ROW($C$2))/($C$3:$C$776=F14),COUNTIFS(F$3:F14,F14)),1)</f>
        <v>#NAME?</v>
      </c>
      <c r="F14" s="18">
        <v>108154439.28</v>
      </c>
      <c r="G14" s="1"/>
      <c r="H14" s="1"/>
      <c r="I14" s="1"/>
      <c r="J14" s="1"/>
      <c r="K14" s="1"/>
      <c r="L14" s="1"/>
      <c r="M14" s="1"/>
      <c r="N14" s="1"/>
      <c r="O14" s="1"/>
      <c r="P14" s="1"/>
      <c r="Q14" s="1"/>
      <c r="R14" s="1"/>
      <c r="S14" s="1"/>
      <c r="T14" s="1"/>
      <c r="U14" s="1"/>
      <c r="V14" s="1"/>
      <c r="W14" s="1"/>
      <c r="X14" s="1"/>
      <c r="Y14" s="1"/>
      <c r="Z14" s="1"/>
    </row>
    <row r="15" spans="1:26" ht="14.4" x14ac:dyDescent="0.3">
      <c r="A15" s="13" t="s">
        <v>15</v>
      </c>
      <c r="B15" s="13">
        <f>COUNTIF('3. EXPANSIONS REPORT'!$H$3:$H$1048576,A15)</f>
        <v>0</v>
      </c>
      <c r="C15" s="30">
        <f>SUMIF('3. EXPANSIONS REPORT'!$H$3:$H$1048576,'STATSEXP SUMMARY IN R-VALUE '!A15,'3. EXPANSIONS REPORT'!$N$3:$N$1048576)</f>
        <v>0</v>
      </c>
      <c r="D15" s="32">
        <v>13</v>
      </c>
      <c r="E15" s="19" t="e">
        <f t="array" aca="1" ref="E15" ca="1">INDEX($A$3:$C$776,_xludf.AGGREGATE(15,6,(ROW($C$3:$C$776)-ROW($C$2))/($C$3:$C$776=F15),COUNTIFS(F$3:F15,F15)),1)</f>
        <v>#NAME?</v>
      </c>
      <c r="F15" s="18">
        <v>107323410.39000002</v>
      </c>
      <c r="G15" s="1"/>
      <c r="H15" s="1"/>
      <c r="I15" s="1"/>
      <c r="J15" s="1"/>
      <c r="K15" s="1"/>
      <c r="L15" s="1"/>
      <c r="M15" s="1"/>
      <c r="N15" s="1"/>
      <c r="O15" s="1"/>
      <c r="P15" s="1"/>
      <c r="Q15" s="1"/>
      <c r="R15" s="1"/>
      <c r="S15" s="1"/>
      <c r="T15" s="1"/>
      <c r="U15" s="1"/>
      <c r="V15" s="1"/>
      <c r="W15" s="1"/>
      <c r="X15" s="1"/>
      <c r="Y15" s="1"/>
      <c r="Z15" s="1"/>
    </row>
    <row r="16" spans="1:26" ht="14.4" x14ac:dyDescent="0.3">
      <c r="A16" s="13" t="s">
        <v>16</v>
      </c>
      <c r="B16" s="13">
        <f>COUNTIF('3. EXPANSIONS REPORT'!$H$3:$H$1048576,A16)</f>
        <v>0</v>
      </c>
      <c r="C16" s="30">
        <f>SUMIF('3. EXPANSIONS REPORT'!$H$3:$H$1048576,'STATSEXP SUMMARY IN R-VALUE '!A16,'3. EXPANSIONS REPORT'!$N$3:$N$1048576)</f>
        <v>0</v>
      </c>
      <c r="D16" s="32">
        <v>14</v>
      </c>
      <c r="E16" s="19" t="e">
        <f t="array" aca="1" ref="E16" ca="1">INDEX($A$3:$C$776,_xludf.AGGREGATE(15,6,(ROW($C$3:$C$776)-ROW($C$2))/($C$3:$C$776=F16),COUNTIFS(F$3:F16,F16)),1)</f>
        <v>#NAME?</v>
      </c>
      <c r="F16" s="18">
        <v>91029464.730000004</v>
      </c>
      <c r="G16" s="1"/>
      <c r="H16" s="1"/>
      <c r="I16" s="1"/>
      <c r="J16" s="1"/>
      <c r="K16" s="1"/>
      <c r="L16" s="1"/>
      <c r="M16" s="1"/>
      <c r="N16" s="1"/>
      <c r="O16" s="1"/>
      <c r="P16" s="1"/>
      <c r="Q16" s="1"/>
      <c r="R16" s="1"/>
      <c r="S16" s="1"/>
      <c r="T16" s="1"/>
      <c r="U16" s="1"/>
      <c r="V16" s="1"/>
      <c r="W16" s="1"/>
      <c r="X16" s="1"/>
      <c r="Y16" s="1"/>
      <c r="Z16" s="1"/>
    </row>
    <row r="17" spans="1:26" ht="14.4" x14ac:dyDescent="0.3">
      <c r="A17" s="13" t="s">
        <v>17</v>
      </c>
      <c r="B17" s="13">
        <f>COUNTIF('3. EXPANSIONS REPORT'!$H$3:$H$1048576,A17)</f>
        <v>0</v>
      </c>
      <c r="C17" s="30">
        <f>SUMIF('3. EXPANSIONS REPORT'!$H$3:$H$1048576,'STATSEXP SUMMARY IN R-VALUE '!A17,'3. EXPANSIONS REPORT'!$N$3:$N$1048576)</f>
        <v>0</v>
      </c>
      <c r="D17" s="32">
        <v>15</v>
      </c>
      <c r="E17" s="19" t="e">
        <f t="array" aca="1" ref="E17" ca="1">INDEX($A$3:$C$776,_xludf.AGGREGATE(15,6,(ROW($C$3:$C$776)-ROW($C$2))/($C$3:$C$776=F17),COUNTIFS(F$3:F17,F17)),1)</f>
        <v>#NAME?</v>
      </c>
      <c r="F17" s="18">
        <v>84844212.840000004</v>
      </c>
      <c r="G17" s="1"/>
      <c r="H17" s="1"/>
      <c r="I17" s="1"/>
      <c r="J17" s="1"/>
      <c r="K17" s="1"/>
      <c r="L17" s="1"/>
      <c r="M17" s="1"/>
      <c r="N17" s="1"/>
      <c r="O17" s="1"/>
      <c r="P17" s="1"/>
      <c r="Q17" s="1"/>
      <c r="R17" s="1"/>
      <c r="S17" s="1"/>
      <c r="T17" s="1"/>
      <c r="U17" s="1"/>
      <c r="V17" s="1"/>
      <c r="W17" s="1"/>
      <c r="X17" s="1"/>
      <c r="Y17" s="1"/>
      <c r="Z17" s="1"/>
    </row>
    <row r="18" spans="1:26" ht="14.4" x14ac:dyDescent="0.3">
      <c r="A18" s="13" t="s">
        <v>18</v>
      </c>
      <c r="B18" s="13">
        <f>COUNTIF('3. EXPANSIONS REPORT'!$H$3:$H$1048576,A18)</f>
        <v>0</v>
      </c>
      <c r="C18" s="30">
        <f>SUMIF('3. EXPANSIONS REPORT'!$H$3:$H$1048576,'STATSEXP SUMMARY IN R-VALUE '!A18,'3. EXPANSIONS REPORT'!$N$3:$N$1048576)</f>
        <v>0</v>
      </c>
      <c r="D18" s="32">
        <v>16</v>
      </c>
      <c r="E18" s="19" t="e">
        <f t="array" aca="1" ref="E18" ca="1">INDEX($A$3:$C$776,_xludf.AGGREGATE(15,6,(ROW($C$3:$C$776)-ROW($C$2))/($C$3:$C$776=F18),COUNTIFS(F$3:F18,F18)),1)</f>
        <v>#NAME?</v>
      </c>
      <c r="F18" s="18">
        <v>75110938.039999992</v>
      </c>
      <c r="G18" s="1"/>
      <c r="H18" s="1"/>
      <c r="I18" s="1"/>
      <c r="J18" s="1"/>
      <c r="K18" s="1"/>
      <c r="L18" s="1"/>
      <c r="M18" s="1"/>
      <c r="N18" s="1"/>
      <c r="O18" s="1"/>
      <c r="P18" s="1"/>
      <c r="Q18" s="1"/>
      <c r="R18" s="1"/>
      <c r="S18" s="1"/>
      <c r="T18" s="1"/>
      <c r="U18" s="1"/>
      <c r="V18" s="1"/>
      <c r="W18" s="1"/>
      <c r="X18" s="1"/>
      <c r="Y18" s="1"/>
      <c r="Z18" s="1"/>
    </row>
    <row r="19" spans="1:26" ht="14.4" x14ac:dyDescent="0.3">
      <c r="A19" s="13" t="s">
        <v>19</v>
      </c>
      <c r="B19" s="13">
        <f>COUNTIF('3. EXPANSIONS REPORT'!$H$3:$H$1048576,A19)</f>
        <v>0</v>
      </c>
      <c r="C19" s="30">
        <f>SUMIF('3. EXPANSIONS REPORT'!$H$3:$H$1048576,'STATSEXP SUMMARY IN R-VALUE '!A19,'3. EXPANSIONS REPORT'!$N$3:$N$1048576)</f>
        <v>0</v>
      </c>
      <c r="D19" s="32">
        <v>17</v>
      </c>
      <c r="E19" s="19" t="e">
        <f t="array" aca="1" ref="E19" ca="1">INDEX($A$3:$C$776,_xludf.AGGREGATE(15,6,(ROW($C$3:$C$776)-ROW($C$2))/($C$3:$C$776=F19),COUNTIFS(F$3:F19,F19)),1)</f>
        <v>#NAME?</v>
      </c>
      <c r="F19" s="18">
        <v>67514159.599999994</v>
      </c>
      <c r="G19" s="1"/>
      <c r="H19" s="1"/>
      <c r="I19" s="1"/>
      <c r="J19" s="1"/>
      <c r="K19" s="1"/>
      <c r="L19" s="1"/>
      <c r="M19" s="1"/>
      <c r="N19" s="1"/>
      <c r="O19" s="1"/>
      <c r="P19" s="1"/>
      <c r="Q19" s="1"/>
      <c r="R19" s="1"/>
      <c r="S19" s="1"/>
      <c r="T19" s="1"/>
      <c r="U19" s="1"/>
      <c r="V19" s="1"/>
      <c r="W19" s="1"/>
      <c r="X19" s="1"/>
      <c r="Y19" s="1"/>
      <c r="Z19" s="1"/>
    </row>
    <row r="20" spans="1:26" ht="14.4" x14ac:dyDescent="0.3">
      <c r="A20" s="13" t="s">
        <v>20</v>
      </c>
      <c r="B20" s="13">
        <f>COUNTIF('3. EXPANSIONS REPORT'!$H$3:$H$1048576,A20)</f>
        <v>0</v>
      </c>
      <c r="C20" s="30">
        <f>SUMIF('3. EXPANSIONS REPORT'!$H$3:$H$1048576,'STATSEXP SUMMARY IN R-VALUE '!A20,'3. EXPANSIONS REPORT'!$N$3:$N$1048576)</f>
        <v>0</v>
      </c>
      <c r="D20" s="32">
        <v>18</v>
      </c>
      <c r="E20" s="19" t="e">
        <f t="array" aca="1" ref="E20" ca="1">INDEX($A$3:$C$776,_xludf.AGGREGATE(15,6,(ROW($C$3:$C$776)-ROW($C$2))/($C$3:$C$776=F20),COUNTIFS(F$3:F20,F20)),1)</f>
        <v>#NAME?</v>
      </c>
      <c r="F20" s="18">
        <v>61877515.079999998</v>
      </c>
      <c r="G20" s="1"/>
      <c r="H20" s="1"/>
      <c r="I20" s="1"/>
      <c r="J20" s="1"/>
      <c r="K20" s="1"/>
      <c r="L20" s="1"/>
      <c r="M20" s="1"/>
      <c r="N20" s="1"/>
      <c r="O20" s="1"/>
      <c r="P20" s="1"/>
      <c r="Q20" s="1"/>
      <c r="R20" s="1"/>
      <c r="S20" s="1"/>
      <c r="T20" s="1"/>
      <c r="U20" s="1"/>
      <c r="V20" s="1"/>
      <c r="W20" s="1"/>
      <c r="X20" s="1"/>
      <c r="Y20" s="1"/>
      <c r="Z20" s="1"/>
    </row>
    <row r="21" spans="1:26" ht="15.75" customHeight="1" x14ac:dyDescent="0.3">
      <c r="A21" s="13" t="s">
        <v>21</v>
      </c>
      <c r="B21" s="13">
        <f>COUNTIF('3. EXPANSIONS REPORT'!$H$3:$H$1048576,A21)</f>
        <v>0</v>
      </c>
      <c r="C21" s="30">
        <f>SUMIF('3. EXPANSIONS REPORT'!$H$3:$H$1048576,'STATSEXP SUMMARY IN R-VALUE '!A21,'3. EXPANSIONS REPORT'!$N$3:$N$1048576)</f>
        <v>0</v>
      </c>
      <c r="D21" s="32">
        <v>19</v>
      </c>
      <c r="E21" s="19" t="e">
        <f t="array" aca="1" ref="E21" ca="1">INDEX($A$3:$C$776,_xludf.AGGREGATE(15,6,(ROW($C$3:$C$776)-ROW($C$2))/($C$3:$C$776=F21),COUNTIFS(F$3:F21,F21)),1)</f>
        <v>#NAME?</v>
      </c>
      <c r="F21" s="18">
        <v>61004246.859999999</v>
      </c>
      <c r="G21" s="1"/>
      <c r="H21" s="1"/>
      <c r="I21" s="1"/>
      <c r="J21" s="1"/>
      <c r="K21" s="1"/>
      <c r="L21" s="1"/>
      <c r="M21" s="1"/>
      <c r="N21" s="1"/>
      <c r="O21" s="1"/>
      <c r="P21" s="1"/>
      <c r="Q21" s="1"/>
      <c r="R21" s="1"/>
      <c r="S21" s="1"/>
      <c r="T21" s="1"/>
      <c r="U21" s="1"/>
      <c r="V21" s="1"/>
      <c r="W21" s="1"/>
      <c r="X21" s="1"/>
      <c r="Y21" s="1"/>
      <c r="Z21" s="1"/>
    </row>
    <row r="22" spans="1:26" ht="15.75" customHeight="1" x14ac:dyDescent="0.3">
      <c r="A22" s="13" t="s">
        <v>22</v>
      </c>
      <c r="B22" s="13">
        <f>COUNTIF('3. EXPANSIONS REPORT'!$H$3:$H$1048576,A22)</f>
        <v>1</v>
      </c>
      <c r="C22" s="30">
        <f>SUMIF('3. EXPANSIONS REPORT'!$H$3:$H$1048576,'STATSEXP SUMMARY IN R-VALUE '!A22,'3. EXPANSIONS REPORT'!$N$3:$N$1048576)</f>
        <v>61877515.079999998</v>
      </c>
      <c r="D22" s="33">
        <v>20</v>
      </c>
      <c r="E22" s="21" t="e">
        <f t="array" aca="1" ref="E22" ca="1">INDEX($A$3:$C$776,_xludf.AGGREGATE(15,6,(ROW($C$3:$C$776)-ROW($C$2))/($C$3:$C$776=F22),COUNTIFS(F$3:F22,F22)),1)</f>
        <v>#NAME?</v>
      </c>
      <c r="F22" s="22">
        <v>50815210</v>
      </c>
      <c r="G22" s="1"/>
      <c r="H22" s="1"/>
      <c r="I22" s="1"/>
      <c r="J22" s="1"/>
      <c r="K22" s="1"/>
      <c r="L22" s="1"/>
      <c r="M22" s="1"/>
      <c r="N22" s="1"/>
      <c r="O22" s="1"/>
      <c r="P22" s="1"/>
      <c r="Q22" s="1"/>
      <c r="R22" s="1"/>
      <c r="S22" s="1"/>
      <c r="T22" s="1"/>
      <c r="U22" s="1"/>
      <c r="V22" s="1"/>
      <c r="W22" s="1"/>
      <c r="X22" s="1"/>
      <c r="Y22" s="1"/>
      <c r="Z22" s="1"/>
    </row>
    <row r="23" spans="1:26" ht="15.75" customHeight="1" x14ac:dyDescent="0.3">
      <c r="A23" s="13" t="s">
        <v>23</v>
      </c>
      <c r="B23" s="13">
        <f>COUNTIF('3. EXPANSIONS REPORT'!$H$3:$H$1048576,A23)</f>
        <v>0</v>
      </c>
      <c r="C23" s="30">
        <f>SUMIF('3. EXPANSIONS REPORT'!$H$3:$H$1048576,'STATSEXP SUMMARY IN R-VALUE '!A23,'3. EXPANSIONS REPORT'!$N$3:$N$1048576)</f>
        <v>0</v>
      </c>
      <c r="D23" s="623" t="s">
        <v>785</v>
      </c>
      <c r="E23" s="621"/>
      <c r="F23" s="622"/>
      <c r="G23" s="1"/>
      <c r="H23" s="1"/>
      <c r="I23" s="1"/>
      <c r="J23" s="1"/>
      <c r="K23" s="1"/>
      <c r="L23" s="1"/>
      <c r="M23" s="1"/>
      <c r="N23" s="1"/>
      <c r="O23" s="1"/>
      <c r="P23" s="1"/>
      <c r="Q23" s="1"/>
      <c r="R23" s="1"/>
      <c r="S23" s="1"/>
      <c r="T23" s="1"/>
      <c r="U23" s="1"/>
      <c r="V23" s="1"/>
      <c r="W23" s="1"/>
      <c r="X23" s="1"/>
      <c r="Y23" s="1"/>
      <c r="Z23" s="1"/>
    </row>
    <row r="24" spans="1:26" ht="15.75" customHeight="1" x14ac:dyDescent="0.3">
      <c r="A24" s="13" t="s">
        <v>24</v>
      </c>
      <c r="B24" s="13">
        <f>COUNTIF('3. EXPANSIONS REPORT'!$H$3:$H$1048576,A24)</f>
        <v>1</v>
      </c>
      <c r="C24" s="30">
        <f>SUMIF('3. EXPANSIONS REPORT'!$H$3:$H$1048576,'STATSEXP SUMMARY IN R-VALUE '!A24,'3. EXPANSIONS REPORT'!$N$3:$N$1048576)</f>
        <v>4868329.9000000004</v>
      </c>
      <c r="D24" s="31">
        <v>1</v>
      </c>
      <c r="E24" s="17" t="e">
        <f t="array" aca="1" ref="E24" ca="1">INDEX($A$3:$C$776,_xludf.AGGREGATE(15,6,(ROW($B$3:$B$776)-ROW($B$2))/($B$3:$B$776=F25),COUNTIFS(F$25:F25,F25)),1)</f>
        <v>#NAME?</v>
      </c>
      <c r="F24" s="34">
        <f t="array" ref="F24:F43">LARGE($B$3:$B$776,{1;2;3;4;5;6;7;8;9;10;11;12;13;14;15;16;17;18;19;20})</f>
        <v>21</v>
      </c>
      <c r="G24" s="1"/>
      <c r="H24" s="1"/>
      <c r="I24" s="1"/>
      <c r="J24" s="1"/>
      <c r="K24" s="1"/>
      <c r="L24" s="1"/>
      <c r="M24" s="1"/>
      <c r="N24" s="1"/>
      <c r="O24" s="1"/>
      <c r="P24" s="1"/>
      <c r="Q24" s="1"/>
      <c r="R24" s="1"/>
      <c r="S24" s="1"/>
      <c r="T24" s="1"/>
      <c r="U24" s="1"/>
      <c r="V24" s="1"/>
      <c r="W24" s="1"/>
      <c r="X24" s="1"/>
      <c r="Y24" s="1"/>
      <c r="Z24" s="1"/>
    </row>
    <row r="25" spans="1:26" ht="15.75" customHeight="1" x14ac:dyDescent="0.3">
      <c r="A25" s="13" t="s">
        <v>25</v>
      </c>
      <c r="B25" s="13">
        <f>COUNTIF('3. EXPANSIONS REPORT'!$H$3:$H$1048576,A25)</f>
        <v>0</v>
      </c>
      <c r="C25" s="30">
        <f>SUMIF('3. EXPANSIONS REPORT'!$H$3:$H$1048576,'STATSEXP SUMMARY IN R-VALUE '!A25,'3. EXPANSIONS REPORT'!$N$3:$N$1048576)</f>
        <v>0</v>
      </c>
      <c r="D25" s="32">
        <v>2</v>
      </c>
      <c r="E25" s="19" t="e">
        <f t="array" aca="1" ref="E25" ca="1">INDEX($A$3:$C$776,_xludf.AGGREGATE(15,6,(ROW($B$3:$B$776)-ROW($B$2))/($B$3:$B$776=F26),COUNTIFS(F$25:F26,F26)),1)</f>
        <v>#NAME?</v>
      </c>
      <c r="F25" s="35">
        <v>10</v>
      </c>
      <c r="G25" s="1"/>
      <c r="H25" s="1"/>
      <c r="I25" s="1"/>
      <c r="J25" s="1"/>
      <c r="K25" s="1"/>
      <c r="L25" s="1"/>
      <c r="M25" s="1"/>
      <c r="N25" s="1"/>
      <c r="O25" s="1"/>
      <c r="P25" s="1"/>
      <c r="Q25" s="1"/>
      <c r="R25" s="1"/>
      <c r="S25" s="1"/>
      <c r="T25" s="1"/>
      <c r="U25" s="1"/>
      <c r="V25" s="1"/>
      <c r="W25" s="1"/>
      <c r="X25" s="1"/>
      <c r="Y25" s="1"/>
      <c r="Z25" s="1"/>
    </row>
    <row r="26" spans="1:26" ht="15.75" customHeight="1" x14ac:dyDescent="0.3">
      <c r="A26" s="13" t="s">
        <v>26</v>
      </c>
      <c r="B26" s="13">
        <f>COUNTIF('3. EXPANSIONS REPORT'!$H$3:$H$1048576,A26)</f>
        <v>0</v>
      </c>
      <c r="C26" s="30">
        <f>SUMIF('3. EXPANSIONS REPORT'!$H$3:$H$1048576,'STATSEXP SUMMARY IN R-VALUE '!A26,'3. EXPANSIONS REPORT'!$N$3:$N$1048576)</f>
        <v>0</v>
      </c>
      <c r="D26" s="32">
        <v>3</v>
      </c>
      <c r="E26" s="19" t="e">
        <f t="array" aca="1" ref="E26" ca="1">INDEX($A$3:$C$776,_xludf.AGGREGATE(15,6,(ROW($B$3:$B$776)-ROW($B$2))/($B$3:$B$776=F27),COUNTIFS(F$25:F27,F27)),1)</f>
        <v>#NAME?</v>
      </c>
      <c r="F26" s="35">
        <v>9</v>
      </c>
      <c r="G26" s="1"/>
      <c r="H26" s="1"/>
      <c r="I26" s="1"/>
      <c r="J26" s="1"/>
      <c r="K26" s="1"/>
      <c r="L26" s="1"/>
      <c r="M26" s="1"/>
      <c r="N26" s="1"/>
      <c r="O26" s="1"/>
      <c r="P26" s="1"/>
      <c r="Q26" s="1"/>
      <c r="R26" s="1"/>
      <c r="S26" s="1"/>
      <c r="T26" s="1"/>
      <c r="U26" s="1"/>
      <c r="V26" s="1"/>
      <c r="W26" s="1"/>
      <c r="X26" s="1"/>
      <c r="Y26" s="1"/>
      <c r="Z26" s="1"/>
    </row>
    <row r="27" spans="1:26" ht="15.75" customHeight="1" x14ac:dyDescent="0.3">
      <c r="A27" s="27" t="s">
        <v>27</v>
      </c>
      <c r="B27" s="13">
        <f>COUNTIF('3. EXPANSIONS REPORT'!$H$3:$H$1048576,A27)</f>
        <v>0</v>
      </c>
      <c r="C27" s="30">
        <f>SUMIF('3. EXPANSIONS REPORT'!$H$3:$H$1048576,'STATSEXP SUMMARY IN R-VALUE '!A27,'3. EXPANSIONS REPORT'!$N$3:$N$1048576)</f>
        <v>0</v>
      </c>
      <c r="D27" s="32">
        <v>4</v>
      </c>
      <c r="E27" s="19" t="e">
        <f t="array" aca="1" ref="E27" ca="1">INDEX($A$3:$C$776,_xludf.AGGREGATE(15,6,(ROW($B$3:$B$776)-ROW($B$2))/($B$3:$B$776=F28),COUNTIFS(F$25:F28,F28)),1)</f>
        <v>#NAME?</v>
      </c>
      <c r="F27" s="35">
        <v>8</v>
      </c>
      <c r="G27" s="1"/>
      <c r="H27" s="1"/>
      <c r="I27" s="1"/>
      <c r="J27" s="1"/>
      <c r="K27" s="1"/>
      <c r="L27" s="1"/>
      <c r="M27" s="1"/>
      <c r="N27" s="1"/>
      <c r="O27" s="1"/>
      <c r="P27" s="1"/>
      <c r="Q27" s="1"/>
      <c r="R27" s="1"/>
      <c r="S27" s="1"/>
      <c r="T27" s="1"/>
      <c r="U27" s="1"/>
      <c r="V27" s="1"/>
      <c r="W27" s="1"/>
      <c r="X27" s="1"/>
      <c r="Y27" s="1"/>
      <c r="Z27" s="1"/>
    </row>
    <row r="28" spans="1:26" ht="15.75" customHeight="1" x14ac:dyDescent="0.3">
      <c r="A28" s="13" t="s">
        <v>28</v>
      </c>
      <c r="B28" s="13">
        <f>COUNTIF('3. EXPANSIONS REPORT'!$H$3:$H$1048576,A28)</f>
        <v>0</v>
      </c>
      <c r="C28" s="30">
        <f>SUMIF('3. EXPANSIONS REPORT'!$H$3:$H$1048576,'STATSEXP SUMMARY IN R-VALUE '!A28,'3. EXPANSIONS REPORT'!$N$3:$N$1048576)</f>
        <v>0</v>
      </c>
      <c r="D28" s="32">
        <v>5</v>
      </c>
      <c r="E28" s="19" t="e">
        <f t="array" aca="1" ref="E28" ca="1">INDEX($A$3:$C$776,_xludf.AGGREGATE(15,6,(ROW($B$3:$B$776)-ROW($B$2))/($B$3:$B$776=F29),COUNTIFS(F$25:F29,F29)),1)</f>
        <v>#NAME?</v>
      </c>
      <c r="F28" s="35">
        <v>8</v>
      </c>
      <c r="G28" s="1"/>
      <c r="H28" s="1"/>
      <c r="I28" s="1"/>
      <c r="J28" s="1"/>
      <c r="K28" s="1"/>
      <c r="L28" s="1"/>
      <c r="M28" s="1"/>
      <c r="N28" s="1"/>
      <c r="O28" s="1"/>
      <c r="P28" s="1"/>
      <c r="Q28" s="1"/>
      <c r="R28" s="1"/>
      <c r="S28" s="1"/>
      <c r="T28" s="1"/>
      <c r="U28" s="1"/>
      <c r="V28" s="1"/>
      <c r="W28" s="1"/>
      <c r="X28" s="1"/>
      <c r="Y28" s="1"/>
      <c r="Z28" s="1"/>
    </row>
    <row r="29" spans="1:26" ht="15.75" customHeight="1" x14ac:dyDescent="0.3">
      <c r="A29" s="13" t="s">
        <v>29</v>
      </c>
      <c r="B29" s="13">
        <f>COUNTIF('3. EXPANSIONS REPORT'!$H$3:$H$1048576,A29)</f>
        <v>0</v>
      </c>
      <c r="C29" s="30">
        <f>SUMIF('3. EXPANSIONS REPORT'!$H$3:$H$1048576,'STATSEXP SUMMARY IN R-VALUE '!A29,'3. EXPANSIONS REPORT'!$N$3:$N$1048576)</f>
        <v>0</v>
      </c>
      <c r="D29" s="32">
        <v>6</v>
      </c>
      <c r="E29" s="19" t="e">
        <f t="array" aca="1" ref="E29" ca="1">INDEX($A$3:$C$776,_xludf.AGGREGATE(15,6,(ROW($B$3:$B$776)-ROW($B$2))/($B$3:$B$776=F30),COUNTIFS(F$25:F30,F30)),1)</f>
        <v>#NAME?</v>
      </c>
      <c r="F29" s="35">
        <v>7</v>
      </c>
      <c r="G29" s="1"/>
      <c r="H29" s="1"/>
      <c r="I29" s="1"/>
      <c r="J29" s="1"/>
      <c r="K29" s="1"/>
      <c r="L29" s="1"/>
      <c r="M29" s="1"/>
      <c r="N29" s="1"/>
      <c r="O29" s="1"/>
      <c r="P29" s="1"/>
      <c r="Q29" s="1"/>
      <c r="R29" s="1"/>
      <c r="S29" s="1"/>
      <c r="T29" s="1"/>
      <c r="U29" s="1"/>
      <c r="V29" s="1"/>
      <c r="W29" s="1"/>
      <c r="X29" s="1"/>
      <c r="Y29" s="1"/>
      <c r="Z29" s="1"/>
    </row>
    <row r="30" spans="1:26" ht="15.75" customHeight="1" x14ac:dyDescent="0.3">
      <c r="A30" s="13" t="s">
        <v>30</v>
      </c>
      <c r="B30" s="13">
        <f>COUNTIF('3. EXPANSIONS REPORT'!$H$3:$H$1048576,A30)</f>
        <v>0</v>
      </c>
      <c r="C30" s="30">
        <f>SUMIF('3. EXPANSIONS REPORT'!$H$3:$H$1048576,'STATSEXP SUMMARY IN R-VALUE '!A30,'3. EXPANSIONS REPORT'!$N$3:$N$1048576)</f>
        <v>0</v>
      </c>
      <c r="D30" s="32">
        <v>7</v>
      </c>
      <c r="E30" s="19" t="e">
        <f t="array" aca="1" ref="E30" ca="1">INDEX($A$3:$C$776,_xludf.AGGREGATE(15,6,(ROW($B$3:$B$776)-ROW($B$2))/($B$3:$B$776=F31),COUNTIFS(F$25:F31,F31)),1)</f>
        <v>#NAME?</v>
      </c>
      <c r="F30" s="35">
        <v>7</v>
      </c>
      <c r="G30" s="1"/>
      <c r="H30" s="1"/>
      <c r="I30" s="1"/>
      <c r="J30" s="1"/>
      <c r="K30" s="1"/>
      <c r="L30" s="1"/>
      <c r="M30" s="1"/>
      <c r="N30" s="1"/>
      <c r="O30" s="1"/>
      <c r="P30" s="1"/>
      <c r="Q30" s="1"/>
      <c r="R30" s="1"/>
      <c r="S30" s="1"/>
      <c r="T30" s="1"/>
      <c r="U30" s="1"/>
      <c r="V30" s="1"/>
      <c r="W30" s="1"/>
      <c r="X30" s="1"/>
      <c r="Y30" s="1"/>
      <c r="Z30" s="1"/>
    </row>
    <row r="31" spans="1:26" ht="15.75" customHeight="1" x14ac:dyDescent="0.3">
      <c r="A31" s="13" t="s">
        <v>31</v>
      </c>
      <c r="B31" s="13">
        <f>COUNTIF('3. EXPANSIONS REPORT'!$H$3:$H$1048576,A31)</f>
        <v>0</v>
      </c>
      <c r="C31" s="30">
        <f>SUMIF('3. EXPANSIONS REPORT'!$H$3:$H$1048576,'STATSEXP SUMMARY IN R-VALUE '!A31,'3. EXPANSIONS REPORT'!$N$3:$N$1048576)</f>
        <v>0</v>
      </c>
      <c r="D31" s="32">
        <v>8</v>
      </c>
      <c r="E31" s="19" t="e">
        <f t="array" aca="1" ref="E31" ca="1">INDEX($A$3:$C$776,_xludf.AGGREGATE(15,6,(ROW($B$3:$B$776)-ROW($B$2))/($B$3:$B$776=F32),COUNTIFS(F$25:F32,F32)),1)</f>
        <v>#NAME?</v>
      </c>
      <c r="F31" s="35">
        <v>5</v>
      </c>
      <c r="G31" s="1"/>
      <c r="H31" s="1"/>
      <c r="I31" s="1"/>
      <c r="J31" s="1"/>
      <c r="K31" s="1"/>
      <c r="L31" s="1"/>
      <c r="M31" s="1"/>
      <c r="N31" s="1"/>
      <c r="O31" s="1"/>
      <c r="P31" s="1"/>
      <c r="Q31" s="1"/>
      <c r="R31" s="1"/>
      <c r="S31" s="1"/>
      <c r="T31" s="1"/>
      <c r="U31" s="1"/>
      <c r="V31" s="1"/>
      <c r="W31" s="1"/>
      <c r="X31" s="1"/>
      <c r="Y31" s="1"/>
      <c r="Z31" s="1"/>
    </row>
    <row r="32" spans="1:26" ht="15.75" customHeight="1" x14ac:dyDescent="0.3">
      <c r="A32" s="13" t="s">
        <v>32</v>
      </c>
      <c r="B32" s="13">
        <f>COUNTIF('3. EXPANSIONS REPORT'!$H$3:$H$1048576,A32)</f>
        <v>0</v>
      </c>
      <c r="C32" s="30">
        <f>SUMIF('3. EXPANSIONS REPORT'!$H$3:$H$1048576,'STATSEXP SUMMARY IN R-VALUE '!A32,'3. EXPANSIONS REPORT'!$N$3:$N$1048576)</f>
        <v>0</v>
      </c>
      <c r="D32" s="32">
        <v>9</v>
      </c>
      <c r="E32" s="19" t="e">
        <f t="array" aca="1" ref="E32" ca="1">INDEX($A$3:$C$776,_xludf.AGGREGATE(15,6,(ROW($B$3:$B$776)-ROW($B$2))/($B$3:$B$776=F33),COUNTIFS(F$25:F33,F33)),1)</f>
        <v>#NAME?</v>
      </c>
      <c r="F32" s="35">
        <v>5</v>
      </c>
      <c r="G32" s="1"/>
      <c r="H32" s="1"/>
      <c r="I32" s="1"/>
      <c r="J32" s="1"/>
      <c r="K32" s="1"/>
      <c r="L32" s="1"/>
      <c r="M32" s="1"/>
      <c r="N32" s="1"/>
      <c r="O32" s="1"/>
      <c r="P32" s="1"/>
      <c r="Q32" s="1"/>
      <c r="R32" s="1"/>
      <c r="S32" s="1"/>
      <c r="T32" s="1"/>
      <c r="U32" s="1"/>
      <c r="V32" s="1"/>
      <c r="W32" s="1"/>
      <c r="X32" s="1"/>
      <c r="Y32" s="1"/>
      <c r="Z32" s="1"/>
    </row>
    <row r="33" spans="1:26" ht="15.75" customHeight="1" x14ac:dyDescent="0.3">
      <c r="A33" s="13" t="s">
        <v>33</v>
      </c>
      <c r="B33" s="13">
        <f>COUNTIF('3. EXPANSIONS REPORT'!$H$3:$H$1048576,A33)</f>
        <v>0</v>
      </c>
      <c r="C33" s="30">
        <f>SUMIF('3. EXPANSIONS REPORT'!$H$3:$H$1048576,'STATSEXP SUMMARY IN R-VALUE '!A33,'3. EXPANSIONS REPORT'!$N$3:$N$1048576)</f>
        <v>0</v>
      </c>
      <c r="D33" s="32">
        <v>10</v>
      </c>
      <c r="E33" s="19" t="e">
        <f t="array" aca="1" ref="E33" ca="1">INDEX($A$3:$C$776,_xludf.AGGREGATE(15,6,(ROW($B$3:$B$776)-ROW($B$2))/($B$3:$B$776=F34),COUNTIFS(F$25:F34,F34)),1)</f>
        <v>#NAME?</v>
      </c>
      <c r="F33" s="35">
        <v>5</v>
      </c>
      <c r="G33" s="1"/>
      <c r="H33" s="1"/>
      <c r="I33" s="1"/>
      <c r="J33" s="1"/>
      <c r="K33" s="1"/>
      <c r="L33" s="1"/>
      <c r="M33" s="1"/>
      <c r="N33" s="1"/>
      <c r="O33" s="1"/>
      <c r="P33" s="1"/>
      <c r="Q33" s="1"/>
      <c r="R33" s="1"/>
      <c r="S33" s="1"/>
      <c r="T33" s="1"/>
      <c r="U33" s="1"/>
      <c r="V33" s="1"/>
      <c r="W33" s="1"/>
      <c r="X33" s="1"/>
      <c r="Y33" s="1"/>
      <c r="Z33" s="1"/>
    </row>
    <row r="34" spans="1:26" ht="15.75" customHeight="1" x14ac:dyDescent="0.3">
      <c r="A34" s="13" t="s">
        <v>34</v>
      </c>
      <c r="B34" s="13">
        <f>COUNTIF('3. EXPANSIONS REPORT'!$H$3:$H$1048576,A34)</f>
        <v>0</v>
      </c>
      <c r="C34" s="30">
        <f>SUMIF('3. EXPANSIONS REPORT'!$H$3:$H$1048576,'STATSEXP SUMMARY IN R-VALUE '!A34,'3. EXPANSIONS REPORT'!$N$3:$N$1048576)</f>
        <v>0</v>
      </c>
      <c r="D34" s="32">
        <v>11</v>
      </c>
      <c r="E34" s="19" t="e">
        <f t="array" aca="1" ref="E34" ca="1">INDEX($A$3:$C$776,_xludf.AGGREGATE(15,6,(ROW($B$3:$B$776)-ROW($B$2))/($B$3:$B$776=F35),COUNTIFS(F$25:F35,F35)),1)</f>
        <v>#NAME?</v>
      </c>
      <c r="F34" s="35">
        <v>4</v>
      </c>
      <c r="G34" s="1"/>
      <c r="H34" s="1"/>
      <c r="I34" s="1"/>
      <c r="J34" s="1"/>
      <c r="K34" s="1"/>
      <c r="L34" s="1"/>
      <c r="M34" s="1"/>
      <c r="N34" s="1"/>
      <c r="O34" s="1"/>
      <c r="P34" s="1"/>
      <c r="Q34" s="1"/>
      <c r="R34" s="1"/>
      <c r="S34" s="1"/>
      <c r="T34" s="1"/>
      <c r="U34" s="1"/>
      <c r="V34" s="1"/>
      <c r="W34" s="1"/>
      <c r="X34" s="1"/>
      <c r="Y34" s="1"/>
      <c r="Z34" s="1"/>
    </row>
    <row r="35" spans="1:26" ht="15.75" customHeight="1" x14ac:dyDescent="0.3">
      <c r="A35" s="13" t="s">
        <v>35</v>
      </c>
      <c r="B35" s="13">
        <f>COUNTIF('3. EXPANSIONS REPORT'!$H$3:$H$1048576,A35)</f>
        <v>0</v>
      </c>
      <c r="C35" s="30">
        <f>SUMIF('3. EXPANSIONS REPORT'!$H$3:$H$1048576,'STATSEXP SUMMARY IN R-VALUE '!A35,'3. EXPANSIONS REPORT'!$N$3:$N$1048576)</f>
        <v>0</v>
      </c>
      <c r="D35" s="32">
        <v>12</v>
      </c>
      <c r="E35" s="19" t="e">
        <f t="array" aca="1" ref="E35" ca="1">INDEX($A$3:$C$776,_xludf.AGGREGATE(15,6,(ROW($B$3:$B$776)-ROW($B$2))/($B$3:$B$776=F36),COUNTIFS(F$25:F36,F36)),1)</f>
        <v>#NAME?</v>
      </c>
      <c r="F35" s="35">
        <v>4</v>
      </c>
      <c r="G35" s="1"/>
      <c r="H35" s="1"/>
      <c r="I35" s="1"/>
      <c r="J35" s="1"/>
      <c r="K35" s="1"/>
      <c r="L35" s="1"/>
      <c r="M35" s="1"/>
      <c r="N35" s="1"/>
      <c r="O35" s="1"/>
      <c r="P35" s="1"/>
      <c r="Q35" s="1"/>
      <c r="R35" s="1"/>
      <c r="S35" s="1"/>
      <c r="T35" s="1"/>
      <c r="U35" s="1"/>
      <c r="V35" s="1"/>
      <c r="W35" s="1"/>
      <c r="X35" s="1"/>
      <c r="Y35" s="1"/>
      <c r="Z35" s="1"/>
    </row>
    <row r="36" spans="1:26" ht="15.75" customHeight="1" x14ac:dyDescent="0.3">
      <c r="A36" s="13" t="s">
        <v>36</v>
      </c>
      <c r="B36" s="13">
        <f>COUNTIF('3. EXPANSIONS REPORT'!$H$3:$H$1048576,A36)</f>
        <v>0</v>
      </c>
      <c r="C36" s="30">
        <f>SUMIF('3. EXPANSIONS REPORT'!$H$3:$H$1048576,'STATSEXP SUMMARY IN R-VALUE '!A36,'3. EXPANSIONS REPORT'!$N$3:$N$1048576)</f>
        <v>0</v>
      </c>
      <c r="D36" s="32">
        <v>13</v>
      </c>
      <c r="E36" s="19" t="e">
        <f t="array" aca="1" ref="E36" ca="1">INDEX($A$3:$C$776,_xludf.AGGREGATE(15,6,(ROW($B$3:$B$776)-ROW($B$2))/($B$3:$B$776=F37),COUNTIFS(F$25:F37,F37)),1)</f>
        <v>#NAME?</v>
      </c>
      <c r="F36" s="35">
        <v>4</v>
      </c>
      <c r="G36" s="1"/>
      <c r="H36" s="1"/>
      <c r="I36" s="1"/>
      <c r="J36" s="1"/>
      <c r="K36" s="1"/>
      <c r="L36" s="1"/>
      <c r="M36" s="1"/>
      <c r="N36" s="1"/>
      <c r="O36" s="1"/>
      <c r="P36" s="1"/>
      <c r="Q36" s="1"/>
      <c r="R36" s="1"/>
      <c r="S36" s="1"/>
      <c r="T36" s="1"/>
      <c r="U36" s="1"/>
      <c r="V36" s="1"/>
      <c r="W36" s="1"/>
      <c r="X36" s="1"/>
      <c r="Y36" s="1"/>
      <c r="Z36" s="1"/>
    </row>
    <row r="37" spans="1:26" ht="15.75" customHeight="1" x14ac:dyDescent="0.3">
      <c r="A37" s="13" t="s">
        <v>37</v>
      </c>
      <c r="B37" s="13">
        <f>COUNTIF('3. EXPANSIONS REPORT'!$H$3:$H$1048576,A37)</f>
        <v>0</v>
      </c>
      <c r="C37" s="30">
        <f>SUMIF('3. EXPANSIONS REPORT'!$H$3:$H$1048576,'STATSEXP SUMMARY IN R-VALUE '!A37,'3. EXPANSIONS REPORT'!$N$3:$N$1048576)</f>
        <v>0</v>
      </c>
      <c r="D37" s="32">
        <v>14</v>
      </c>
      <c r="E37" s="19" t="e">
        <f t="array" aca="1" ref="E37" ca="1">INDEX($A$3:$C$776,_xludf.AGGREGATE(15,6,(ROW($B$3:$B$776)-ROW($B$2))/($B$3:$B$776=F38),COUNTIFS(F$25:F38,F38)),1)</f>
        <v>#NAME?</v>
      </c>
      <c r="F37" s="35">
        <v>4</v>
      </c>
      <c r="G37" s="1"/>
      <c r="H37" s="1"/>
      <c r="I37" s="1"/>
      <c r="J37" s="1"/>
      <c r="K37" s="1"/>
      <c r="L37" s="1"/>
      <c r="M37" s="1"/>
      <c r="N37" s="1"/>
      <c r="O37" s="1"/>
      <c r="P37" s="1"/>
      <c r="Q37" s="1"/>
      <c r="R37" s="1"/>
      <c r="S37" s="1"/>
      <c r="T37" s="1"/>
      <c r="U37" s="1"/>
      <c r="V37" s="1"/>
      <c r="W37" s="1"/>
      <c r="X37" s="1"/>
      <c r="Y37" s="1"/>
      <c r="Z37" s="1"/>
    </row>
    <row r="38" spans="1:26" ht="15.75" customHeight="1" x14ac:dyDescent="0.3">
      <c r="A38" s="13" t="s">
        <v>38</v>
      </c>
      <c r="B38" s="13">
        <f>COUNTIF('3. EXPANSIONS REPORT'!$H$3:$H$1048576,A38)</f>
        <v>0</v>
      </c>
      <c r="C38" s="30">
        <f>SUMIF('3. EXPANSIONS REPORT'!$H$3:$H$1048576,'STATSEXP SUMMARY IN R-VALUE '!A38,'3. EXPANSIONS REPORT'!$N$3:$N$1048576)</f>
        <v>0</v>
      </c>
      <c r="D38" s="32">
        <v>15</v>
      </c>
      <c r="E38" s="19" t="e">
        <f t="array" aca="1" ref="E38" ca="1">INDEX($A$3:$C$776,_xludf.AGGREGATE(15,6,(ROW($B$3:$B$776)-ROW($B$2))/($B$3:$B$776=F39),COUNTIFS(F$25:F39,F39)),1)</f>
        <v>#NAME?</v>
      </c>
      <c r="F38" s="35">
        <v>4</v>
      </c>
      <c r="G38" s="1"/>
      <c r="H38" s="1"/>
      <c r="I38" s="1"/>
      <c r="J38" s="1"/>
      <c r="K38" s="1"/>
      <c r="L38" s="1"/>
      <c r="M38" s="1"/>
      <c r="N38" s="1"/>
      <c r="O38" s="1"/>
      <c r="P38" s="1"/>
      <c r="Q38" s="1"/>
      <c r="R38" s="1"/>
      <c r="S38" s="1"/>
      <c r="T38" s="1"/>
      <c r="U38" s="1"/>
      <c r="V38" s="1"/>
      <c r="W38" s="1"/>
      <c r="X38" s="1"/>
      <c r="Y38" s="1"/>
      <c r="Z38" s="1"/>
    </row>
    <row r="39" spans="1:26" ht="15.75" customHeight="1" x14ac:dyDescent="0.3">
      <c r="A39" s="13" t="s">
        <v>39</v>
      </c>
      <c r="B39" s="13">
        <f>COUNTIF('3. EXPANSIONS REPORT'!$H$3:$H$1048576,A39)</f>
        <v>0</v>
      </c>
      <c r="C39" s="30">
        <f>SUMIF('3. EXPANSIONS REPORT'!$H$3:$H$1048576,'STATSEXP SUMMARY IN R-VALUE '!A39,'3. EXPANSIONS REPORT'!$N$3:$N$1048576)</f>
        <v>0</v>
      </c>
      <c r="D39" s="32">
        <v>16</v>
      </c>
      <c r="E39" s="19" t="e">
        <f t="array" aca="1" ref="E39" ca="1">INDEX($A$3:$C$776,_xludf.AGGREGATE(15,6,(ROW($B$3:$B$776)-ROW($B$2))/($B$3:$B$776=F40),COUNTIFS(F$25:F40,F40)),1)</f>
        <v>#NAME?</v>
      </c>
      <c r="F39" s="35">
        <v>3</v>
      </c>
      <c r="G39" s="1"/>
      <c r="H39" s="1"/>
      <c r="I39" s="1"/>
      <c r="J39" s="1"/>
      <c r="K39" s="1"/>
      <c r="L39" s="1"/>
      <c r="M39" s="1"/>
      <c r="N39" s="1"/>
      <c r="O39" s="1"/>
      <c r="P39" s="1"/>
      <c r="Q39" s="1"/>
      <c r="R39" s="1"/>
      <c r="S39" s="1"/>
      <c r="T39" s="1"/>
      <c r="U39" s="1"/>
      <c r="V39" s="1"/>
      <c r="W39" s="1"/>
      <c r="X39" s="1"/>
      <c r="Y39" s="1"/>
      <c r="Z39" s="1"/>
    </row>
    <row r="40" spans="1:26" ht="15.75" customHeight="1" x14ac:dyDescent="0.3">
      <c r="A40" s="13" t="s">
        <v>40</v>
      </c>
      <c r="B40" s="13">
        <f>COUNTIF('3. EXPANSIONS REPORT'!$H$3:$H$1048576,A40)</f>
        <v>0</v>
      </c>
      <c r="C40" s="30">
        <f>SUMIF('3. EXPANSIONS REPORT'!$H$3:$H$1048576,'STATSEXP SUMMARY IN R-VALUE '!A40,'3. EXPANSIONS REPORT'!$N$3:$N$1048576)</f>
        <v>0</v>
      </c>
      <c r="D40" s="32">
        <v>17</v>
      </c>
      <c r="E40" s="19" t="e">
        <f t="array" aca="1" ref="E40" ca="1">INDEX($A$3:$C$776,_xludf.AGGREGATE(15,6,(ROW($B$3:$B$776)-ROW($B$2))/($B$3:$B$776=F41),COUNTIFS(F$25:F41,F41)),1)</f>
        <v>#NAME?</v>
      </c>
      <c r="F40" s="35">
        <v>3</v>
      </c>
      <c r="G40" s="1"/>
      <c r="H40" s="1"/>
      <c r="I40" s="1"/>
      <c r="J40" s="1"/>
      <c r="K40" s="1"/>
      <c r="L40" s="1"/>
      <c r="M40" s="1"/>
      <c r="N40" s="1"/>
      <c r="O40" s="1"/>
      <c r="P40" s="1"/>
      <c r="Q40" s="1"/>
      <c r="R40" s="1"/>
      <c r="S40" s="1"/>
      <c r="T40" s="1"/>
      <c r="U40" s="1"/>
      <c r="V40" s="1"/>
      <c r="W40" s="1"/>
      <c r="X40" s="1"/>
      <c r="Y40" s="1"/>
      <c r="Z40" s="1"/>
    </row>
    <row r="41" spans="1:26" ht="15.75" customHeight="1" x14ac:dyDescent="0.3">
      <c r="A41" s="13" t="s">
        <v>41</v>
      </c>
      <c r="B41" s="13">
        <f>COUNTIF('3. EXPANSIONS REPORT'!$H$3:$H$1048576,A41)</f>
        <v>1</v>
      </c>
      <c r="C41" s="30">
        <f>SUMIF('3. EXPANSIONS REPORT'!$H$3:$H$1048576,'STATSEXP SUMMARY IN R-VALUE '!A41,'3. EXPANSIONS REPORT'!$N$3:$N$1048576)</f>
        <v>159816990</v>
      </c>
      <c r="D41" s="32">
        <v>18</v>
      </c>
      <c r="E41" s="19" t="e">
        <f t="array" aca="1" ref="E41" ca="1">INDEX($A$3:$C$776,_xludf.AGGREGATE(15,6,(ROW($B$3:$B$776)-ROW($B$2))/($B$3:$B$776=F42),COUNTIFS(F$25:F42,F42)),1)</f>
        <v>#NAME?</v>
      </c>
      <c r="F41" s="35">
        <v>3</v>
      </c>
      <c r="G41" s="1"/>
      <c r="H41" s="1"/>
      <c r="I41" s="1"/>
      <c r="J41" s="1"/>
      <c r="K41" s="1"/>
      <c r="L41" s="1"/>
      <c r="M41" s="1"/>
      <c r="N41" s="1"/>
      <c r="O41" s="1"/>
      <c r="P41" s="1"/>
      <c r="Q41" s="1"/>
      <c r="R41" s="1"/>
      <c r="S41" s="1"/>
      <c r="T41" s="1"/>
      <c r="U41" s="1"/>
      <c r="V41" s="1"/>
      <c r="W41" s="1"/>
      <c r="X41" s="1"/>
      <c r="Y41" s="1"/>
      <c r="Z41" s="1"/>
    </row>
    <row r="42" spans="1:26" ht="15.75" customHeight="1" x14ac:dyDescent="0.3">
      <c r="A42" s="13" t="s">
        <v>42</v>
      </c>
      <c r="B42" s="13">
        <f>COUNTIF('3. EXPANSIONS REPORT'!$H$3:$H$1048576,A42)</f>
        <v>0</v>
      </c>
      <c r="C42" s="30">
        <f>SUMIF('3. EXPANSIONS REPORT'!$H$3:$H$1048576,'STATSEXP SUMMARY IN R-VALUE '!A42,'3. EXPANSIONS REPORT'!$N$3:$N$1048576)</f>
        <v>0</v>
      </c>
      <c r="D42" s="32">
        <v>19</v>
      </c>
      <c r="E42" s="19" t="e">
        <f t="array" aca="1" ref="E42" ca="1">INDEX($A$3:$C$776,_xludf.AGGREGATE(15,6,(ROW($B$3:$B$776)-ROW($B$2))/($B$3:$B$776=F43),COUNTIFS(F$25:F43,F43)),1)</f>
        <v>#NAME?</v>
      </c>
      <c r="F42" s="35">
        <v>2</v>
      </c>
      <c r="G42" s="1"/>
      <c r="H42" s="1"/>
      <c r="I42" s="1"/>
      <c r="J42" s="1"/>
      <c r="K42" s="1"/>
      <c r="L42" s="1"/>
      <c r="M42" s="1"/>
      <c r="N42" s="1"/>
      <c r="O42" s="1"/>
      <c r="P42" s="1"/>
      <c r="Q42" s="1"/>
      <c r="R42" s="1"/>
      <c r="S42" s="1"/>
      <c r="T42" s="1"/>
      <c r="U42" s="1"/>
      <c r="V42" s="1"/>
      <c r="W42" s="1"/>
      <c r="X42" s="1"/>
      <c r="Y42" s="1"/>
      <c r="Z42" s="1"/>
    </row>
    <row r="43" spans="1:26" ht="15.75" customHeight="1" x14ac:dyDescent="0.3">
      <c r="A43" s="13" t="s">
        <v>43</v>
      </c>
      <c r="B43" s="13">
        <f>COUNTIF('3. EXPANSIONS REPORT'!$H$3:$H$1048576,A43)</f>
        <v>0</v>
      </c>
      <c r="C43" s="30">
        <f>SUMIF('3. EXPANSIONS REPORT'!$H$3:$H$1048576,'STATSEXP SUMMARY IN R-VALUE '!A43,'3. EXPANSIONS REPORT'!$N$3:$N$1048576)</f>
        <v>0</v>
      </c>
      <c r="D43" s="33">
        <v>20</v>
      </c>
      <c r="E43" s="21" t="e">
        <f t="array" aca="1" ref="E43" ca="1">INDEX($A$3:$C$776,_xludf.AGGREGATE(15,6,(ROW($B$3:$B$776)-ROW($B$2))/($B$3:$B$776=F44),COUNTIFS(F$25:F44,F44)),1)</f>
        <v>#NAME?</v>
      </c>
      <c r="F43" s="36">
        <v>2</v>
      </c>
      <c r="G43" s="1"/>
      <c r="H43" s="1"/>
      <c r="I43" s="1"/>
      <c r="J43" s="1"/>
      <c r="K43" s="1"/>
      <c r="L43" s="1"/>
      <c r="M43" s="1"/>
      <c r="N43" s="1"/>
      <c r="O43" s="1"/>
      <c r="P43" s="1"/>
      <c r="Q43" s="1"/>
      <c r="R43" s="1"/>
      <c r="S43" s="1"/>
      <c r="T43" s="1"/>
      <c r="U43" s="1"/>
      <c r="V43" s="1"/>
      <c r="W43" s="1"/>
      <c r="X43" s="1"/>
      <c r="Y43" s="1"/>
      <c r="Z43" s="1"/>
    </row>
    <row r="44" spans="1:26" ht="15.75" customHeight="1" x14ac:dyDescent="0.3">
      <c r="A44" s="13" t="s">
        <v>44</v>
      </c>
      <c r="B44" s="13">
        <f>COUNTIF('3. EXPANSIONS REPORT'!$H$3:$H$1048576,A44)</f>
        <v>0</v>
      </c>
      <c r="C44" s="30">
        <f>SUMIF('3. EXPANSIONS REPORT'!$H$3:$H$1048576,'STATSEXP SUMMARY IN R-VALUE '!A44,'3. EXPANSIONS REPORT'!$N$3:$N$1048576)</f>
        <v>0</v>
      </c>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29" t="s">
        <v>45</v>
      </c>
      <c r="B45" s="13">
        <f>COUNTIF('3. EXPANSIONS REPORT'!$H$3:$H$1048576,A45)</f>
        <v>0</v>
      </c>
      <c r="C45" s="30">
        <f>SUMIF('3. EXPANSIONS REPORT'!$H$3:$H$1048576,'STATSEXP SUMMARY IN R-VALUE '!A45,'3. EXPANSIONS REPORT'!$N$3:$N$1048576)</f>
        <v>0</v>
      </c>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3" t="s">
        <v>46</v>
      </c>
      <c r="B46" s="13">
        <f>COUNTIF('3. EXPANSIONS REPORT'!$H$3:$H$1048576,A46)</f>
        <v>0</v>
      </c>
      <c r="C46" s="30">
        <f>SUMIF('3. EXPANSIONS REPORT'!$H$3:$H$1048576,'STATSEXP SUMMARY IN R-VALUE '!A46,'3. EXPANSIONS REPORT'!$N$3:$N$1048576)</f>
        <v>0</v>
      </c>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3" t="s">
        <v>47</v>
      </c>
      <c r="B47" s="13">
        <f>COUNTIF('3. EXPANSIONS REPORT'!$H$3:$H$1048576,A47)</f>
        <v>0</v>
      </c>
      <c r="C47" s="30">
        <f>SUMIF('3. EXPANSIONS REPORT'!$H$3:$H$1048576,'STATSEXP SUMMARY IN R-VALUE '!A47,'3. EXPANSIONS REPORT'!$N$3:$N$1048576)</f>
        <v>0</v>
      </c>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3" t="s">
        <v>48</v>
      </c>
      <c r="B48" s="13">
        <f>COUNTIF('3. EXPANSIONS REPORT'!$H$3:$H$1048576,A48)</f>
        <v>0</v>
      </c>
      <c r="C48" s="30">
        <f>SUMIF('3. EXPANSIONS REPORT'!$H$3:$H$1048576,'STATSEXP SUMMARY IN R-VALUE '!A48,'3. EXPANSIONS REPORT'!$N$3:$N$1048576)</f>
        <v>0</v>
      </c>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3" t="s">
        <v>49</v>
      </c>
      <c r="B49" s="13">
        <f>COUNTIF('3. EXPANSIONS REPORT'!$H$3:$H$1048576,A49)</f>
        <v>0</v>
      </c>
      <c r="C49" s="30">
        <f>SUMIF('3. EXPANSIONS REPORT'!$H$3:$H$1048576,'STATSEXP SUMMARY IN R-VALUE '!A49,'3. EXPANSIONS REPORT'!$N$3:$N$1048576)</f>
        <v>0</v>
      </c>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3" t="s">
        <v>50</v>
      </c>
      <c r="B50" s="13">
        <f>COUNTIF('3. EXPANSIONS REPORT'!$H$3:$H$1048576,A50)</f>
        <v>0</v>
      </c>
      <c r="C50" s="30">
        <f>SUMIF('3. EXPANSIONS REPORT'!$H$3:$H$1048576,'STATSEXP SUMMARY IN R-VALUE '!A50,'3. EXPANSIONS REPORT'!$N$3:$N$1048576)</f>
        <v>0</v>
      </c>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3" t="s">
        <v>51</v>
      </c>
      <c r="B51" s="13">
        <f>COUNTIF('3. EXPANSIONS REPORT'!$H$3:$H$1048576,A51)</f>
        <v>0</v>
      </c>
      <c r="C51" s="30">
        <f>SUMIF('3. EXPANSIONS REPORT'!$H$3:$H$1048576,'STATSEXP SUMMARY IN R-VALUE '!A51,'3. EXPANSIONS REPORT'!$N$3:$N$1048576)</f>
        <v>0</v>
      </c>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3" t="s">
        <v>52</v>
      </c>
      <c r="B52" s="13">
        <f>COUNTIF('3. EXPANSIONS REPORT'!$H$3:$H$1048576,A52)</f>
        <v>0</v>
      </c>
      <c r="C52" s="30">
        <f>SUMIF('3. EXPANSIONS REPORT'!$H$3:$H$1048576,'STATSEXP SUMMARY IN R-VALUE '!A52,'3. EXPANSIONS REPORT'!$N$3:$N$1048576)</f>
        <v>0</v>
      </c>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3" t="s">
        <v>53</v>
      </c>
      <c r="B53" s="13">
        <f>COUNTIF('3. EXPANSIONS REPORT'!$H$3:$H$1048576,A53)</f>
        <v>0</v>
      </c>
      <c r="C53" s="30">
        <f>SUMIF('3. EXPANSIONS REPORT'!$H$3:$H$1048576,'STATSEXP SUMMARY IN R-VALUE '!A53,'3. EXPANSIONS REPORT'!$N$3:$N$1048576)</f>
        <v>0</v>
      </c>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3" t="s">
        <v>54</v>
      </c>
      <c r="B54" s="13">
        <f>COUNTIF('3. EXPANSIONS REPORT'!$H$3:$H$1048576,A54)</f>
        <v>1</v>
      </c>
      <c r="C54" s="30">
        <f>SUMIF('3. EXPANSIONS REPORT'!$H$3:$H$1048576,'STATSEXP SUMMARY IN R-VALUE '!A54,'3. EXPANSIONS REPORT'!$N$3:$N$1048576)</f>
        <v>144900</v>
      </c>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3" t="s">
        <v>55</v>
      </c>
      <c r="B55" s="13">
        <f>COUNTIF('3. EXPANSIONS REPORT'!$H$3:$H$1048576,A55)</f>
        <v>0</v>
      </c>
      <c r="C55" s="30">
        <f>SUMIF('3. EXPANSIONS REPORT'!$H$3:$H$1048576,'STATSEXP SUMMARY IN R-VALUE '!A55,'3. EXPANSIONS REPORT'!$N$3:$N$1048576)</f>
        <v>0</v>
      </c>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3" t="s">
        <v>56</v>
      </c>
      <c r="B56" s="13">
        <f>COUNTIF('3. EXPANSIONS REPORT'!$H$3:$H$1048576,A56)</f>
        <v>0</v>
      </c>
      <c r="C56" s="30">
        <f>SUMIF('3. EXPANSIONS REPORT'!$H$3:$H$1048576,'STATSEXP SUMMARY IN R-VALUE '!A56,'3. EXPANSIONS REPORT'!$N$3:$N$1048576)</f>
        <v>0</v>
      </c>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3" t="s">
        <v>57</v>
      </c>
      <c r="B57" s="13">
        <f>COUNTIF('3. EXPANSIONS REPORT'!$H$3:$H$1048576,A57)</f>
        <v>0</v>
      </c>
      <c r="C57" s="30">
        <f>SUMIF('3. EXPANSIONS REPORT'!$H$3:$H$1048576,'STATSEXP SUMMARY IN R-VALUE '!A57,'3. EXPANSIONS REPORT'!$N$3:$N$1048576)</f>
        <v>0</v>
      </c>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3" t="s">
        <v>58</v>
      </c>
      <c r="B58" s="13">
        <f>COUNTIF('3. EXPANSIONS REPORT'!$H$3:$H$1048576,A58)</f>
        <v>0</v>
      </c>
      <c r="C58" s="30">
        <f>SUMIF('3. EXPANSIONS REPORT'!$H$3:$H$1048576,'STATSEXP SUMMARY IN R-VALUE '!A58,'3. EXPANSIONS REPORT'!$N$3:$N$1048576)</f>
        <v>0</v>
      </c>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3" t="s">
        <v>59</v>
      </c>
      <c r="B59" s="13">
        <f>COUNTIF('3. EXPANSIONS REPORT'!$H$3:$H$1048576,A59)</f>
        <v>0</v>
      </c>
      <c r="C59" s="30">
        <f>SUMIF('3. EXPANSIONS REPORT'!$H$3:$H$1048576,'STATSEXP SUMMARY IN R-VALUE '!A59,'3. EXPANSIONS REPORT'!$N$3:$N$1048576)</f>
        <v>0</v>
      </c>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3" t="s">
        <v>60</v>
      </c>
      <c r="B60" s="13">
        <f>COUNTIF('3. EXPANSIONS REPORT'!$H$3:$H$1048576,A60)</f>
        <v>0</v>
      </c>
      <c r="C60" s="30">
        <f>SUMIF('3. EXPANSIONS REPORT'!$H$3:$H$1048576,'STATSEXP SUMMARY IN R-VALUE '!A60,'3. EXPANSIONS REPORT'!$N$3:$N$1048576)</f>
        <v>0</v>
      </c>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3" t="s">
        <v>61</v>
      </c>
      <c r="B61" s="13">
        <f>COUNTIF('3. EXPANSIONS REPORT'!$H$3:$H$1048576,A61)</f>
        <v>0</v>
      </c>
      <c r="C61" s="30">
        <f>SUMIF('3. EXPANSIONS REPORT'!$H$3:$H$1048576,'STATSEXP SUMMARY IN R-VALUE '!A61,'3. EXPANSIONS REPORT'!$N$3:$N$1048576)</f>
        <v>0</v>
      </c>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3" t="s">
        <v>62</v>
      </c>
      <c r="B62" s="13">
        <f>COUNTIF('3. EXPANSIONS REPORT'!$H$3:$H$1048576,A62)</f>
        <v>0</v>
      </c>
      <c r="C62" s="30">
        <f>SUMIF('3. EXPANSIONS REPORT'!$H$3:$H$1048576,'STATSEXP SUMMARY IN R-VALUE '!A62,'3. EXPANSIONS REPORT'!$N$3:$N$1048576)</f>
        <v>0</v>
      </c>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3" t="s">
        <v>63</v>
      </c>
      <c r="B63" s="13">
        <f>COUNTIF('3. EXPANSIONS REPORT'!$H$3:$H$1048576,A63)</f>
        <v>0</v>
      </c>
      <c r="C63" s="30">
        <f>SUMIF('3. EXPANSIONS REPORT'!$H$3:$H$1048576,'STATSEXP SUMMARY IN R-VALUE '!A63,'3. EXPANSIONS REPORT'!$N$3:$N$1048576)</f>
        <v>0</v>
      </c>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3" t="s">
        <v>64</v>
      </c>
      <c r="B64" s="13">
        <f>COUNTIF('3. EXPANSIONS REPORT'!$H$3:$H$1048576,A64)</f>
        <v>0</v>
      </c>
      <c r="C64" s="30">
        <f>SUMIF('3. EXPANSIONS REPORT'!$H$3:$H$1048576,'STATSEXP SUMMARY IN R-VALUE '!A64,'3. EXPANSIONS REPORT'!$N$3:$N$1048576)</f>
        <v>0</v>
      </c>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3" t="s">
        <v>65</v>
      </c>
      <c r="B65" s="13">
        <f>COUNTIF('3. EXPANSIONS REPORT'!$H$3:$H$1048576,A65)</f>
        <v>0</v>
      </c>
      <c r="C65" s="30">
        <f>SUMIF('3. EXPANSIONS REPORT'!$H$3:$H$1048576,'STATSEXP SUMMARY IN R-VALUE '!A65,'3. EXPANSIONS REPORT'!$N$3:$N$1048576)</f>
        <v>0</v>
      </c>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27" t="s">
        <v>66</v>
      </c>
      <c r="B66" s="13">
        <f>COUNTIF('3. EXPANSIONS REPORT'!$H$3:$H$1048576,A66)</f>
        <v>0</v>
      </c>
      <c r="C66" s="30">
        <f>SUMIF('3. EXPANSIONS REPORT'!$H$3:$H$1048576,'STATSEXP SUMMARY IN R-VALUE '!A66,'3. EXPANSIONS REPORT'!$N$3:$N$1048576)</f>
        <v>0</v>
      </c>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3" t="s">
        <v>67</v>
      </c>
      <c r="B67" s="13">
        <f>COUNTIF('3. EXPANSIONS REPORT'!$H$3:$H$1048576,A67)</f>
        <v>0</v>
      </c>
      <c r="C67" s="30">
        <f>SUMIF('3. EXPANSIONS REPORT'!$H$3:$H$1048576,'STATSEXP SUMMARY IN R-VALUE '!A67,'3. EXPANSIONS REPORT'!$N$3:$N$1048576)</f>
        <v>0</v>
      </c>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3" t="s">
        <v>68</v>
      </c>
      <c r="B68" s="13">
        <f>COUNTIF('3. EXPANSIONS REPORT'!$H$3:$H$1048576,A68)</f>
        <v>0</v>
      </c>
      <c r="C68" s="30">
        <f>SUMIF('3. EXPANSIONS REPORT'!$H$3:$H$1048576,'STATSEXP SUMMARY IN R-VALUE '!A68,'3. EXPANSIONS REPORT'!$N$3:$N$1048576)</f>
        <v>0</v>
      </c>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3" t="s">
        <v>69</v>
      </c>
      <c r="B69" s="13">
        <f>COUNTIF('3. EXPANSIONS REPORT'!$H$3:$H$1048576,A69)</f>
        <v>0</v>
      </c>
      <c r="C69" s="30">
        <f>SUMIF('3. EXPANSIONS REPORT'!$H$3:$H$1048576,'STATSEXP SUMMARY IN R-VALUE '!A69,'3. EXPANSIONS REPORT'!$N$3:$N$1048576)</f>
        <v>0</v>
      </c>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3" t="s">
        <v>70</v>
      </c>
      <c r="B70" s="13">
        <f>COUNTIF('3. EXPANSIONS REPORT'!$H$3:$H$1048576,A70)</f>
        <v>0</v>
      </c>
      <c r="C70" s="30">
        <f>SUMIF('3. EXPANSIONS REPORT'!$H$3:$H$1048576,'STATSEXP SUMMARY IN R-VALUE '!A70,'3. EXPANSIONS REPORT'!$N$3:$N$1048576)</f>
        <v>0</v>
      </c>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3" t="s">
        <v>71</v>
      </c>
      <c r="B71" s="13">
        <f>COUNTIF('3. EXPANSIONS REPORT'!$H$3:$H$1048576,A71)</f>
        <v>7</v>
      </c>
      <c r="C71" s="30">
        <f>SUMIF('3. EXPANSIONS REPORT'!$H$3:$H$1048576,'STATSEXP SUMMARY IN R-VALUE '!A71,'3. EXPANSIONS REPORT'!$N$3:$N$1048576)</f>
        <v>75110938.039999992</v>
      </c>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3" t="s">
        <v>72</v>
      </c>
      <c r="B72" s="13">
        <f>COUNTIF('3. EXPANSIONS REPORT'!$H$3:$H$1048576,A72)</f>
        <v>0</v>
      </c>
      <c r="C72" s="30">
        <f>SUMIF('3. EXPANSIONS REPORT'!$H$3:$H$1048576,'STATSEXP SUMMARY IN R-VALUE '!A72,'3. EXPANSIONS REPORT'!$N$3:$N$1048576)</f>
        <v>0</v>
      </c>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3" t="s">
        <v>73</v>
      </c>
      <c r="B73" s="13">
        <f>COUNTIF('3. EXPANSIONS REPORT'!$H$3:$H$1048576,A73)</f>
        <v>0</v>
      </c>
      <c r="C73" s="30">
        <f>SUMIF('3. EXPANSIONS REPORT'!$H$3:$H$1048576,'STATSEXP SUMMARY IN R-VALUE '!A73,'3. EXPANSIONS REPORT'!$N$3:$N$1048576)</f>
        <v>0</v>
      </c>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3" t="s">
        <v>74</v>
      </c>
      <c r="B74" s="13">
        <f>COUNTIF('3. EXPANSIONS REPORT'!$H$3:$H$1048576,A74)</f>
        <v>0</v>
      </c>
      <c r="C74" s="30">
        <f>SUMIF('3. EXPANSIONS REPORT'!$H$3:$H$1048576,'STATSEXP SUMMARY IN R-VALUE '!A74,'3. EXPANSIONS REPORT'!$N$3:$N$1048576)</f>
        <v>0</v>
      </c>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3" t="s">
        <v>75</v>
      </c>
      <c r="B75" s="13">
        <f>COUNTIF('3. EXPANSIONS REPORT'!$H$3:$H$1048576,A75)</f>
        <v>0</v>
      </c>
      <c r="C75" s="30">
        <f>SUMIF('3. EXPANSIONS REPORT'!$H$3:$H$1048576,'STATSEXP SUMMARY IN R-VALUE '!A75,'3. EXPANSIONS REPORT'!$N$3:$N$1048576)</f>
        <v>0</v>
      </c>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3" t="s">
        <v>76</v>
      </c>
      <c r="B76" s="13">
        <f>COUNTIF('3. EXPANSIONS REPORT'!$H$3:$H$1048576,A76)</f>
        <v>1</v>
      </c>
      <c r="C76" s="30">
        <f>SUMIF('3. EXPANSIONS REPORT'!$H$3:$H$1048576,'STATSEXP SUMMARY IN R-VALUE '!A76,'3. EXPANSIONS REPORT'!$N$3:$N$1048576)</f>
        <v>39503591</v>
      </c>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3" t="s">
        <v>77</v>
      </c>
      <c r="B77" s="13">
        <f>COUNTIF('3. EXPANSIONS REPORT'!$H$3:$H$1048576,A77)</f>
        <v>0</v>
      </c>
      <c r="C77" s="30">
        <f>SUMIF('3. EXPANSIONS REPORT'!$H$3:$H$1048576,'STATSEXP SUMMARY IN R-VALUE '!A77,'3. EXPANSIONS REPORT'!$N$3:$N$1048576)</f>
        <v>0</v>
      </c>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3" t="s">
        <v>78</v>
      </c>
      <c r="B78" s="13">
        <f>COUNTIF('3. EXPANSIONS REPORT'!$H$3:$H$1048576,A78)</f>
        <v>0</v>
      </c>
      <c r="C78" s="30">
        <f>SUMIF('3. EXPANSIONS REPORT'!$H$3:$H$1048576,'STATSEXP SUMMARY IN R-VALUE '!A78,'3. EXPANSIONS REPORT'!$N$3:$N$1048576)</f>
        <v>0</v>
      </c>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3" t="s">
        <v>79</v>
      </c>
      <c r="B79" s="13">
        <f>COUNTIF('3. EXPANSIONS REPORT'!$H$3:$H$1048576,A79)</f>
        <v>0</v>
      </c>
      <c r="C79" s="30">
        <f>SUMIF('3. EXPANSIONS REPORT'!$H$3:$H$1048576,'STATSEXP SUMMARY IN R-VALUE '!A79,'3. EXPANSIONS REPORT'!$N$3:$N$1048576)</f>
        <v>0</v>
      </c>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3" t="s">
        <v>80</v>
      </c>
      <c r="B80" s="13">
        <f>COUNTIF('3. EXPANSIONS REPORT'!$H$3:$H$1048576,A80)</f>
        <v>0</v>
      </c>
      <c r="C80" s="30">
        <f>SUMIF('3. EXPANSIONS REPORT'!$H$3:$H$1048576,'STATSEXP SUMMARY IN R-VALUE '!A80,'3. EXPANSIONS REPORT'!$N$3:$N$1048576)</f>
        <v>0</v>
      </c>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3" t="s">
        <v>81</v>
      </c>
      <c r="B81" s="13">
        <f>COUNTIF('3. EXPANSIONS REPORT'!$H$3:$H$1048576,A81)</f>
        <v>0</v>
      </c>
      <c r="C81" s="30">
        <f>SUMIF('3. EXPANSIONS REPORT'!$H$3:$H$1048576,'STATSEXP SUMMARY IN R-VALUE '!A81,'3. EXPANSIONS REPORT'!$N$3:$N$1048576)</f>
        <v>0</v>
      </c>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3" t="s">
        <v>82</v>
      </c>
      <c r="B82" s="13">
        <f>COUNTIF('3. EXPANSIONS REPORT'!$H$3:$H$1048576,A82)</f>
        <v>1</v>
      </c>
      <c r="C82" s="30">
        <f>SUMIF('3. EXPANSIONS REPORT'!$H$3:$H$1048576,'STATSEXP SUMMARY IN R-VALUE '!A82,'3. EXPANSIONS REPORT'!$N$3:$N$1048576)</f>
        <v>4831285.8</v>
      </c>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3" t="s">
        <v>83</v>
      </c>
      <c r="B83" s="13">
        <f>COUNTIF('3. EXPANSIONS REPORT'!$H$3:$H$1048576,A83)</f>
        <v>0</v>
      </c>
      <c r="C83" s="30">
        <f>SUMIF('3. EXPANSIONS REPORT'!$H$3:$H$1048576,'STATSEXP SUMMARY IN R-VALUE '!A83,'3. EXPANSIONS REPORT'!$N$3:$N$1048576)</f>
        <v>0</v>
      </c>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3" t="s">
        <v>84</v>
      </c>
      <c r="B84" s="13">
        <f>COUNTIF('3. EXPANSIONS REPORT'!$H$3:$H$1048576,A84)</f>
        <v>0</v>
      </c>
      <c r="C84" s="30">
        <f>SUMIF('3. EXPANSIONS REPORT'!$H$3:$H$1048576,'STATSEXP SUMMARY IN R-VALUE '!A84,'3. EXPANSIONS REPORT'!$N$3:$N$1048576)</f>
        <v>0</v>
      </c>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3" t="s">
        <v>85</v>
      </c>
      <c r="B85" s="13">
        <f>COUNTIF('3. EXPANSIONS REPORT'!$H$3:$H$1048576,A85)</f>
        <v>0</v>
      </c>
      <c r="C85" s="30">
        <f>SUMIF('3. EXPANSIONS REPORT'!$H$3:$H$1048576,'STATSEXP SUMMARY IN R-VALUE '!A85,'3. EXPANSIONS REPORT'!$N$3:$N$1048576)</f>
        <v>0</v>
      </c>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3" t="s">
        <v>86</v>
      </c>
      <c r="B86" s="13">
        <f>COUNTIF('3. EXPANSIONS REPORT'!$H$3:$H$1048576,A86)</f>
        <v>1</v>
      </c>
      <c r="C86" s="30">
        <f>SUMIF('3. EXPANSIONS REPORT'!$H$3:$H$1048576,'STATSEXP SUMMARY IN R-VALUE '!A86,'3. EXPANSIONS REPORT'!$N$3:$N$1048576)</f>
        <v>41507455.780000001</v>
      </c>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3" t="s">
        <v>87</v>
      </c>
      <c r="B87" s="13">
        <f>COUNTIF('3. EXPANSIONS REPORT'!$H$3:$H$1048576,A87)</f>
        <v>1</v>
      </c>
      <c r="C87" s="30">
        <f>SUMIF('3. EXPANSIONS REPORT'!$H$3:$H$1048576,'STATSEXP SUMMARY IN R-VALUE '!A87,'3. EXPANSIONS REPORT'!$N$3:$N$1048576)</f>
        <v>75831</v>
      </c>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3" t="s">
        <v>88</v>
      </c>
      <c r="B88" s="13">
        <f>COUNTIF('3. EXPANSIONS REPORT'!$H$3:$H$1048576,A88)</f>
        <v>1</v>
      </c>
      <c r="C88" s="30">
        <f>SUMIF('3. EXPANSIONS REPORT'!$H$3:$H$1048576,'STATSEXP SUMMARY IN R-VALUE '!A88,'3. EXPANSIONS REPORT'!$N$3:$N$1048576)</f>
        <v>2947636.1</v>
      </c>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3" t="s">
        <v>89</v>
      </c>
      <c r="B89" s="13">
        <f>COUNTIF('3. EXPANSIONS REPORT'!$H$3:$H$1048576,A89)</f>
        <v>0</v>
      </c>
      <c r="C89" s="30">
        <f>SUMIF('3. EXPANSIONS REPORT'!$H$3:$H$1048576,'STATSEXP SUMMARY IN R-VALUE '!A89,'3. EXPANSIONS REPORT'!$N$3:$N$1048576)</f>
        <v>0</v>
      </c>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3" t="s">
        <v>90</v>
      </c>
      <c r="B90" s="13">
        <f>COUNTIF('3. EXPANSIONS REPORT'!$H$3:$H$1048576,A90)</f>
        <v>0</v>
      </c>
      <c r="C90" s="30">
        <f>SUMIF('3. EXPANSIONS REPORT'!$H$3:$H$1048576,'STATSEXP SUMMARY IN R-VALUE '!A90,'3. EXPANSIONS REPORT'!$N$3:$N$1048576)</f>
        <v>0</v>
      </c>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3" t="s">
        <v>91</v>
      </c>
      <c r="B91" s="13">
        <f>COUNTIF('3. EXPANSIONS REPORT'!$H$3:$H$1048576,A91)</f>
        <v>0</v>
      </c>
      <c r="C91" s="30">
        <f>SUMIF('3. EXPANSIONS REPORT'!$H$3:$H$1048576,'STATSEXP SUMMARY IN R-VALUE '!A91,'3. EXPANSIONS REPORT'!$N$3:$N$1048576)</f>
        <v>0</v>
      </c>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3" t="s">
        <v>92</v>
      </c>
      <c r="B92" s="13">
        <f>COUNTIF('3. EXPANSIONS REPORT'!$H$3:$H$1048576,A92)</f>
        <v>0</v>
      </c>
      <c r="C92" s="30">
        <f>SUMIF('3. EXPANSIONS REPORT'!$H$3:$H$1048576,'STATSEXP SUMMARY IN R-VALUE '!A92,'3. EXPANSIONS REPORT'!$N$3:$N$1048576)</f>
        <v>0</v>
      </c>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3" t="s">
        <v>93</v>
      </c>
      <c r="B93" s="13">
        <f>COUNTIF('3. EXPANSIONS REPORT'!$H$3:$H$1048576,A93)</f>
        <v>0</v>
      </c>
      <c r="C93" s="30">
        <f>SUMIF('3. EXPANSIONS REPORT'!$H$3:$H$1048576,'STATSEXP SUMMARY IN R-VALUE '!A93,'3. EXPANSIONS REPORT'!$N$3:$N$1048576)</f>
        <v>0</v>
      </c>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3" t="s">
        <v>94</v>
      </c>
      <c r="B94" s="13">
        <f>COUNTIF('3. EXPANSIONS REPORT'!$H$3:$H$1048576,A94)</f>
        <v>0</v>
      </c>
      <c r="C94" s="30">
        <f>SUMIF('3. EXPANSIONS REPORT'!$H$3:$H$1048576,'STATSEXP SUMMARY IN R-VALUE '!A94,'3. EXPANSIONS REPORT'!$N$3:$N$1048576)</f>
        <v>0</v>
      </c>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3" t="s">
        <v>95</v>
      </c>
      <c r="B95" s="13">
        <f>COUNTIF('3. EXPANSIONS REPORT'!$H$3:$H$1048576,A95)</f>
        <v>0</v>
      </c>
      <c r="C95" s="30">
        <f>SUMIF('3. EXPANSIONS REPORT'!$H$3:$H$1048576,'STATSEXP SUMMARY IN R-VALUE '!A95,'3. EXPANSIONS REPORT'!$N$3:$N$1048576)</f>
        <v>0</v>
      </c>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3" t="s">
        <v>96</v>
      </c>
      <c r="B96" s="13">
        <f>COUNTIF('3. EXPANSIONS REPORT'!$H$3:$H$1048576,A96)</f>
        <v>0</v>
      </c>
      <c r="C96" s="30">
        <f>SUMIF('3. EXPANSIONS REPORT'!$H$3:$H$1048576,'STATSEXP SUMMARY IN R-VALUE '!A96,'3. EXPANSIONS REPORT'!$N$3:$N$1048576)</f>
        <v>0</v>
      </c>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3" t="s">
        <v>97</v>
      </c>
      <c r="B97" s="13">
        <f>COUNTIF('3. EXPANSIONS REPORT'!$H$3:$H$1048576,A97)</f>
        <v>0</v>
      </c>
      <c r="C97" s="30">
        <f>SUMIF('3. EXPANSIONS REPORT'!$H$3:$H$1048576,'STATSEXP SUMMARY IN R-VALUE '!A97,'3. EXPANSIONS REPORT'!$N$3:$N$1048576)</f>
        <v>0</v>
      </c>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3" t="s">
        <v>98</v>
      </c>
      <c r="B98" s="13">
        <f>COUNTIF('3. EXPANSIONS REPORT'!$H$3:$H$1048576,A98)</f>
        <v>0</v>
      </c>
      <c r="C98" s="30">
        <f>SUMIF('3. EXPANSIONS REPORT'!$H$3:$H$1048576,'STATSEXP SUMMARY IN R-VALUE '!A98,'3. EXPANSIONS REPORT'!$N$3:$N$1048576)</f>
        <v>0</v>
      </c>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3" t="s">
        <v>99</v>
      </c>
      <c r="B99" s="13">
        <f>COUNTIF('3. EXPANSIONS REPORT'!$H$3:$H$1048576,A99)</f>
        <v>1</v>
      </c>
      <c r="C99" s="30">
        <f>SUMIF('3. EXPANSIONS REPORT'!$H$3:$H$1048576,'STATSEXP SUMMARY IN R-VALUE '!A99,'3. EXPANSIONS REPORT'!$N$3:$N$1048576)</f>
        <v>0</v>
      </c>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3" t="s">
        <v>100</v>
      </c>
      <c r="B100" s="13">
        <f>COUNTIF('3. EXPANSIONS REPORT'!$H$3:$H$1048576,A100)</f>
        <v>2</v>
      </c>
      <c r="C100" s="30">
        <f>SUMIF('3. EXPANSIONS REPORT'!$H$3:$H$1048576,'STATSEXP SUMMARY IN R-VALUE '!A100,'3. EXPANSIONS REPORT'!$N$3:$N$1048576)</f>
        <v>486554.28</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3" t="s">
        <v>101</v>
      </c>
      <c r="B101" s="13">
        <f>COUNTIF('3. EXPANSIONS REPORT'!$H$3:$H$1048576,A101)</f>
        <v>0</v>
      </c>
      <c r="C101" s="30">
        <f>SUMIF('3. EXPANSIONS REPORT'!$H$3:$H$1048576,'STATSEXP SUMMARY IN R-VALUE '!A101,'3. EXPANSIONS REPORT'!$N$3:$N$1048576)</f>
        <v>0</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3" t="s">
        <v>102</v>
      </c>
      <c r="B102" s="13">
        <f>COUNTIF('3. EXPANSIONS REPORT'!$H$3:$H$1048576,A102)</f>
        <v>0</v>
      </c>
      <c r="C102" s="30">
        <f>SUMIF('3. EXPANSIONS REPORT'!$H$3:$H$1048576,'STATSEXP SUMMARY IN R-VALUE '!A102,'3. EXPANSIONS REPORT'!$N$3:$N$1048576)</f>
        <v>0</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3" t="s">
        <v>103</v>
      </c>
      <c r="B103" s="13">
        <f>COUNTIF('3. EXPANSIONS REPORT'!$H$3:$H$1048576,A103)</f>
        <v>0</v>
      </c>
      <c r="C103" s="30">
        <f>SUMIF('3. EXPANSIONS REPORT'!$H$3:$H$1048576,'STATSEXP SUMMARY IN R-VALUE '!A103,'3. EXPANSIONS REPORT'!$N$3:$N$1048576)</f>
        <v>0</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3" t="s">
        <v>104</v>
      </c>
      <c r="B104" s="13">
        <f>COUNTIF('3. EXPANSIONS REPORT'!$H$3:$H$1048576,A104)</f>
        <v>2</v>
      </c>
      <c r="C104" s="30">
        <f>SUMIF('3. EXPANSIONS REPORT'!$H$3:$H$1048576,'STATSEXP SUMMARY IN R-VALUE '!A104,'3. EXPANSIONS REPORT'!$N$3:$N$1048576)</f>
        <v>92154</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3" t="s">
        <v>105</v>
      </c>
      <c r="B105" s="13">
        <f>COUNTIF('3. EXPANSIONS REPORT'!$H$3:$H$1048576,A105)</f>
        <v>2</v>
      </c>
      <c r="C105" s="30">
        <f>SUMIF('3. EXPANSIONS REPORT'!$H$3:$H$1048576,'STATSEXP SUMMARY IN R-VALUE '!A105,'3. EXPANSIONS REPORT'!$N$3:$N$1048576)</f>
        <v>1667613304.46</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3" t="s">
        <v>106</v>
      </c>
      <c r="B106" s="13">
        <f>COUNTIF('3. EXPANSIONS REPORT'!$H$3:$H$1048576,A106)</f>
        <v>1</v>
      </c>
      <c r="C106" s="30">
        <f>SUMIF('3. EXPANSIONS REPORT'!$H$3:$H$1048576,'STATSEXP SUMMARY IN R-VALUE '!A106,'3. EXPANSIONS REPORT'!$N$3:$N$1048576)</f>
        <v>113648034.45</v>
      </c>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3" t="s">
        <v>107</v>
      </c>
      <c r="B107" s="13">
        <f>COUNTIF('3. EXPANSIONS REPORT'!$H$3:$H$1048576,A107)</f>
        <v>2</v>
      </c>
      <c r="C107" s="30">
        <f>SUMIF('3. EXPANSIONS REPORT'!$H$3:$H$1048576,'STATSEXP SUMMARY IN R-VALUE '!A107,'3. EXPANSIONS REPORT'!$N$3:$N$1048576)</f>
        <v>18553180.800000001</v>
      </c>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3" t="s">
        <v>108</v>
      </c>
      <c r="B108" s="13">
        <f>COUNTIF('3. EXPANSIONS REPORT'!$H$3:$H$1048576,A108)</f>
        <v>0</v>
      </c>
      <c r="C108" s="30">
        <f>SUMIF('3. EXPANSIONS REPORT'!$H$3:$H$1048576,'STATSEXP SUMMARY IN R-VALUE '!A108,'3. EXPANSIONS REPORT'!$N$3:$N$1048576)</f>
        <v>0</v>
      </c>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3" t="s">
        <v>109</v>
      </c>
      <c r="B109" s="13">
        <f>COUNTIF('3. EXPANSIONS REPORT'!$H$3:$H$1048576,A109)</f>
        <v>0</v>
      </c>
      <c r="C109" s="30">
        <f>SUMIF('3. EXPANSIONS REPORT'!$H$3:$H$1048576,'STATSEXP SUMMARY IN R-VALUE '!A109,'3. EXPANSIONS REPORT'!$N$3:$N$1048576)</f>
        <v>0</v>
      </c>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3" t="s">
        <v>110</v>
      </c>
      <c r="B110" s="13">
        <f>COUNTIF('3. EXPANSIONS REPORT'!$H$3:$H$1048576,A110)</f>
        <v>4</v>
      </c>
      <c r="C110" s="30">
        <f>SUMIF('3. EXPANSIONS REPORT'!$H$3:$H$1048576,'STATSEXP SUMMARY IN R-VALUE '!A110,'3. EXPANSIONS REPORT'!$N$3:$N$1048576)</f>
        <v>264719378.78</v>
      </c>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3" t="s">
        <v>111</v>
      </c>
      <c r="B111" s="13">
        <f>COUNTIF('3. EXPANSIONS REPORT'!$H$3:$H$1048576,A111)</f>
        <v>0</v>
      </c>
      <c r="C111" s="30">
        <f>SUMIF('3. EXPANSIONS REPORT'!$H$3:$H$1048576,'STATSEXP SUMMARY IN R-VALUE '!A111,'3. EXPANSIONS REPORT'!$N$3:$N$1048576)</f>
        <v>0</v>
      </c>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3" t="s">
        <v>112</v>
      </c>
      <c r="B112" s="13">
        <f>COUNTIF('3. EXPANSIONS REPORT'!$H$3:$H$1048576,A112)</f>
        <v>1</v>
      </c>
      <c r="C112" s="30">
        <f>SUMIF('3. EXPANSIONS REPORT'!$H$3:$H$1048576,'STATSEXP SUMMARY IN R-VALUE '!A112,'3. EXPANSIONS REPORT'!$N$3:$N$1048576)</f>
        <v>0</v>
      </c>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3" t="s">
        <v>113</v>
      </c>
      <c r="B113" s="13">
        <f>COUNTIF('3. EXPANSIONS REPORT'!$H$3:$H$1048576,A113)</f>
        <v>0</v>
      </c>
      <c r="C113" s="30">
        <f>SUMIF('3. EXPANSIONS REPORT'!$H$3:$H$1048576,'STATSEXP SUMMARY IN R-VALUE '!A113,'3. EXPANSIONS REPORT'!$N$3:$N$1048576)</f>
        <v>0</v>
      </c>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3" t="s">
        <v>114</v>
      </c>
      <c r="B114" s="13">
        <f>COUNTIF('3. EXPANSIONS REPORT'!$H$3:$H$1048576,A114)</f>
        <v>0</v>
      </c>
      <c r="C114" s="30">
        <f>SUMIF('3. EXPANSIONS REPORT'!$H$3:$H$1048576,'STATSEXP SUMMARY IN R-VALUE '!A114,'3. EXPANSIONS REPORT'!$N$3:$N$1048576)</f>
        <v>0</v>
      </c>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3" t="s">
        <v>115</v>
      </c>
      <c r="B115" s="13">
        <f>COUNTIF('3. EXPANSIONS REPORT'!$H$3:$H$1048576,A115)</f>
        <v>0</v>
      </c>
      <c r="C115" s="30">
        <f>SUMIF('3. EXPANSIONS REPORT'!$H$3:$H$1048576,'STATSEXP SUMMARY IN R-VALUE '!A115,'3. EXPANSIONS REPORT'!$N$3:$N$1048576)</f>
        <v>0</v>
      </c>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3" t="s">
        <v>116</v>
      </c>
      <c r="B116" s="13">
        <f>COUNTIF('3. EXPANSIONS REPORT'!$H$3:$H$1048576,A116)</f>
        <v>4</v>
      </c>
      <c r="C116" s="30">
        <f>SUMIF('3. EXPANSIONS REPORT'!$H$3:$H$1048576,'STATSEXP SUMMARY IN R-VALUE '!A116,'3. EXPANSIONS REPORT'!$N$3:$N$1048576)</f>
        <v>415270943.88999999</v>
      </c>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3" t="s">
        <v>117</v>
      </c>
      <c r="B117" s="13">
        <f>COUNTIF('3. EXPANSIONS REPORT'!$H$3:$H$1048576,A117)</f>
        <v>2</v>
      </c>
      <c r="C117" s="30">
        <f>SUMIF('3. EXPANSIONS REPORT'!$H$3:$H$1048576,'STATSEXP SUMMARY IN R-VALUE '!A117,'3. EXPANSIONS REPORT'!$N$3:$N$1048576)</f>
        <v>5402398.9199999999</v>
      </c>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3" t="s">
        <v>118</v>
      </c>
      <c r="B118" s="13">
        <f>COUNTIF('3. EXPANSIONS REPORT'!$H$3:$H$1048576,A118)</f>
        <v>0</v>
      </c>
      <c r="C118" s="30">
        <f>SUMIF('3. EXPANSIONS REPORT'!$H$3:$H$1048576,'STATSEXP SUMMARY IN R-VALUE '!A118,'3. EXPANSIONS REPORT'!$N$3:$N$1048576)</f>
        <v>0</v>
      </c>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3" t="s">
        <v>119</v>
      </c>
      <c r="B119" s="13">
        <f>COUNTIF('3. EXPANSIONS REPORT'!$H$3:$H$1048576,A119)</f>
        <v>0</v>
      </c>
      <c r="C119" s="30">
        <f>SUMIF('3. EXPANSIONS REPORT'!$H$3:$H$1048576,'STATSEXP SUMMARY IN R-VALUE '!A119,'3. EXPANSIONS REPORT'!$N$3:$N$1048576)</f>
        <v>0</v>
      </c>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3" t="s">
        <v>120</v>
      </c>
      <c r="B120" s="13">
        <f>COUNTIF('3. EXPANSIONS REPORT'!$H$3:$H$1048576,A120)</f>
        <v>1</v>
      </c>
      <c r="C120" s="30">
        <f>SUMIF('3. EXPANSIONS REPORT'!$H$3:$H$1048576,'STATSEXP SUMMARY IN R-VALUE '!A120,'3. EXPANSIONS REPORT'!$N$3:$N$1048576)</f>
        <v>0</v>
      </c>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3" t="s">
        <v>121</v>
      </c>
      <c r="B121" s="13">
        <f>COUNTIF('3. EXPANSIONS REPORT'!$H$3:$H$1048576,A121)</f>
        <v>0</v>
      </c>
      <c r="C121" s="30">
        <f>SUMIF('3. EXPANSIONS REPORT'!$H$3:$H$1048576,'STATSEXP SUMMARY IN R-VALUE '!A121,'3. EXPANSIONS REPORT'!$N$3:$N$1048576)</f>
        <v>0</v>
      </c>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3" t="s">
        <v>122</v>
      </c>
      <c r="B122" s="13">
        <f>COUNTIF('3. EXPANSIONS REPORT'!$H$3:$H$1048576,A122)</f>
        <v>0</v>
      </c>
      <c r="C122" s="30">
        <f>SUMIF('3. EXPANSIONS REPORT'!$H$3:$H$1048576,'STATSEXP SUMMARY IN R-VALUE '!A122,'3. EXPANSIONS REPORT'!$N$3:$N$1048576)</f>
        <v>0</v>
      </c>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3" t="s">
        <v>123</v>
      </c>
      <c r="B123" s="13">
        <f>COUNTIF('3. EXPANSIONS REPORT'!$H$3:$H$1048576,A123)</f>
        <v>0</v>
      </c>
      <c r="C123" s="30">
        <f>SUMIF('3. EXPANSIONS REPORT'!$H$3:$H$1048576,'STATSEXP SUMMARY IN R-VALUE '!A123,'3. EXPANSIONS REPORT'!$N$3:$N$1048576)</f>
        <v>0</v>
      </c>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3" t="s">
        <v>124</v>
      </c>
      <c r="B124" s="13">
        <f>COUNTIF('3. EXPANSIONS REPORT'!$H$3:$H$1048576,A124)</f>
        <v>0</v>
      </c>
      <c r="C124" s="30">
        <f>SUMIF('3. EXPANSIONS REPORT'!$H$3:$H$1048576,'STATSEXP SUMMARY IN R-VALUE '!A124,'3. EXPANSIONS REPORT'!$N$3:$N$1048576)</f>
        <v>0</v>
      </c>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3" t="s">
        <v>125</v>
      </c>
      <c r="B125" s="13">
        <f>COUNTIF('3. EXPANSIONS REPORT'!$H$3:$H$1048576,A125)</f>
        <v>1</v>
      </c>
      <c r="C125" s="30">
        <f>SUMIF('3. EXPANSIONS REPORT'!$H$3:$H$1048576,'STATSEXP SUMMARY IN R-VALUE '!A125,'3. EXPANSIONS REPORT'!$N$3:$N$1048576)</f>
        <v>0</v>
      </c>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3" t="s">
        <v>126</v>
      </c>
      <c r="B126" s="13">
        <f>COUNTIF('3. EXPANSIONS REPORT'!$H$3:$H$1048576,A126)</f>
        <v>0</v>
      </c>
      <c r="C126" s="30">
        <f>SUMIF('3. EXPANSIONS REPORT'!$H$3:$H$1048576,'STATSEXP SUMMARY IN R-VALUE '!A126,'3. EXPANSIONS REPORT'!$N$3:$N$1048576)</f>
        <v>0</v>
      </c>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3" t="s">
        <v>127</v>
      </c>
      <c r="B127" s="13">
        <f>COUNTIF('3. EXPANSIONS REPORT'!$H$3:$H$1048576,A127)</f>
        <v>0</v>
      </c>
      <c r="C127" s="30">
        <f>SUMIF('3. EXPANSIONS REPORT'!$H$3:$H$1048576,'STATSEXP SUMMARY IN R-VALUE '!A127,'3. EXPANSIONS REPORT'!$N$3:$N$1048576)</f>
        <v>0</v>
      </c>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3" t="s">
        <v>128</v>
      </c>
      <c r="B128" s="13">
        <f>COUNTIF('3. EXPANSIONS REPORT'!$H$3:$H$1048576,A128)</f>
        <v>0</v>
      </c>
      <c r="C128" s="30">
        <f>SUMIF('3. EXPANSIONS REPORT'!$H$3:$H$1048576,'STATSEXP SUMMARY IN R-VALUE '!A128,'3. EXPANSIONS REPORT'!$N$3:$N$1048576)</f>
        <v>0</v>
      </c>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3" t="s">
        <v>129</v>
      </c>
      <c r="B129" s="13">
        <f>COUNTIF('3. EXPANSIONS REPORT'!$H$3:$H$1048576,A129)</f>
        <v>0</v>
      </c>
      <c r="C129" s="30">
        <f>SUMIF('3. EXPANSIONS REPORT'!$H$3:$H$1048576,'STATSEXP SUMMARY IN R-VALUE '!A129,'3. EXPANSIONS REPORT'!$N$3:$N$1048576)</f>
        <v>0</v>
      </c>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3" t="s">
        <v>130</v>
      </c>
      <c r="B130" s="13">
        <f>COUNTIF('3. EXPANSIONS REPORT'!$H$3:$H$1048576,A130)</f>
        <v>0</v>
      </c>
      <c r="C130" s="30">
        <f>SUMIF('3. EXPANSIONS REPORT'!$H$3:$H$1048576,'STATSEXP SUMMARY IN R-VALUE '!A130,'3. EXPANSIONS REPORT'!$N$3:$N$1048576)</f>
        <v>0</v>
      </c>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3" t="s">
        <v>131</v>
      </c>
      <c r="B131" s="13">
        <f>COUNTIF('3. EXPANSIONS REPORT'!$H$3:$H$1048576,A131)</f>
        <v>0</v>
      </c>
      <c r="C131" s="30">
        <f>SUMIF('3. EXPANSIONS REPORT'!$H$3:$H$1048576,'STATSEXP SUMMARY IN R-VALUE '!A131,'3. EXPANSIONS REPORT'!$N$3:$N$1048576)</f>
        <v>0</v>
      </c>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3" t="s">
        <v>132</v>
      </c>
      <c r="B132" s="13">
        <f>COUNTIF('3. EXPANSIONS REPORT'!$H$3:$H$1048576,A132)</f>
        <v>0</v>
      </c>
      <c r="C132" s="30">
        <f>SUMIF('3. EXPANSIONS REPORT'!$H$3:$H$1048576,'STATSEXP SUMMARY IN R-VALUE '!A132,'3. EXPANSIONS REPORT'!$N$3:$N$1048576)</f>
        <v>0</v>
      </c>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3" t="s">
        <v>133</v>
      </c>
      <c r="B133" s="13">
        <f>COUNTIF('3. EXPANSIONS REPORT'!$H$3:$H$1048576,A133)</f>
        <v>0</v>
      </c>
      <c r="C133" s="30">
        <f>SUMIF('3. EXPANSIONS REPORT'!$H$3:$H$1048576,'STATSEXP SUMMARY IN R-VALUE '!A133,'3. EXPANSIONS REPORT'!$N$3:$N$1048576)</f>
        <v>0</v>
      </c>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3" t="s">
        <v>134</v>
      </c>
      <c r="B134" s="13">
        <f>COUNTIF('3. EXPANSIONS REPORT'!$H$3:$H$1048576,A134)</f>
        <v>0</v>
      </c>
      <c r="C134" s="30">
        <f>SUMIF('3. EXPANSIONS REPORT'!$H$3:$H$1048576,'STATSEXP SUMMARY IN R-VALUE '!A134,'3. EXPANSIONS REPORT'!$N$3:$N$1048576)</f>
        <v>0</v>
      </c>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3" t="s">
        <v>135</v>
      </c>
      <c r="B135" s="13">
        <f>COUNTIF('3. EXPANSIONS REPORT'!$H$3:$H$1048576,A135)</f>
        <v>0</v>
      </c>
      <c r="C135" s="30">
        <f>SUMIF('3. EXPANSIONS REPORT'!$H$3:$H$1048576,'STATSEXP SUMMARY IN R-VALUE '!A135,'3. EXPANSIONS REPORT'!$N$3:$N$1048576)</f>
        <v>0</v>
      </c>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3" t="s">
        <v>136</v>
      </c>
      <c r="B136" s="13">
        <f>COUNTIF('3. EXPANSIONS REPORT'!$H$3:$H$1048576,A136)</f>
        <v>0</v>
      </c>
      <c r="C136" s="30">
        <f>SUMIF('3. EXPANSIONS REPORT'!$H$3:$H$1048576,'STATSEXP SUMMARY IN R-VALUE '!A136,'3. EXPANSIONS REPORT'!$N$3:$N$1048576)</f>
        <v>0</v>
      </c>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3" t="s">
        <v>137</v>
      </c>
      <c r="B137" s="13">
        <f>COUNTIF('3. EXPANSIONS REPORT'!$H$3:$H$1048576,A137)</f>
        <v>0</v>
      </c>
      <c r="C137" s="30">
        <f>SUMIF('3. EXPANSIONS REPORT'!$H$3:$H$1048576,'STATSEXP SUMMARY IN R-VALUE '!A137,'3. EXPANSIONS REPORT'!$N$3:$N$1048576)</f>
        <v>0</v>
      </c>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3" t="s">
        <v>138</v>
      </c>
      <c r="B138" s="13">
        <f>COUNTIF('3. EXPANSIONS REPORT'!$H$3:$H$1048576,A138)</f>
        <v>0</v>
      </c>
      <c r="C138" s="30">
        <f>SUMIF('3. EXPANSIONS REPORT'!$H$3:$H$1048576,'STATSEXP SUMMARY IN R-VALUE '!A138,'3. EXPANSIONS REPORT'!$N$3:$N$1048576)</f>
        <v>0</v>
      </c>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3" t="s">
        <v>139</v>
      </c>
      <c r="B139" s="13">
        <f>COUNTIF('3. EXPANSIONS REPORT'!$H$3:$H$1048576,A139)</f>
        <v>0</v>
      </c>
      <c r="C139" s="30">
        <f>SUMIF('3. EXPANSIONS REPORT'!$H$3:$H$1048576,'STATSEXP SUMMARY IN R-VALUE '!A139,'3. EXPANSIONS REPORT'!$N$3:$N$1048576)</f>
        <v>0</v>
      </c>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3" t="s">
        <v>140</v>
      </c>
      <c r="B140" s="13">
        <f>COUNTIF('3. EXPANSIONS REPORT'!$H$3:$H$1048576,A140)</f>
        <v>0</v>
      </c>
      <c r="C140" s="30">
        <f>SUMIF('3. EXPANSIONS REPORT'!$H$3:$H$1048576,'STATSEXP SUMMARY IN R-VALUE '!A140,'3. EXPANSIONS REPORT'!$N$3:$N$1048576)</f>
        <v>0</v>
      </c>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3" t="s">
        <v>141</v>
      </c>
      <c r="B141" s="13">
        <f>COUNTIF('3. EXPANSIONS REPORT'!$H$3:$H$1048576,A141)</f>
        <v>0</v>
      </c>
      <c r="C141" s="30">
        <f>SUMIF('3. EXPANSIONS REPORT'!$H$3:$H$1048576,'STATSEXP SUMMARY IN R-VALUE '!A141,'3. EXPANSIONS REPORT'!$N$3:$N$1048576)</f>
        <v>0</v>
      </c>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3" t="s">
        <v>142</v>
      </c>
      <c r="B142" s="13">
        <f>COUNTIF('3. EXPANSIONS REPORT'!$H$3:$H$1048576,A142)</f>
        <v>0</v>
      </c>
      <c r="C142" s="30">
        <f>SUMIF('3. EXPANSIONS REPORT'!$H$3:$H$1048576,'STATSEXP SUMMARY IN R-VALUE '!A142,'3. EXPANSIONS REPORT'!$N$3:$N$1048576)</f>
        <v>0</v>
      </c>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3" t="s">
        <v>143</v>
      </c>
      <c r="B143" s="13">
        <f>COUNTIF('3. EXPANSIONS REPORT'!$H$3:$H$1048576,A143)</f>
        <v>0</v>
      </c>
      <c r="C143" s="30">
        <f>SUMIF('3. EXPANSIONS REPORT'!$H$3:$H$1048576,'STATSEXP SUMMARY IN R-VALUE '!A143,'3. EXPANSIONS REPORT'!$N$3:$N$1048576)</f>
        <v>0</v>
      </c>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3" t="s">
        <v>144</v>
      </c>
      <c r="B144" s="13">
        <f>COUNTIF('3. EXPANSIONS REPORT'!$H$3:$H$1048576,A144)</f>
        <v>0</v>
      </c>
      <c r="C144" s="30">
        <f>SUMIF('3. EXPANSIONS REPORT'!$H$3:$H$1048576,'STATSEXP SUMMARY IN R-VALUE '!A144,'3. EXPANSIONS REPORT'!$N$3:$N$1048576)</f>
        <v>0</v>
      </c>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3" t="s">
        <v>145</v>
      </c>
      <c r="B145" s="13">
        <f>COUNTIF('3. EXPANSIONS REPORT'!$H$3:$H$1048576,A145)</f>
        <v>0</v>
      </c>
      <c r="C145" s="30">
        <f>SUMIF('3. EXPANSIONS REPORT'!$H$3:$H$1048576,'STATSEXP SUMMARY IN R-VALUE '!A145,'3. EXPANSIONS REPORT'!$N$3:$N$1048576)</f>
        <v>0</v>
      </c>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3" t="s">
        <v>146</v>
      </c>
      <c r="B146" s="13">
        <f>COUNTIF('3. EXPANSIONS REPORT'!$H$3:$H$1048576,A146)</f>
        <v>0</v>
      </c>
      <c r="C146" s="30">
        <f>SUMIF('3. EXPANSIONS REPORT'!$H$3:$H$1048576,'STATSEXP SUMMARY IN R-VALUE '!A146,'3. EXPANSIONS REPORT'!$N$3:$N$1048576)</f>
        <v>0</v>
      </c>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3" t="s">
        <v>147</v>
      </c>
      <c r="B147" s="13">
        <f>COUNTIF('3. EXPANSIONS REPORT'!$H$3:$H$1048576,A147)</f>
        <v>0</v>
      </c>
      <c r="C147" s="30">
        <f>SUMIF('3. EXPANSIONS REPORT'!$H$3:$H$1048576,'STATSEXP SUMMARY IN R-VALUE '!A147,'3. EXPANSIONS REPORT'!$N$3:$N$1048576)</f>
        <v>0</v>
      </c>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3" t="s">
        <v>148</v>
      </c>
      <c r="B148" s="13">
        <f>COUNTIF('3. EXPANSIONS REPORT'!$H$3:$H$1048576,A148)</f>
        <v>0</v>
      </c>
      <c r="C148" s="30">
        <f>SUMIF('3. EXPANSIONS REPORT'!$H$3:$H$1048576,'STATSEXP SUMMARY IN R-VALUE '!A148,'3. EXPANSIONS REPORT'!$N$3:$N$1048576)</f>
        <v>0</v>
      </c>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3" t="s">
        <v>149</v>
      </c>
      <c r="B149" s="13">
        <f>COUNTIF('3. EXPANSIONS REPORT'!$H$3:$H$1048576,A149)</f>
        <v>0</v>
      </c>
      <c r="C149" s="30">
        <f>SUMIF('3. EXPANSIONS REPORT'!$H$3:$H$1048576,'STATSEXP SUMMARY IN R-VALUE '!A149,'3. EXPANSIONS REPORT'!$N$3:$N$1048576)</f>
        <v>0</v>
      </c>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3" t="s">
        <v>150</v>
      </c>
      <c r="B150" s="13">
        <f>COUNTIF('3. EXPANSIONS REPORT'!$H$3:$H$1048576,A150)</f>
        <v>0</v>
      </c>
      <c r="C150" s="30">
        <f>SUMIF('3. EXPANSIONS REPORT'!$H$3:$H$1048576,'STATSEXP SUMMARY IN R-VALUE '!A150,'3. EXPANSIONS REPORT'!$N$3:$N$1048576)</f>
        <v>0</v>
      </c>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3" t="s">
        <v>151</v>
      </c>
      <c r="B151" s="13">
        <f>COUNTIF('3. EXPANSIONS REPORT'!$H$3:$H$1048576,A151)</f>
        <v>0</v>
      </c>
      <c r="C151" s="30">
        <f>SUMIF('3. EXPANSIONS REPORT'!$H$3:$H$1048576,'STATSEXP SUMMARY IN R-VALUE '!A151,'3. EXPANSIONS REPORT'!$N$3:$N$1048576)</f>
        <v>0</v>
      </c>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3" t="s">
        <v>152</v>
      </c>
      <c r="B152" s="13">
        <f>COUNTIF('3. EXPANSIONS REPORT'!$H$3:$H$1048576,A152)</f>
        <v>0</v>
      </c>
      <c r="C152" s="30">
        <f>SUMIF('3. EXPANSIONS REPORT'!$H$3:$H$1048576,'STATSEXP SUMMARY IN R-VALUE '!A152,'3. EXPANSIONS REPORT'!$N$3:$N$1048576)</f>
        <v>0</v>
      </c>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3" t="s">
        <v>153</v>
      </c>
      <c r="B153" s="13">
        <f>COUNTIF('3. EXPANSIONS REPORT'!$H$3:$H$1048576,A153)</f>
        <v>0</v>
      </c>
      <c r="C153" s="30">
        <f>SUMIF('3. EXPANSIONS REPORT'!$H$3:$H$1048576,'STATSEXP SUMMARY IN R-VALUE '!A153,'3. EXPANSIONS REPORT'!$N$3:$N$1048576)</f>
        <v>0</v>
      </c>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3" t="s">
        <v>154</v>
      </c>
      <c r="B154" s="13">
        <f>COUNTIF('3. EXPANSIONS REPORT'!$H$3:$H$1048576,A154)</f>
        <v>0</v>
      </c>
      <c r="C154" s="30">
        <f>SUMIF('3. EXPANSIONS REPORT'!$H$3:$H$1048576,'STATSEXP SUMMARY IN R-VALUE '!A154,'3. EXPANSIONS REPORT'!$N$3:$N$1048576)</f>
        <v>0</v>
      </c>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3" t="s">
        <v>155</v>
      </c>
      <c r="B155" s="13">
        <f>COUNTIF('3. EXPANSIONS REPORT'!$H$3:$H$1048576,A155)</f>
        <v>0</v>
      </c>
      <c r="C155" s="30">
        <f>SUMIF('3. EXPANSIONS REPORT'!$H$3:$H$1048576,'STATSEXP SUMMARY IN R-VALUE '!A155,'3. EXPANSIONS REPORT'!$N$3:$N$1048576)</f>
        <v>0</v>
      </c>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3" t="s">
        <v>156</v>
      </c>
      <c r="B156" s="13">
        <f>COUNTIF('3. EXPANSIONS REPORT'!$H$3:$H$1048576,A156)</f>
        <v>0</v>
      </c>
      <c r="C156" s="30">
        <f>SUMIF('3. EXPANSIONS REPORT'!$H$3:$H$1048576,'STATSEXP SUMMARY IN R-VALUE '!A156,'3. EXPANSIONS REPORT'!$N$3:$N$1048576)</f>
        <v>0</v>
      </c>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3" t="s">
        <v>157</v>
      </c>
      <c r="B157" s="13">
        <f>COUNTIF('3. EXPANSIONS REPORT'!$H$3:$H$1048576,A157)</f>
        <v>0</v>
      </c>
      <c r="C157" s="30">
        <f>SUMIF('3. EXPANSIONS REPORT'!$H$3:$H$1048576,'STATSEXP SUMMARY IN R-VALUE '!A157,'3. EXPANSIONS REPORT'!$N$3:$N$1048576)</f>
        <v>0</v>
      </c>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3" t="s">
        <v>158</v>
      </c>
      <c r="B158" s="13">
        <f>COUNTIF('3. EXPANSIONS REPORT'!$H$3:$H$1048576,A158)</f>
        <v>0</v>
      </c>
      <c r="C158" s="30">
        <f>SUMIF('3. EXPANSIONS REPORT'!$H$3:$H$1048576,'STATSEXP SUMMARY IN R-VALUE '!A158,'3. EXPANSIONS REPORT'!$N$3:$N$1048576)</f>
        <v>0</v>
      </c>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3" t="s">
        <v>159</v>
      </c>
      <c r="B159" s="13">
        <f>COUNTIF('3. EXPANSIONS REPORT'!$H$3:$H$1048576,A159)</f>
        <v>0</v>
      </c>
      <c r="C159" s="30">
        <f>SUMIF('3. EXPANSIONS REPORT'!$H$3:$H$1048576,'STATSEXP SUMMARY IN R-VALUE '!A159,'3. EXPANSIONS REPORT'!$N$3:$N$1048576)</f>
        <v>0</v>
      </c>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3" t="s">
        <v>160</v>
      </c>
      <c r="B160" s="13">
        <f>COUNTIF('3. EXPANSIONS REPORT'!$H$3:$H$1048576,A160)</f>
        <v>8</v>
      </c>
      <c r="C160" s="30">
        <f>SUMIF('3. EXPANSIONS REPORT'!$H$3:$H$1048576,'STATSEXP SUMMARY IN R-VALUE '!A160,'3. EXPANSIONS REPORT'!$N$3:$N$1048576)</f>
        <v>33693371.660000004</v>
      </c>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3" t="s">
        <v>161</v>
      </c>
      <c r="B161" s="13">
        <f>COUNTIF('3. EXPANSIONS REPORT'!$H$3:$H$1048576,A161)</f>
        <v>0</v>
      </c>
      <c r="C161" s="30">
        <f>SUMIF('3. EXPANSIONS REPORT'!$H$3:$H$1048576,'STATSEXP SUMMARY IN R-VALUE '!A161,'3. EXPANSIONS REPORT'!$N$3:$N$1048576)</f>
        <v>0</v>
      </c>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3" t="s">
        <v>162</v>
      </c>
      <c r="B162" s="13">
        <f>COUNTIF('3. EXPANSIONS REPORT'!$H$3:$H$1048576,A162)</f>
        <v>0</v>
      </c>
      <c r="C162" s="30">
        <f>SUMIF('3. EXPANSIONS REPORT'!$H$3:$H$1048576,'STATSEXP SUMMARY IN R-VALUE '!A162,'3. EXPANSIONS REPORT'!$N$3:$N$1048576)</f>
        <v>0</v>
      </c>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3" t="s">
        <v>163</v>
      </c>
      <c r="B163" s="13">
        <f>COUNTIF('3. EXPANSIONS REPORT'!$H$3:$H$1048576,A163)</f>
        <v>0</v>
      </c>
      <c r="C163" s="30">
        <f>SUMIF('3. EXPANSIONS REPORT'!$H$3:$H$1048576,'STATSEXP SUMMARY IN R-VALUE '!A163,'3. EXPANSIONS REPORT'!$N$3:$N$1048576)</f>
        <v>0</v>
      </c>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3" t="s">
        <v>164</v>
      </c>
      <c r="B164" s="13">
        <f>COUNTIF('3. EXPANSIONS REPORT'!$H$3:$H$1048576,A164)</f>
        <v>0</v>
      </c>
      <c r="C164" s="30">
        <f>SUMIF('3. EXPANSIONS REPORT'!$H$3:$H$1048576,'STATSEXP SUMMARY IN R-VALUE '!A164,'3. EXPANSIONS REPORT'!$N$3:$N$1048576)</f>
        <v>0</v>
      </c>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3" t="s">
        <v>165</v>
      </c>
      <c r="B165" s="13">
        <f>COUNTIF('3. EXPANSIONS REPORT'!$H$3:$H$1048576,A165)</f>
        <v>0</v>
      </c>
      <c r="C165" s="30">
        <f>SUMIF('3. EXPANSIONS REPORT'!$H$3:$H$1048576,'STATSEXP SUMMARY IN R-VALUE '!A165,'3. EXPANSIONS REPORT'!$N$3:$N$1048576)</f>
        <v>0</v>
      </c>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3" t="s">
        <v>166</v>
      </c>
      <c r="B166" s="13">
        <f>COUNTIF('3. EXPANSIONS REPORT'!$H$3:$H$1048576,A166)</f>
        <v>0</v>
      </c>
      <c r="C166" s="30">
        <f>SUMIF('3. EXPANSIONS REPORT'!$H$3:$H$1048576,'STATSEXP SUMMARY IN R-VALUE '!A166,'3. EXPANSIONS REPORT'!$N$3:$N$1048576)</f>
        <v>0</v>
      </c>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3" t="s">
        <v>167</v>
      </c>
      <c r="B167" s="13">
        <f>COUNTIF('3. EXPANSIONS REPORT'!$H$3:$H$1048576,A167)</f>
        <v>0</v>
      </c>
      <c r="C167" s="30">
        <f>SUMIF('3. EXPANSIONS REPORT'!$H$3:$H$1048576,'STATSEXP SUMMARY IN R-VALUE '!A167,'3. EXPANSIONS REPORT'!$N$3:$N$1048576)</f>
        <v>0</v>
      </c>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3" t="s">
        <v>168</v>
      </c>
      <c r="B168" s="13">
        <f>COUNTIF('3. EXPANSIONS REPORT'!$H$3:$H$1048576,A168)</f>
        <v>0</v>
      </c>
      <c r="C168" s="30">
        <f>SUMIF('3. EXPANSIONS REPORT'!$H$3:$H$1048576,'STATSEXP SUMMARY IN R-VALUE '!A168,'3. EXPANSIONS REPORT'!$N$3:$N$1048576)</f>
        <v>0</v>
      </c>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3" t="s">
        <v>169</v>
      </c>
      <c r="B169" s="13">
        <f>COUNTIF('3. EXPANSIONS REPORT'!$H$3:$H$1048576,A169)</f>
        <v>0</v>
      </c>
      <c r="C169" s="30">
        <f>SUMIF('3. EXPANSIONS REPORT'!$H$3:$H$1048576,'STATSEXP SUMMARY IN R-VALUE '!A169,'3. EXPANSIONS REPORT'!$N$3:$N$1048576)</f>
        <v>0</v>
      </c>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3" t="s">
        <v>170</v>
      </c>
      <c r="B170" s="13">
        <f>COUNTIF('3. EXPANSIONS REPORT'!$H$3:$H$1048576,A170)</f>
        <v>0</v>
      </c>
      <c r="C170" s="30">
        <f>SUMIF('3. EXPANSIONS REPORT'!$H$3:$H$1048576,'STATSEXP SUMMARY IN R-VALUE '!A170,'3. EXPANSIONS REPORT'!$N$3:$N$1048576)</f>
        <v>0</v>
      </c>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3" t="s">
        <v>171</v>
      </c>
      <c r="B171" s="13">
        <f>COUNTIF('3. EXPANSIONS REPORT'!$H$3:$H$1048576,A171)</f>
        <v>0</v>
      </c>
      <c r="C171" s="30">
        <f>SUMIF('3. EXPANSIONS REPORT'!$H$3:$H$1048576,'STATSEXP SUMMARY IN R-VALUE '!A171,'3. EXPANSIONS REPORT'!$N$3:$N$1048576)</f>
        <v>0</v>
      </c>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3" t="s">
        <v>172</v>
      </c>
      <c r="B172" s="13">
        <f>COUNTIF('3. EXPANSIONS REPORT'!$H$3:$H$1048576,A172)</f>
        <v>0</v>
      </c>
      <c r="C172" s="30">
        <f>SUMIF('3. EXPANSIONS REPORT'!$H$3:$H$1048576,'STATSEXP SUMMARY IN R-VALUE '!A172,'3. EXPANSIONS REPORT'!$N$3:$N$1048576)</f>
        <v>0</v>
      </c>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3" t="s">
        <v>172</v>
      </c>
      <c r="B173" s="13">
        <f>COUNTIF('3. EXPANSIONS REPORT'!$H$3:$H$1048576,A173)</f>
        <v>0</v>
      </c>
      <c r="C173" s="30">
        <f>SUMIF('3. EXPANSIONS REPORT'!$H$3:$H$1048576,'STATSEXP SUMMARY IN R-VALUE '!A173,'3. EXPANSIONS REPORT'!$N$3:$N$1048576)</f>
        <v>0</v>
      </c>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3" t="s">
        <v>173</v>
      </c>
      <c r="B174" s="13">
        <f>COUNTIF('3. EXPANSIONS REPORT'!$H$3:$H$1048576,A174)</f>
        <v>0</v>
      </c>
      <c r="C174" s="30">
        <f>SUMIF('3. EXPANSIONS REPORT'!$H$3:$H$1048576,'STATSEXP SUMMARY IN R-VALUE '!A174,'3. EXPANSIONS REPORT'!$N$3:$N$1048576)</f>
        <v>0</v>
      </c>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3" t="s">
        <v>174</v>
      </c>
      <c r="B175" s="13">
        <f>COUNTIF('3. EXPANSIONS REPORT'!$H$3:$H$1048576,A175)</f>
        <v>0</v>
      </c>
      <c r="C175" s="30">
        <f>SUMIF('3. EXPANSIONS REPORT'!$H$3:$H$1048576,'STATSEXP SUMMARY IN R-VALUE '!A175,'3. EXPANSIONS REPORT'!$N$3:$N$1048576)</f>
        <v>0</v>
      </c>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3" t="s">
        <v>175</v>
      </c>
      <c r="B176" s="13">
        <f>COUNTIF('3. EXPANSIONS REPORT'!$H$3:$H$1048576,A176)</f>
        <v>0</v>
      </c>
      <c r="C176" s="30">
        <f>SUMIF('3. EXPANSIONS REPORT'!$H$3:$H$1048576,'STATSEXP SUMMARY IN R-VALUE '!A176,'3. EXPANSIONS REPORT'!$N$3:$N$1048576)</f>
        <v>0</v>
      </c>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3" t="s">
        <v>176</v>
      </c>
      <c r="B177" s="13">
        <f>COUNTIF('3. EXPANSIONS REPORT'!$H$3:$H$1048576,A177)</f>
        <v>0</v>
      </c>
      <c r="C177" s="30">
        <f>SUMIF('3. EXPANSIONS REPORT'!$H$3:$H$1048576,'STATSEXP SUMMARY IN R-VALUE '!A177,'3. EXPANSIONS REPORT'!$N$3:$N$1048576)</f>
        <v>0</v>
      </c>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3" t="s">
        <v>177</v>
      </c>
      <c r="B178" s="13">
        <f>COUNTIF('3. EXPANSIONS REPORT'!$H$3:$H$1048576,A178)</f>
        <v>0</v>
      </c>
      <c r="C178" s="30">
        <f>SUMIF('3. EXPANSIONS REPORT'!$H$3:$H$1048576,'STATSEXP SUMMARY IN R-VALUE '!A178,'3. EXPANSIONS REPORT'!$N$3:$N$1048576)</f>
        <v>0</v>
      </c>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3" t="s">
        <v>178</v>
      </c>
      <c r="B179" s="13">
        <f>COUNTIF('3. EXPANSIONS REPORT'!$H$3:$H$1048576,A179)</f>
        <v>0</v>
      </c>
      <c r="C179" s="30">
        <f>SUMIF('3. EXPANSIONS REPORT'!$H$3:$H$1048576,'STATSEXP SUMMARY IN R-VALUE '!A179,'3. EXPANSIONS REPORT'!$N$3:$N$1048576)</f>
        <v>0</v>
      </c>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3" t="s">
        <v>179</v>
      </c>
      <c r="B180" s="13">
        <f>COUNTIF('3. EXPANSIONS REPORT'!$H$3:$H$1048576,A180)</f>
        <v>0</v>
      </c>
      <c r="C180" s="30">
        <f>SUMIF('3. EXPANSIONS REPORT'!$H$3:$H$1048576,'STATSEXP SUMMARY IN R-VALUE '!A180,'3. EXPANSIONS REPORT'!$N$3:$N$1048576)</f>
        <v>0</v>
      </c>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3" t="s">
        <v>180</v>
      </c>
      <c r="B181" s="13">
        <f>COUNTIF('3. EXPANSIONS REPORT'!$H$3:$H$1048576,A181)</f>
        <v>0</v>
      </c>
      <c r="C181" s="30">
        <f>SUMIF('3. EXPANSIONS REPORT'!$H$3:$H$1048576,'STATSEXP SUMMARY IN R-VALUE '!A181,'3. EXPANSIONS REPORT'!$N$3:$N$1048576)</f>
        <v>0</v>
      </c>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3" t="s">
        <v>181</v>
      </c>
      <c r="B182" s="13">
        <f>COUNTIF('3. EXPANSIONS REPORT'!$H$3:$H$1048576,A182)</f>
        <v>21</v>
      </c>
      <c r="C182" s="30">
        <f>SUMIF('3. EXPANSIONS REPORT'!$H$3:$H$1048576,'STATSEXP SUMMARY IN R-VALUE '!A182,'3. EXPANSIONS REPORT'!$N$3:$N$1048576)</f>
        <v>31260583001.050003</v>
      </c>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3" t="s">
        <v>182</v>
      </c>
      <c r="B183" s="13">
        <f>COUNTIF('3. EXPANSIONS REPORT'!$H$3:$H$1048576,A183)</f>
        <v>1</v>
      </c>
      <c r="C183" s="30">
        <f>SUMIF('3. EXPANSIONS REPORT'!$H$3:$H$1048576,'STATSEXP SUMMARY IN R-VALUE '!A183,'3. EXPANSIONS REPORT'!$N$3:$N$1048576)</f>
        <v>692640</v>
      </c>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3" t="s">
        <v>183</v>
      </c>
      <c r="B184" s="13">
        <f>COUNTIF('3. EXPANSIONS REPORT'!$H$3:$H$1048576,A184)</f>
        <v>0</v>
      </c>
      <c r="C184" s="30">
        <f>SUMIF('3. EXPANSIONS REPORT'!$H$3:$H$1048576,'STATSEXP SUMMARY IN R-VALUE '!A184,'3. EXPANSIONS REPORT'!$N$3:$N$1048576)</f>
        <v>0</v>
      </c>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3" t="s">
        <v>184</v>
      </c>
      <c r="B185" s="13">
        <f>COUNTIF('3. EXPANSIONS REPORT'!$H$3:$H$1048576,A185)</f>
        <v>0</v>
      </c>
      <c r="C185" s="30">
        <f>SUMIF('3. EXPANSIONS REPORT'!$H$3:$H$1048576,'STATSEXP SUMMARY IN R-VALUE '!A185,'3. EXPANSIONS REPORT'!$N$3:$N$1048576)</f>
        <v>0</v>
      </c>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3" t="s">
        <v>185</v>
      </c>
      <c r="B186" s="13">
        <f>COUNTIF('3. EXPANSIONS REPORT'!$H$3:$H$1048576,A186)</f>
        <v>0</v>
      </c>
      <c r="C186" s="30">
        <f>SUMIF('3. EXPANSIONS REPORT'!$H$3:$H$1048576,'STATSEXP SUMMARY IN R-VALUE '!A186,'3. EXPANSIONS REPORT'!$N$3:$N$1048576)</f>
        <v>0</v>
      </c>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3" t="s">
        <v>186</v>
      </c>
      <c r="B187" s="13">
        <f>COUNTIF('3. EXPANSIONS REPORT'!$H$3:$H$1048576,A187)</f>
        <v>0</v>
      </c>
      <c r="C187" s="30">
        <f>SUMIF('3. EXPANSIONS REPORT'!$H$3:$H$1048576,'STATSEXP SUMMARY IN R-VALUE '!A187,'3. EXPANSIONS REPORT'!$N$3:$N$1048576)</f>
        <v>0</v>
      </c>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3" t="s">
        <v>187</v>
      </c>
      <c r="B188" s="13">
        <f>COUNTIF('3. EXPANSIONS REPORT'!$H$3:$H$1048576,A188)</f>
        <v>0</v>
      </c>
      <c r="C188" s="30">
        <f>SUMIF('3. EXPANSIONS REPORT'!$H$3:$H$1048576,'STATSEXP SUMMARY IN R-VALUE '!A188,'3. EXPANSIONS REPORT'!$N$3:$N$1048576)</f>
        <v>0</v>
      </c>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3" t="s">
        <v>188</v>
      </c>
      <c r="B189" s="13">
        <f>COUNTIF('3. EXPANSIONS REPORT'!$H$3:$H$1048576,A189)</f>
        <v>0</v>
      </c>
      <c r="C189" s="30">
        <f>SUMIF('3. EXPANSIONS REPORT'!$H$3:$H$1048576,'STATSEXP SUMMARY IN R-VALUE '!A189,'3. EXPANSIONS REPORT'!$N$3:$N$1048576)</f>
        <v>0</v>
      </c>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3" t="s">
        <v>189</v>
      </c>
      <c r="B190" s="13">
        <f>COUNTIF('3. EXPANSIONS REPORT'!$H$3:$H$1048576,A190)</f>
        <v>0</v>
      </c>
      <c r="C190" s="30">
        <f>SUMIF('3. EXPANSIONS REPORT'!$H$3:$H$1048576,'STATSEXP SUMMARY IN R-VALUE '!A190,'3. EXPANSIONS REPORT'!$N$3:$N$1048576)</f>
        <v>0</v>
      </c>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3" t="s">
        <v>190</v>
      </c>
      <c r="B191" s="13">
        <f>COUNTIF('3. EXPANSIONS REPORT'!$H$3:$H$1048576,A191)</f>
        <v>0</v>
      </c>
      <c r="C191" s="30">
        <f>SUMIF('3. EXPANSIONS REPORT'!$H$3:$H$1048576,'STATSEXP SUMMARY IN R-VALUE '!A191,'3. EXPANSIONS REPORT'!$N$3:$N$1048576)</f>
        <v>0</v>
      </c>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3" t="s">
        <v>191</v>
      </c>
      <c r="B192" s="13">
        <f>COUNTIF('3. EXPANSIONS REPORT'!$H$3:$H$1048576,A192)</f>
        <v>0</v>
      </c>
      <c r="C192" s="30">
        <f>SUMIF('3. EXPANSIONS REPORT'!$H$3:$H$1048576,'STATSEXP SUMMARY IN R-VALUE '!A192,'3. EXPANSIONS REPORT'!$N$3:$N$1048576)</f>
        <v>0</v>
      </c>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3" t="s">
        <v>192</v>
      </c>
      <c r="B193" s="13">
        <f>COUNTIF('3. EXPANSIONS REPORT'!$H$3:$H$1048576,A193)</f>
        <v>0</v>
      </c>
      <c r="C193" s="30">
        <f>SUMIF('3. EXPANSIONS REPORT'!$H$3:$H$1048576,'STATSEXP SUMMARY IN R-VALUE '!A193,'3. EXPANSIONS REPORT'!$N$3:$N$1048576)</f>
        <v>0</v>
      </c>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3" t="s">
        <v>193</v>
      </c>
      <c r="B194" s="13">
        <f>COUNTIF('3. EXPANSIONS REPORT'!$H$3:$H$1048576,A194)</f>
        <v>0</v>
      </c>
      <c r="C194" s="30">
        <f>SUMIF('3. EXPANSIONS REPORT'!$H$3:$H$1048576,'STATSEXP SUMMARY IN R-VALUE '!A194,'3. EXPANSIONS REPORT'!$N$3:$N$1048576)</f>
        <v>0</v>
      </c>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3" t="s">
        <v>194</v>
      </c>
      <c r="B195" s="13">
        <f>COUNTIF('3. EXPANSIONS REPORT'!$H$3:$H$1048576,A195)</f>
        <v>0</v>
      </c>
      <c r="C195" s="30">
        <f>SUMIF('3. EXPANSIONS REPORT'!$H$3:$H$1048576,'STATSEXP SUMMARY IN R-VALUE '!A195,'3. EXPANSIONS REPORT'!$N$3:$N$1048576)</f>
        <v>0</v>
      </c>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3" t="s">
        <v>195</v>
      </c>
      <c r="B196" s="13">
        <f>COUNTIF('3. EXPANSIONS REPORT'!$H$3:$H$1048576,A196)</f>
        <v>0</v>
      </c>
      <c r="C196" s="30">
        <f>SUMIF('3. EXPANSIONS REPORT'!$H$3:$H$1048576,'STATSEXP SUMMARY IN R-VALUE '!A196,'3. EXPANSIONS REPORT'!$N$3:$N$1048576)</f>
        <v>0</v>
      </c>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3" t="s">
        <v>196</v>
      </c>
      <c r="B197" s="13">
        <f>COUNTIF('3. EXPANSIONS REPORT'!$H$3:$H$1048576,A197)</f>
        <v>0</v>
      </c>
      <c r="C197" s="30">
        <f>SUMIF('3. EXPANSIONS REPORT'!$H$3:$H$1048576,'STATSEXP SUMMARY IN R-VALUE '!A197,'3. EXPANSIONS REPORT'!$N$3:$N$1048576)</f>
        <v>0</v>
      </c>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3" t="s">
        <v>197</v>
      </c>
      <c r="B198" s="13">
        <f>COUNTIF('3. EXPANSIONS REPORT'!$H$3:$H$1048576,A198)</f>
        <v>0</v>
      </c>
      <c r="C198" s="30">
        <f>SUMIF('3. EXPANSIONS REPORT'!$H$3:$H$1048576,'STATSEXP SUMMARY IN R-VALUE '!A198,'3. EXPANSIONS REPORT'!$N$3:$N$1048576)</f>
        <v>0</v>
      </c>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3" t="s">
        <v>198</v>
      </c>
      <c r="B199" s="13">
        <f>COUNTIF('3. EXPANSIONS REPORT'!$H$3:$H$1048576,A199)</f>
        <v>0</v>
      </c>
      <c r="C199" s="30">
        <f>SUMIF('3. EXPANSIONS REPORT'!$H$3:$H$1048576,'STATSEXP SUMMARY IN R-VALUE '!A199,'3. EXPANSIONS REPORT'!$N$3:$N$1048576)</f>
        <v>0</v>
      </c>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3" t="s">
        <v>199</v>
      </c>
      <c r="B200" s="13">
        <f>COUNTIF('3. EXPANSIONS REPORT'!$H$3:$H$1048576,A200)</f>
        <v>0</v>
      </c>
      <c r="C200" s="30">
        <f>SUMIF('3. EXPANSIONS REPORT'!$H$3:$H$1048576,'STATSEXP SUMMARY IN R-VALUE '!A200,'3. EXPANSIONS REPORT'!$N$3:$N$1048576)</f>
        <v>0</v>
      </c>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3" t="s">
        <v>200</v>
      </c>
      <c r="B201" s="13">
        <f>COUNTIF('3. EXPANSIONS REPORT'!$H$3:$H$1048576,A201)</f>
        <v>0</v>
      </c>
      <c r="C201" s="30">
        <f>SUMIF('3. EXPANSIONS REPORT'!$H$3:$H$1048576,'STATSEXP SUMMARY IN R-VALUE '!A201,'3. EXPANSIONS REPORT'!$N$3:$N$1048576)</f>
        <v>0</v>
      </c>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3" t="s">
        <v>201</v>
      </c>
      <c r="B202" s="13">
        <f>COUNTIF('3. EXPANSIONS REPORT'!$H$3:$H$1048576,A202)</f>
        <v>0</v>
      </c>
      <c r="C202" s="30">
        <f>SUMIF('3. EXPANSIONS REPORT'!$H$3:$H$1048576,'STATSEXP SUMMARY IN R-VALUE '!A202,'3. EXPANSIONS REPORT'!$N$3:$N$1048576)</f>
        <v>0</v>
      </c>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3" t="s">
        <v>202</v>
      </c>
      <c r="B203" s="13">
        <f>COUNTIF('3. EXPANSIONS REPORT'!$H$3:$H$1048576,A203)</f>
        <v>0</v>
      </c>
      <c r="C203" s="30">
        <f>SUMIF('3. EXPANSIONS REPORT'!$H$3:$H$1048576,'STATSEXP SUMMARY IN R-VALUE '!A203,'3. EXPANSIONS REPORT'!$N$3:$N$1048576)</f>
        <v>0</v>
      </c>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3" t="s">
        <v>203</v>
      </c>
      <c r="B204" s="13">
        <f>COUNTIF('3. EXPANSIONS REPORT'!$H$3:$H$1048576,A204)</f>
        <v>0</v>
      </c>
      <c r="C204" s="30">
        <f>SUMIF('3. EXPANSIONS REPORT'!$H$3:$H$1048576,'STATSEXP SUMMARY IN R-VALUE '!A204,'3. EXPANSIONS REPORT'!$N$3:$N$1048576)</f>
        <v>0</v>
      </c>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3" t="s">
        <v>204</v>
      </c>
      <c r="B205" s="13">
        <f>COUNTIF('3. EXPANSIONS REPORT'!$H$3:$H$1048576,A205)</f>
        <v>0</v>
      </c>
      <c r="C205" s="30">
        <f>SUMIF('3. EXPANSIONS REPORT'!$H$3:$H$1048576,'STATSEXP SUMMARY IN R-VALUE '!A205,'3. EXPANSIONS REPORT'!$N$3:$N$1048576)</f>
        <v>0</v>
      </c>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3" t="s">
        <v>205</v>
      </c>
      <c r="B206" s="13">
        <f>COUNTIF('3. EXPANSIONS REPORT'!$H$3:$H$1048576,A206)</f>
        <v>0</v>
      </c>
      <c r="C206" s="30">
        <f>SUMIF('3. EXPANSIONS REPORT'!$H$3:$H$1048576,'STATSEXP SUMMARY IN R-VALUE '!A206,'3. EXPANSIONS REPORT'!$N$3:$N$1048576)</f>
        <v>0</v>
      </c>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3" t="s">
        <v>206</v>
      </c>
      <c r="B207" s="13">
        <f>COUNTIF('3. EXPANSIONS REPORT'!$H$3:$H$1048576,A207)</f>
        <v>0</v>
      </c>
      <c r="C207" s="30">
        <f>SUMIF('3. EXPANSIONS REPORT'!$H$3:$H$1048576,'STATSEXP SUMMARY IN R-VALUE '!A207,'3. EXPANSIONS REPORT'!$N$3:$N$1048576)</f>
        <v>0</v>
      </c>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3" t="s">
        <v>207</v>
      </c>
      <c r="B208" s="13">
        <f>COUNTIF('3. EXPANSIONS REPORT'!$H$3:$H$1048576,A208)</f>
        <v>0</v>
      </c>
      <c r="C208" s="30">
        <f>SUMIF('3. EXPANSIONS REPORT'!$H$3:$H$1048576,'STATSEXP SUMMARY IN R-VALUE '!A208,'3. EXPANSIONS REPORT'!$N$3:$N$1048576)</f>
        <v>0</v>
      </c>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3" t="s">
        <v>208</v>
      </c>
      <c r="B209" s="13">
        <f>COUNTIF('3. EXPANSIONS REPORT'!$H$3:$H$1048576,A209)</f>
        <v>0</v>
      </c>
      <c r="C209" s="30">
        <f>SUMIF('3. EXPANSIONS REPORT'!$H$3:$H$1048576,'STATSEXP SUMMARY IN R-VALUE '!A209,'3. EXPANSIONS REPORT'!$N$3:$N$1048576)</f>
        <v>0</v>
      </c>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3" t="s">
        <v>209</v>
      </c>
      <c r="B210" s="13">
        <f>COUNTIF('3. EXPANSIONS REPORT'!$H$3:$H$1048576,A210)</f>
        <v>0</v>
      </c>
      <c r="C210" s="30">
        <f>SUMIF('3. EXPANSIONS REPORT'!$H$3:$H$1048576,'STATSEXP SUMMARY IN R-VALUE '!A210,'3. EXPANSIONS REPORT'!$N$3:$N$1048576)</f>
        <v>0</v>
      </c>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3" t="s">
        <v>210</v>
      </c>
      <c r="B211" s="13">
        <f>COUNTIF('3. EXPANSIONS REPORT'!$H$3:$H$1048576,A211)</f>
        <v>0</v>
      </c>
      <c r="C211" s="30">
        <f>SUMIF('3. EXPANSIONS REPORT'!$H$3:$H$1048576,'STATSEXP SUMMARY IN R-VALUE '!A211,'3. EXPANSIONS REPORT'!$N$3:$N$1048576)</f>
        <v>0</v>
      </c>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3" t="s">
        <v>211</v>
      </c>
      <c r="B212" s="13">
        <f>COUNTIF('3. EXPANSIONS REPORT'!$H$3:$H$1048576,A212)</f>
        <v>0</v>
      </c>
      <c r="C212" s="30">
        <f>SUMIF('3. EXPANSIONS REPORT'!$H$3:$H$1048576,'STATSEXP SUMMARY IN R-VALUE '!A212,'3. EXPANSIONS REPORT'!$N$3:$N$1048576)</f>
        <v>0</v>
      </c>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3" t="s">
        <v>212</v>
      </c>
      <c r="B213" s="13">
        <f>COUNTIF('3. EXPANSIONS REPORT'!$H$3:$H$1048576,A213)</f>
        <v>0</v>
      </c>
      <c r="C213" s="30">
        <f>SUMIF('3. EXPANSIONS REPORT'!$H$3:$H$1048576,'STATSEXP SUMMARY IN R-VALUE '!A213,'3. EXPANSIONS REPORT'!$N$3:$N$1048576)</f>
        <v>0</v>
      </c>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3" t="s">
        <v>213</v>
      </c>
      <c r="B214" s="13">
        <f>COUNTIF('3. EXPANSIONS REPORT'!$H$3:$H$1048576,A214)</f>
        <v>0</v>
      </c>
      <c r="C214" s="30">
        <f>SUMIF('3. EXPANSIONS REPORT'!$H$3:$H$1048576,'STATSEXP SUMMARY IN R-VALUE '!A214,'3. EXPANSIONS REPORT'!$N$3:$N$1048576)</f>
        <v>0</v>
      </c>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3" t="s">
        <v>214</v>
      </c>
      <c r="B215" s="13">
        <f>COUNTIF('3. EXPANSIONS REPORT'!$H$3:$H$1048576,A215)</f>
        <v>0</v>
      </c>
      <c r="C215" s="30">
        <f>SUMIF('3. EXPANSIONS REPORT'!$H$3:$H$1048576,'STATSEXP SUMMARY IN R-VALUE '!A215,'3. EXPANSIONS REPORT'!$N$3:$N$1048576)</f>
        <v>0</v>
      </c>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3" t="s">
        <v>215</v>
      </c>
      <c r="B216" s="13">
        <f>COUNTIF('3. EXPANSIONS REPORT'!$H$3:$H$1048576,A216)</f>
        <v>0</v>
      </c>
      <c r="C216" s="30">
        <f>SUMIF('3. EXPANSIONS REPORT'!$H$3:$H$1048576,'STATSEXP SUMMARY IN R-VALUE '!A216,'3. EXPANSIONS REPORT'!$N$3:$N$1048576)</f>
        <v>0</v>
      </c>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3" t="s">
        <v>216</v>
      </c>
      <c r="B217" s="13">
        <f>COUNTIF('3. EXPANSIONS REPORT'!$H$3:$H$1048576,A217)</f>
        <v>0</v>
      </c>
      <c r="C217" s="30">
        <f>SUMIF('3. EXPANSIONS REPORT'!$H$3:$H$1048576,'STATSEXP SUMMARY IN R-VALUE '!A217,'3. EXPANSIONS REPORT'!$N$3:$N$1048576)</f>
        <v>0</v>
      </c>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3" t="s">
        <v>217</v>
      </c>
      <c r="B218" s="13">
        <f>COUNTIF('3. EXPANSIONS REPORT'!$H$3:$H$1048576,A218)</f>
        <v>0</v>
      </c>
      <c r="C218" s="30">
        <f>SUMIF('3. EXPANSIONS REPORT'!$H$3:$H$1048576,'STATSEXP SUMMARY IN R-VALUE '!A218,'3. EXPANSIONS REPORT'!$N$3:$N$1048576)</f>
        <v>0</v>
      </c>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3" t="s">
        <v>218</v>
      </c>
      <c r="B219" s="13">
        <f>COUNTIF('3. EXPANSIONS REPORT'!$H$3:$H$1048576,A219)</f>
        <v>0</v>
      </c>
      <c r="C219" s="30">
        <f>SUMIF('3. EXPANSIONS REPORT'!$H$3:$H$1048576,'STATSEXP SUMMARY IN R-VALUE '!A219,'3. EXPANSIONS REPORT'!$N$3:$N$1048576)</f>
        <v>0</v>
      </c>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3" t="s">
        <v>219</v>
      </c>
      <c r="B220" s="13">
        <f>COUNTIF('3. EXPANSIONS REPORT'!$H$3:$H$1048576,A220)</f>
        <v>0</v>
      </c>
      <c r="C220" s="30">
        <f>SUMIF('3. EXPANSIONS REPORT'!$H$3:$H$1048576,'STATSEXP SUMMARY IN R-VALUE '!A220,'3. EXPANSIONS REPORT'!$N$3:$N$1048576)</f>
        <v>0</v>
      </c>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3" t="s">
        <v>220</v>
      </c>
      <c r="B221" s="13">
        <f>COUNTIF('3. EXPANSIONS REPORT'!$H$3:$H$1048576,A221)</f>
        <v>0</v>
      </c>
      <c r="C221" s="30">
        <f>SUMIF('3. EXPANSIONS REPORT'!$H$3:$H$1048576,'STATSEXP SUMMARY IN R-VALUE '!A221,'3. EXPANSIONS REPORT'!$N$3:$N$1048576)</f>
        <v>0</v>
      </c>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3" t="s">
        <v>221</v>
      </c>
      <c r="B222" s="13">
        <f>COUNTIF('3. EXPANSIONS REPORT'!$H$3:$H$1048576,A222)</f>
        <v>0</v>
      </c>
      <c r="C222" s="30">
        <f>SUMIF('3. EXPANSIONS REPORT'!$H$3:$H$1048576,'STATSEXP SUMMARY IN R-VALUE '!A222,'3. EXPANSIONS REPORT'!$N$3:$N$1048576)</f>
        <v>0</v>
      </c>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3" t="s">
        <v>222</v>
      </c>
      <c r="B223" s="13">
        <f>COUNTIF('3. EXPANSIONS REPORT'!$H$3:$H$1048576,A223)</f>
        <v>0</v>
      </c>
      <c r="C223" s="30">
        <f>SUMIF('3. EXPANSIONS REPORT'!$H$3:$H$1048576,'STATSEXP SUMMARY IN R-VALUE '!A223,'3. EXPANSIONS REPORT'!$N$3:$N$1048576)</f>
        <v>0</v>
      </c>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3" t="s">
        <v>223</v>
      </c>
      <c r="B224" s="13">
        <f>COUNTIF('3. EXPANSIONS REPORT'!$H$3:$H$1048576,A224)</f>
        <v>0</v>
      </c>
      <c r="C224" s="30">
        <f>SUMIF('3. EXPANSIONS REPORT'!$H$3:$H$1048576,'STATSEXP SUMMARY IN R-VALUE '!A224,'3. EXPANSIONS REPORT'!$N$3:$N$1048576)</f>
        <v>0</v>
      </c>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3" t="s">
        <v>224</v>
      </c>
      <c r="B225" s="13">
        <f>COUNTIF('3. EXPANSIONS REPORT'!$H$3:$H$1048576,A225)</f>
        <v>0</v>
      </c>
      <c r="C225" s="30">
        <f>SUMIF('3. EXPANSIONS REPORT'!$H$3:$H$1048576,'STATSEXP SUMMARY IN R-VALUE '!A225,'3. EXPANSIONS REPORT'!$N$3:$N$1048576)</f>
        <v>0</v>
      </c>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3" t="s">
        <v>225</v>
      </c>
      <c r="B226" s="13">
        <f>COUNTIF('3. EXPANSIONS REPORT'!$H$3:$H$1048576,A226)</f>
        <v>0</v>
      </c>
      <c r="C226" s="30">
        <f>SUMIF('3. EXPANSIONS REPORT'!$H$3:$H$1048576,'STATSEXP SUMMARY IN R-VALUE '!A226,'3. EXPANSIONS REPORT'!$N$3:$N$1048576)</f>
        <v>0</v>
      </c>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3" t="s">
        <v>226</v>
      </c>
      <c r="B227" s="13">
        <f>COUNTIF('3. EXPANSIONS REPORT'!$H$3:$H$1048576,A227)</f>
        <v>0</v>
      </c>
      <c r="C227" s="30">
        <f>SUMIF('3. EXPANSIONS REPORT'!$H$3:$H$1048576,'STATSEXP SUMMARY IN R-VALUE '!A227,'3. EXPANSIONS REPORT'!$N$3:$N$1048576)</f>
        <v>0</v>
      </c>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3" t="s">
        <v>227</v>
      </c>
      <c r="B228" s="13">
        <f>COUNTIF('3. EXPANSIONS REPORT'!$H$3:$H$1048576,A228)</f>
        <v>0</v>
      </c>
      <c r="C228" s="30">
        <f>SUMIF('3. EXPANSIONS REPORT'!$H$3:$H$1048576,'STATSEXP SUMMARY IN R-VALUE '!A228,'3. EXPANSIONS REPORT'!$N$3:$N$1048576)</f>
        <v>0</v>
      </c>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3" t="s">
        <v>228</v>
      </c>
      <c r="B229" s="13">
        <f>COUNTIF('3. EXPANSIONS REPORT'!$H$3:$H$1048576,A229)</f>
        <v>0</v>
      </c>
      <c r="C229" s="30">
        <f>SUMIF('3. EXPANSIONS REPORT'!$H$3:$H$1048576,'STATSEXP SUMMARY IN R-VALUE '!A229,'3. EXPANSIONS REPORT'!$N$3:$N$1048576)</f>
        <v>0</v>
      </c>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3" t="s">
        <v>229</v>
      </c>
      <c r="B230" s="13">
        <f>COUNTIF('3. EXPANSIONS REPORT'!$H$3:$H$1048576,A230)</f>
        <v>0</v>
      </c>
      <c r="C230" s="30">
        <f>SUMIF('3. EXPANSIONS REPORT'!$H$3:$H$1048576,'STATSEXP SUMMARY IN R-VALUE '!A230,'3. EXPANSIONS REPORT'!$N$3:$N$1048576)</f>
        <v>0</v>
      </c>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3" t="s">
        <v>230</v>
      </c>
      <c r="B231" s="13">
        <f>COUNTIF('3. EXPANSIONS REPORT'!$H$3:$H$1048576,A231)</f>
        <v>0</v>
      </c>
      <c r="C231" s="30">
        <f>SUMIF('3. EXPANSIONS REPORT'!$H$3:$H$1048576,'STATSEXP SUMMARY IN R-VALUE '!A231,'3. EXPANSIONS REPORT'!$N$3:$N$1048576)</f>
        <v>0</v>
      </c>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3" t="s">
        <v>231</v>
      </c>
      <c r="B232" s="13">
        <f>COUNTIF('3. EXPANSIONS REPORT'!$H$3:$H$1048576,A232)</f>
        <v>0</v>
      </c>
      <c r="C232" s="30">
        <f>SUMIF('3. EXPANSIONS REPORT'!$H$3:$H$1048576,'STATSEXP SUMMARY IN R-VALUE '!A232,'3. EXPANSIONS REPORT'!$N$3:$N$1048576)</f>
        <v>0</v>
      </c>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3" t="s">
        <v>232</v>
      </c>
      <c r="B233" s="13">
        <f>COUNTIF('3. EXPANSIONS REPORT'!$H$3:$H$1048576,A233)</f>
        <v>0</v>
      </c>
      <c r="C233" s="30">
        <f>SUMIF('3. EXPANSIONS REPORT'!$H$3:$H$1048576,'STATSEXP SUMMARY IN R-VALUE '!A233,'3. EXPANSIONS REPORT'!$N$3:$N$1048576)</f>
        <v>0</v>
      </c>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3" t="s">
        <v>233</v>
      </c>
      <c r="B234" s="13">
        <f>COUNTIF('3. EXPANSIONS REPORT'!$H$3:$H$1048576,A234)</f>
        <v>0</v>
      </c>
      <c r="C234" s="30">
        <f>SUMIF('3. EXPANSIONS REPORT'!$H$3:$H$1048576,'STATSEXP SUMMARY IN R-VALUE '!A234,'3. EXPANSIONS REPORT'!$N$3:$N$1048576)</f>
        <v>0</v>
      </c>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3" t="s">
        <v>234</v>
      </c>
      <c r="B235" s="13">
        <f>COUNTIF('3. EXPANSIONS REPORT'!$H$3:$H$1048576,A235)</f>
        <v>0</v>
      </c>
      <c r="C235" s="30">
        <f>SUMIF('3. EXPANSIONS REPORT'!$H$3:$H$1048576,'STATSEXP SUMMARY IN R-VALUE '!A235,'3. EXPANSIONS REPORT'!$N$3:$N$1048576)</f>
        <v>0</v>
      </c>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3" t="s">
        <v>235</v>
      </c>
      <c r="B236" s="13">
        <f>COUNTIF('3. EXPANSIONS REPORT'!$H$3:$H$1048576,A236)</f>
        <v>0</v>
      </c>
      <c r="C236" s="30">
        <f>SUMIF('3. EXPANSIONS REPORT'!$H$3:$H$1048576,'STATSEXP SUMMARY IN R-VALUE '!A236,'3. EXPANSIONS REPORT'!$N$3:$N$1048576)</f>
        <v>0</v>
      </c>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3" t="s">
        <v>236</v>
      </c>
      <c r="B237" s="13">
        <f>COUNTIF('3. EXPANSIONS REPORT'!$H$3:$H$1048576,A237)</f>
        <v>0</v>
      </c>
      <c r="C237" s="30">
        <f>SUMIF('3. EXPANSIONS REPORT'!$H$3:$H$1048576,'STATSEXP SUMMARY IN R-VALUE '!A237,'3. EXPANSIONS REPORT'!$N$3:$N$1048576)</f>
        <v>0</v>
      </c>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3" t="s">
        <v>237</v>
      </c>
      <c r="B238" s="13">
        <f>COUNTIF('3. EXPANSIONS REPORT'!$H$3:$H$1048576,A238)</f>
        <v>0</v>
      </c>
      <c r="C238" s="30">
        <f>SUMIF('3. EXPANSIONS REPORT'!$H$3:$H$1048576,'STATSEXP SUMMARY IN R-VALUE '!A238,'3. EXPANSIONS REPORT'!$N$3:$N$1048576)</f>
        <v>0</v>
      </c>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3" t="s">
        <v>238</v>
      </c>
      <c r="B239" s="13">
        <f>COUNTIF('3. EXPANSIONS REPORT'!$H$3:$H$1048576,A239)</f>
        <v>0</v>
      </c>
      <c r="C239" s="30">
        <f>SUMIF('3. EXPANSIONS REPORT'!$H$3:$H$1048576,'STATSEXP SUMMARY IN R-VALUE '!A239,'3. EXPANSIONS REPORT'!$N$3:$N$1048576)</f>
        <v>0</v>
      </c>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3" t="s">
        <v>239</v>
      </c>
      <c r="B240" s="13">
        <f>COUNTIF('3. EXPANSIONS REPORT'!$H$3:$H$1048576,A240)</f>
        <v>0</v>
      </c>
      <c r="C240" s="30">
        <f>SUMIF('3. EXPANSIONS REPORT'!$H$3:$H$1048576,'STATSEXP SUMMARY IN R-VALUE '!A240,'3. EXPANSIONS REPORT'!$N$3:$N$1048576)</f>
        <v>0</v>
      </c>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3" t="s">
        <v>240</v>
      </c>
      <c r="B241" s="13">
        <f>COUNTIF('3. EXPANSIONS REPORT'!$H$3:$H$1048576,A241)</f>
        <v>0</v>
      </c>
      <c r="C241" s="30">
        <f>SUMIF('3. EXPANSIONS REPORT'!$H$3:$H$1048576,'STATSEXP SUMMARY IN R-VALUE '!A241,'3. EXPANSIONS REPORT'!$N$3:$N$1048576)</f>
        <v>0</v>
      </c>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3" t="s">
        <v>241</v>
      </c>
      <c r="B242" s="13">
        <f>COUNTIF('3. EXPANSIONS REPORT'!$H$3:$H$1048576,A242)</f>
        <v>0</v>
      </c>
      <c r="C242" s="30">
        <f>SUMIF('3. EXPANSIONS REPORT'!$H$3:$H$1048576,'STATSEXP SUMMARY IN R-VALUE '!A242,'3. EXPANSIONS REPORT'!$N$3:$N$1048576)</f>
        <v>0</v>
      </c>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3" t="s">
        <v>242</v>
      </c>
      <c r="B243" s="13">
        <f>COUNTIF('3. EXPANSIONS REPORT'!$H$3:$H$1048576,A243)</f>
        <v>0</v>
      </c>
      <c r="C243" s="30">
        <f>SUMIF('3. EXPANSIONS REPORT'!$H$3:$H$1048576,'STATSEXP SUMMARY IN R-VALUE '!A243,'3. EXPANSIONS REPORT'!$N$3:$N$1048576)</f>
        <v>0</v>
      </c>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3" t="s">
        <v>243</v>
      </c>
      <c r="B244" s="13">
        <f>COUNTIF('3. EXPANSIONS REPORT'!$H$3:$H$1048576,A244)</f>
        <v>0</v>
      </c>
      <c r="C244" s="30">
        <f>SUMIF('3. EXPANSIONS REPORT'!$H$3:$H$1048576,'STATSEXP SUMMARY IN R-VALUE '!A244,'3. EXPANSIONS REPORT'!$N$3:$N$1048576)</f>
        <v>0</v>
      </c>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3" t="s">
        <v>244</v>
      </c>
      <c r="B245" s="13">
        <f>COUNTIF('3. EXPANSIONS REPORT'!$H$3:$H$1048576,A245)</f>
        <v>0</v>
      </c>
      <c r="C245" s="30">
        <f>SUMIF('3. EXPANSIONS REPORT'!$H$3:$H$1048576,'STATSEXP SUMMARY IN R-VALUE '!A245,'3. EXPANSIONS REPORT'!$N$3:$N$1048576)</f>
        <v>0</v>
      </c>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3" t="s">
        <v>245</v>
      </c>
      <c r="B246" s="13">
        <f>COUNTIF('3. EXPANSIONS REPORT'!$H$3:$H$1048576,A246)</f>
        <v>0</v>
      </c>
      <c r="C246" s="30">
        <f>SUMIF('3. EXPANSIONS REPORT'!$H$3:$H$1048576,'STATSEXP SUMMARY IN R-VALUE '!A246,'3. EXPANSIONS REPORT'!$N$3:$N$1048576)</f>
        <v>0</v>
      </c>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3" t="s">
        <v>246</v>
      </c>
      <c r="B247" s="13">
        <f>COUNTIF('3. EXPANSIONS REPORT'!$H$3:$H$1048576,A247)</f>
        <v>0</v>
      </c>
      <c r="C247" s="30">
        <f>SUMIF('3. EXPANSIONS REPORT'!$H$3:$H$1048576,'STATSEXP SUMMARY IN R-VALUE '!A247,'3. EXPANSIONS REPORT'!$N$3:$N$1048576)</f>
        <v>0</v>
      </c>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3" t="s">
        <v>247</v>
      </c>
      <c r="B248" s="13">
        <f>COUNTIF('3. EXPANSIONS REPORT'!$H$3:$H$1048576,A248)</f>
        <v>0</v>
      </c>
      <c r="C248" s="30">
        <f>SUMIF('3. EXPANSIONS REPORT'!$H$3:$H$1048576,'STATSEXP SUMMARY IN R-VALUE '!A248,'3. EXPANSIONS REPORT'!$N$3:$N$1048576)</f>
        <v>0</v>
      </c>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3" t="s">
        <v>248</v>
      </c>
      <c r="B249" s="13">
        <f>COUNTIF('3. EXPANSIONS REPORT'!$H$3:$H$1048576,A249)</f>
        <v>0</v>
      </c>
      <c r="C249" s="30">
        <f>SUMIF('3. EXPANSIONS REPORT'!$H$3:$H$1048576,'STATSEXP SUMMARY IN R-VALUE '!A249,'3. EXPANSIONS REPORT'!$N$3:$N$1048576)</f>
        <v>0</v>
      </c>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3" t="s">
        <v>249</v>
      </c>
      <c r="B250" s="13">
        <f>COUNTIF('3. EXPANSIONS REPORT'!$H$3:$H$1048576,A250)</f>
        <v>0</v>
      </c>
      <c r="C250" s="30">
        <f>SUMIF('3. EXPANSIONS REPORT'!$H$3:$H$1048576,'STATSEXP SUMMARY IN R-VALUE '!A250,'3. EXPANSIONS REPORT'!$N$3:$N$1048576)</f>
        <v>0</v>
      </c>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3" t="s">
        <v>250</v>
      </c>
      <c r="B251" s="13">
        <f>COUNTIF('3. EXPANSIONS REPORT'!$H$3:$H$1048576,A251)</f>
        <v>0</v>
      </c>
      <c r="C251" s="30">
        <f>SUMIF('3. EXPANSIONS REPORT'!$H$3:$H$1048576,'STATSEXP SUMMARY IN R-VALUE '!A251,'3. EXPANSIONS REPORT'!$N$3:$N$1048576)</f>
        <v>0</v>
      </c>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3" t="s">
        <v>251</v>
      </c>
      <c r="B252" s="13">
        <f>COUNTIF('3. EXPANSIONS REPORT'!$H$3:$H$1048576,A252)</f>
        <v>0</v>
      </c>
      <c r="C252" s="30">
        <f>SUMIF('3. EXPANSIONS REPORT'!$H$3:$H$1048576,'STATSEXP SUMMARY IN R-VALUE '!A252,'3. EXPANSIONS REPORT'!$N$3:$N$1048576)</f>
        <v>0</v>
      </c>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3" t="s">
        <v>252</v>
      </c>
      <c r="B253" s="13">
        <f>COUNTIF('3. EXPANSIONS REPORT'!$H$3:$H$1048576,A253)</f>
        <v>0</v>
      </c>
      <c r="C253" s="30">
        <f>SUMIF('3. EXPANSIONS REPORT'!$H$3:$H$1048576,'STATSEXP SUMMARY IN R-VALUE '!A253,'3. EXPANSIONS REPORT'!$N$3:$N$1048576)</f>
        <v>0</v>
      </c>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3" t="s">
        <v>253</v>
      </c>
      <c r="B254" s="13">
        <f>COUNTIF('3. EXPANSIONS REPORT'!$H$3:$H$1048576,A254)</f>
        <v>0</v>
      </c>
      <c r="C254" s="30">
        <f>SUMIF('3. EXPANSIONS REPORT'!$H$3:$H$1048576,'STATSEXP SUMMARY IN R-VALUE '!A254,'3. EXPANSIONS REPORT'!$N$3:$N$1048576)</f>
        <v>0</v>
      </c>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3" t="s">
        <v>254</v>
      </c>
      <c r="B255" s="13">
        <f>COUNTIF('3. EXPANSIONS REPORT'!$H$3:$H$1048576,A255)</f>
        <v>0</v>
      </c>
      <c r="C255" s="30">
        <f>SUMIF('3. EXPANSIONS REPORT'!$H$3:$H$1048576,'STATSEXP SUMMARY IN R-VALUE '!A255,'3. EXPANSIONS REPORT'!$N$3:$N$1048576)</f>
        <v>0</v>
      </c>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3" t="s">
        <v>255</v>
      </c>
      <c r="B256" s="13">
        <f>COUNTIF('3. EXPANSIONS REPORT'!$H$3:$H$1048576,A256)</f>
        <v>0</v>
      </c>
      <c r="C256" s="30">
        <f>SUMIF('3. EXPANSIONS REPORT'!$H$3:$H$1048576,'STATSEXP SUMMARY IN R-VALUE '!A256,'3. EXPANSIONS REPORT'!$N$3:$N$1048576)</f>
        <v>0</v>
      </c>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3" t="s">
        <v>256</v>
      </c>
      <c r="B257" s="13">
        <f>COUNTIF('3. EXPANSIONS REPORT'!$H$3:$H$1048576,A257)</f>
        <v>0</v>
      </c>
      <c r="C257" s="30">
        <f>SUMIF('3. EXPANSIONS REPORT'!$H$3:$H$1048576,'STATSEXP SUMMARY IN R-VALUE '!A257,'3. EXPANSIONS REPORT'!$N$3:$N$1048576)</f>
        <v>0</v>
      </c>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3" t="s">
        <v>257</v>
      </c>
      <c r="B258" s="13">
        <f>COUNTIF('3. EXPANSIONS REPORT'!$H$3:$H$1048576,A258)</f>
        <v>7</v>
      </c>
      <c r="C258" s="30">
        <f>SUMIF('3. EXPANSIONS REPORT'!$H$3:$H$1048576,'STATSEXP SUMMARY IN R-VALUE '!A258,'3. EXPANSIONS REPORT'!$N$3:$N$1048576)</f>
        <v>26778675</v>
      </c>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3" t="s">
        <v>258</v>
      </c>
      <c r="B259" s="13">
        <f>COUNTIF('3. EXPANSIONS REPORT'!$H$3:$H$1048576,A259)</f>
        <v>0</v>
      </c>
      <c r="C259" s="30">
        <f>SUMIF('3. EXPANSIONS REPORT'!$H$3:$H$1048576,'STATSEXP SUMMARY IN R-VALUE '!A259,'3. EXPANSIONS REPORT'!$N$3:$N$1048576)</f>
        <v>0</v>
      </c>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3" t="s">
        <v>259</v>
      </c>
      <c r="B260" s="13">
        <f>COUNTIF('3. EXPANSIONS REPORT'!$H$3:$H$1048576,A260)</f>
        <v>0</v>
      </c>
      <c r="C260" s="30">
        <f>SUMIF('3. EXPANSIONS REPORT'!$H$3:$H$1048576,'STATSEXP SUMMARY IN R-VALUE '!A260,'3. EXPANSIONS REPORT'!$N$3:$N$1048576)</f>
        <v>0</v>
      </c>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3" t="s">
        <v>260</v>
      </c>
      <c r="B261" s="13">
        <f>COUNTIF('3. EXPANSIONS REPORT'!$H$3:$H$1048576,A261)</f>
        <v>0</v>
      </c>
      <c r="C261" s="30">
        <f>SUMIF('3. EXPANSIONS REPORT'!$H$3:$H$1048576,'STATSEXP SUMMARY IN R-VALUE '!A261,'3. EXPANSIONS REPORT'!$N$3:$N$1048576)</f>
        <v>0</v>
      </c>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3" t="s">
        <v>261</v>
      </c>
      <c r="B262" s="13">
        <f>COUNTIF('3. EXPANSIONS REPORT'!$H$3:$H$1048576,A262)</f>
        <v>0</v>
      </c>
      <c r="C262" s="30">
        <f>SUMIF('3. EXPANSIONS REPORT'!$H$3:$H$1048576,'STATSEXP SUMMARY IN R-VALUE '!A262,'3. EXPANSIONS REPORT'!$N$3:$N$1048576)</f>
        <v>0</v>
      </c>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3" t="s">
        <v>262</v>
      </c>
      <c r="B263" s="13">
        <f>COUNTIF('3. EXPANSIONS REPORT'!$H$3:$H$1048576,A263)</f>
        <v>0</v>
      </c>
      <c r="C263" s="30">
        <f>SUMIF('3. EXPANSIONS REPORT'!$H$3:$H$1048576,'STATSEXP SUMMARY IN R-VALUE '!A263,'3. EXPANSIONS REPORT'!$N$3:$N$1048576)</f>
        <v>0</v>
      </c>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3" t="s">
        <v>263</v>
      </c>
      <c r="B264" s="13">
        <f>COUNTIF('3. EXPANSIONS REPORT'!$H$3:$H$1048576,A264)</f>
        <v>0</v>
      </c>
      <c r="C264" s="30">
        <f>SUMIF('3. EXPANSIONS REPORT'!$H$3:$H$1048576,'STATSEXP SUMMARY IN R-VALUE '!A264,'3. EXPANSIONS REPORT'!$N$3:$N$1048576)</f>
        <v>0</v>
      </c>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3" t="s">
        <v>264</v>
      </c>
      <c r="B265" s="13">
        <f>COUNTIF('3. EXPANSIONS REPORT'!$H$3:$H$1048576,A265)</f>
        <v>0</v>
      </c>
      <c r="C265" s="30">
        <f>SUMIF('3. EXPANSIONS REPORT'!$H$3:$H$1048576,'STATSEXP SUMMARY IN R-VALUE '!A265,'3. EXPANSIONS REPORT'!$N$3:$N$1048576)</f>
        <v>0</v>
      </c>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3" t="s">
        <v>265</v>
      </c>
      <c r="B266" s="13">
        <f>COUNTIF('3. EXPANSIONS REPORT'!$H$3:$H$1048576,A266)</f>
        <v>2</v>
      </c>
      <c r="C266" s="30">
        <f>SUMIF('3. EXPANSIONS REPORT'!$H$3:$H$1048576,'STATSEXP SUMMARY IN R-VALUE '!A266,'3. EXPANSIONS REPORT'!$N$3:$N$1048576)</f>
        <v>4737950.32</v>
      </c>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3" t="s">
        <v>266</v>
      </c>
      <c r="B267" s="13">
        <f>COUNTIF('3. EXPANSIONS REPORT'!$H$3:$H$1048576,A267)</f>
        <v>10</v>
      </c>
      <c r="C267" s="30">
        <f>SUMIF('3. EXPANSIONS REPORT'!$H$3:$H$1048576,'STATSEXP SUMMARY IN R-VALUE '!A267,'3. EXPANSIONS REPORT'!$N$3:$N$1048576)</f>
        <v>5436482.9400000004</v>
      </c>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3" t="s">
        <v>267</v>
      </c>
      <c r="B268" s="13">
        <f>COUNTIF('3. EXPANSIONS REPORT'!$H$3:$H$1048576,A268)</f>
        <v>0</v>
      </c>
      <c r="C268" s="30">
        <f>SUMIF('3. EXPANSIONS REPORT'!$H$3:$H$1048576,'STATSEXP SUMMARY IN R-VALUE '!A268,'3. EXPANSIONS REPORT'!$N$3:$N$1048576)</f>
        <v>0</v>
      </c>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3" t="s">
        <v>268</v>
      </c>
      <c r="B269" s="13">
        <f>COUNTIF('3. EXPANSIONS REPORT'!$H$3:$H$1048576,A269)</f>
        <v>0</v>
      </c>
      <c r="C269" s="30">
        <f>SUMIF('3. EXPANSIONS REPORT'!$H$3:$H$1048576,'STATSEXP SUMMARY IN R-VALUE '!A269,'3. EXPANSIONS REPORT'!$N$3:$N$1048576)</f>
        <v>0</v>
      </c>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3" t="s">
        <v>269</v>
      </c>
      <c r="B270" s="13">
        <f>COUNTIF('3. EXPANSIONS REPORT'!$H$3:$H$1048576,A270)</f>
        <v>0</v>
      </c>
      <c r="C270" s="30">
        <f>SUMIF('3. EXPANSIONS REPORT'!$H$3:$H$1048576,'STATSEXP SUMMARY IN R-VALUE '!A270,'3. EXPANSIONS REPORT'!$N$3:$N$1048576)</f>
        <v>0</v>
      </c>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3" t="s">
        <v>270</v>
      </c>
      <c r="B271" s="13">
        <f>COUNTIF('3. EXPANSIONS REPORT'!$H$3:$H$1048576,A271)</f>
        <v>0</v>
      </c>
      <c r="C271" s="30">
        <f>SUMIF('3. EXPANSIONS REPORT'!$H$3:$H$1048576,'STATSEXP SUMMARY IN R-VALUE '!A271,'3. EXPANSIONS REPORT'!$N$3:$N$1048576)</f>
        <v>0</v>
      </c>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3" t="s">
        <v>271</v>
      </c>
      <c r="B272" s="13">
        <f>COUNTIF('3. EXPANSIONS REPORT'!$H$3:$H$1048576,A272)</f>
        <v>0</v>
      </c>
      <c r="C272" s="30">
        <f>SUMIF('3. EXPANSIONS REPORT'!$H$3:$H$1048576,'STATSEXP SUMMARY IN R-VALUE '!A272,'3. EXPANSIONS REPORT'!$N$3:$N$1048576)</f>
        <v>0</v>
      </c>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3" t="s">
        <v>272</v>
      </c>
      <c r="B273" s="13">
        <f>COUNTIF('3. EXPANSIONS REPORT'!$H$3:$H$1048576,A273)</f>
        <v>0</v>
      </c>
      <c r="C273" s="30">
        <f>SUMIF('3. EXPANSIONS REPORT'!$H$3:$H$1048576,'STATSEXP SUMMARY IN R-VALUE '!A273,'3. EXPANSIONS REPORT'!$N$3:$N$1048576)</f>
        <v>0</v>
      </c>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3" t="s">
        <v>273</v>
      </c>
      <c r="B274" s="13">
        <f>COUNTIF('3. EXPANSIONS REPORT'!$H$3:$H$1048576,A274)</f>
        <v>0</v>
      </c>
      <c r="C274" s="30">
        <f>SUMIF('3. EXPANSIONS REPORT'!$H$3:$H$1048576,'STATSEXP SUMMARY IN R-VALUE '!A274,'3. EXPANSIONS REPORT'!$N$3:$N$1048576)</f>
        <v>0</v>
      </c>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3" t="s">
        <v>274</v>
      </c>
      <c r="B275" s="13">
        <f>COUNTIF('3. EXPANSIONS REPORT'!$H$3:$H$1048576,A275)</f>
        <v>0</v>
      </c>
      <c r="C275" s="30">
        <f>SUMIF('3. EXPANSIONS REPORT'!$H$3:$H$1048576,'STATSEXP SUMMARY IN R-VALUE '!A275,'3. EXPANSIONS REPORT'!$N$3:$N$1048576)</f>
        <v>0</v>
      </c>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3" t="s">
        <v>275</v>
      </c>
      <c r="B276" s="13">
        <f>COUNTIF('3. EXPANSIONS REPORT'!$H$3:$H$1048576,A276)</f>
        <v>2</v>
      </c>
      <c r="C276" s="30">
        <f>SUMIF('3. EXPANSIONS REPORT'!$H$3:$H$1048576,'STATSEXP SUMMARY IN R-VALUE '!A276,'3. EXPANSIONS REPORT'!$N$3:$N$1048576)</f>
        <v>9368909.75</v>
      </c>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3" t="s">
        <v>276</v>
      </c>
      <c r="B277" s="13">
        <f>COUNTIF('3. EXPANSIONS REPORT'!$H$3:$H$1048576,A277)</f>
        <v>0</v>
      </c>
      <c r="C277" s="30">
        <f>SUMIF('3. EXPANSIONS REPORT'!$H$3:$H$1048576,'STATSEXP SUMMARY IN R-VALUE '!A277,'3. EXPANSIONS REPORT'!$N$3:$N$1048576)</f>
        <v>0</v>
      </c>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27" t="s">
        <v>277</v>
      </c>
      <c r="B278" s="13">
        <f>COUNTIF('3. EXPANSIONS REPORT'!$H$3:$H$1048576,A278)</f>
        <v>0</v>
      </c>
      <c r="C278" s="30">
        <f>SUMIF('3. EXPANSIONS REPORT'!$H$3:$H$1048576,'STATSEXP SUMMARY IN R-VALUE '!A278,'3. EXPANSIONS REPORT'!$N$3:$N$1048576)</f>
        <v>0</v>
      </c>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3" t="s">
        <v>278</v>
      </c>
      <c r="B279" s="13">
        <f>COUNTIF('3. EXPANSIONS REPORT'!$H$3:$H$1048576,A279)</f>
        <v>0</v>
      </c>
      <c r="C279" s="30">
        <f>SUMIF('3. EXPANSIONS REPORT'!$H$3:$H$1048576,'STATSEXP SUMMARY IN R-VALUE '!A279,'3. EXPANSIONS REPORT'!$N$3:$N$1048576)</f>
        <v>0</v>
      </c>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3" t="s">
        <v>279</v>
      </c>
      <c r="B280" s="13">
        <f>COUNTIF('3. EXPANSIONS REPORT'!$H$3:$H$1048576,A280)</f>
        <v>0</v>
      </c>
      <c r="C280" s="30">
        <f>SUMIF('3. EXPANSIONS REPORT'!$H$3:$H$1048576,'STATSEXP SUMMARY IN R-VALUE '!A280,'3. EXPANSIONS REPORT'!$N$3:$N$1048576)</f>
        <v>0</v>
      </c>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3" t="s">
        <v>280</v>
      </c>
      <c r="B281" s="13">
        <f>COUNTIF('3. EXPANSIONS REPORT'!$H$3:$H$1048576,A281)</f>
        <v>0</v>
      </c>
      <c r="C281" s="30">
        <f>SUMIF('3. EXPANSIONS REPORT'!$H$3:$H$1048576,'STATSEXP SUMMARY IN R-VALUE '!A281,'3. EXPANSIONS REPORT'!$N$3:$N$1048576)</f>
        <v>0</v>
      </c>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3" t="s">
        <v>281</v>
      </c>
      <c r="B282" s="13">
        <f>COUNTIF('3. EXPANSIONS REPORT'!$H$3:$H$1048576,A282)</f>
        <v>0</v>
      </c>
      <c r="C282" s="30">
        <f>SUMIF('3. EXPANSIONS REPORT'!$H$3:$H$1048576,'STATSEXP SUMMARY IN R-VALUE '!A282,'3. EXPANSIONS REPORT'!$N$3:$N$1048576)</f>
        <v>0</v>
      </c>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3" t="s">
        <v>282</v>
      </c>
      <c r="B283" s="13">
        <f>COUNTIF('3. EXPANSIONS REPORT'!$H$3:$H$1048576,A283)</f>
        <v>0</v>
      </c>
      <c r="C283" s="30">
        <f>SUMIF('3. EXPANSIONS REPORT'!$H$3:$H$1048576,'STATSEXP SUMMARY IN R-VALUE '!A283,'3. EXPANSIONS REPORT'!$N$3:$N$1048576)</f>
        <v>0</v>
      </c>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3" t="s">
        <v>283</v>
      </c>
      <c r="B284" s="13">
        <f>COUNTIF('3. EXPANSIONS REPORT'!$H$3:$H$1048576,A284)</f>
        <v>0</v>
      </c>
      <c r="C284" s="30">
        <f>SUMIF('3. EXPANSIONS REPORT'!$H$3:$H$1048576,'STATSEXP SUMMARY IN R-VALUE '!A284,'3. EXPANSIONS REPORT'!$N$3:$N$1048576)</f>
        <v>0</v>
      </c>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3" t="s">
        <v>284</v>
      </c>
      <c r="B285" s="13">
        <f>COUNTIF('3. EXPANSIONS REPORT'!$H$3:$H$1048576,A285)</f>
        <v>0</v>
      </c>
      <c r="C285" s="30">
        <f>SUMIF('3. EXPANSIONS REPORT'!$H$3:$H$1048576,'STATSEXP SUMMARY IN R-VALUE '!A285,'3. EXPANSIONS REPORT'!$N$3:$N$1048576)</f>
        <v>0</v>
      </c>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3" t="s">
        <v>285</v>
      </c>
      <c r="B286" s="13">
        <f>COUNTIF('3. EXPANSIONS REPORT'!$H$3:$H$1048576,A286)</f>
        <v>0</v>
      </c>
      <c r="C286" s="30">
        <f>SUMIF('3. EXPANSIONS REPORT'!$H$3:$H$1048576,'STATSEXP SUMMARY IN R-VALUE '!A286,'3. EXPANSIONS REPORT'!$N$3:$N$1048576)</f>
        <v>0</v>
      </c>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3" t="s">
        <v>286</v>
      </c>
      <c r="B287" s="13">
        <f>COUNTIF('3. EXPANSIONS REPORT'!$H$3:$H$1048576,A287)</f>
        <v>0</v>
      </c>
      <c r="C287" s="30">
        <f>SUMIF('3. EXPANSIONS REPORT'!$H$3:$H$1048576,'STATSEXP SUMMARY IN R-VALUE '!A287,'3. EXPANSIONS REPORT'!$N$3:$N$1048576)</f>
        <v>0</v>
      </c>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3" t="s">
        <v>287</v>
      </c>
      <c r="B288" s="13">
        <f>COUNTIF('3. EXPANSIONS REPORT'!$H$3:$H$1048576,A288)</f>
        <v>0</v>
      </c>
      <c r="C288" s="30">
        <f>SUMIF('3. EXPANSIONS REPORT'!$H$3:$H$1048576,'STATSEXP SUMMARY IN R-VALUE '!A288,'3. EXPANSIONS REPORT'!$N$3:$N$1048576)</f>
        <v>0</v>
      </c>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3" t="s">
        <v>288</v>
      </c>
      <c r="B289" s="13">
        <f>COUNTIF('3. EXPANSIONS REPORT'!$H$3:$H$1048576,A289)</f>
        <v>0</v>
      </c>
      <c r="C289" s="30">
        <f>SUMIF('3. EXPANSIONS REPORT'!$H$3:$H$1048576,'STATSEXP SUMMARY IN R-VALUE '!A289,'3. EXPANSIONS REPORT'!$N$3:$N$1048576)</f>
        <v>0</v>
      </c>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27" t="s">
        <v>289</v>
      </c>
      <c r="B290" s="13">
        <f>COUNTIF('3. EXPANSIONS REPORT'!$H$3:$H$1048576,A290)</f>
        <v>0</v>
      </c>
      <c r="C290" s="30">
        <f>SUMIF('3. EXPANSIONS REPORT'!$H$3:$H$1048576,'STATSEXP SUMMARY IN R-VALUE '!A290,'3. EXPANSIONS REPORT'!$N$3:$N$1048576)</f>
        <v>0</v>
      </c>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3" t="s">
        <v>290</v>
      </c>
      <c r="B291" s="13">
        <f>COUNTIF('3. EXPANSIONS REPORT'!$H$3:$H$1048576,A291)</f>
        <v>0</v>
      </c>
      <c r="C291" s="30">
        <f>SUMIF('3. EXPANSIONS REPORT'!$H$3:$H$1048576,'STATSEXP SUMMARY IN R-VALUE '!A291,'3. EXPANSIONS REPORT'!$N$3:$N$1048576)</f>
        <v>0</v>
      </c>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3" t="s">
        <v>291</v>
      </c>
      <c r="B292" s="13">
        <f>COUNTIF('3. EXPANSIONS REPORT'!$H$3:$H$1048576,A292)</f>
        <v>0</v>
      </c>
      <c r="C292" s="30">
        <f>SUMIF('3. EXPANSIONS REPORT'!$H$3:$H$1048576,'STATSEXP SUMMARY IN R-VALUE '!A292,'3. EXPANSIONS REPORT'!$N$3:$N$1048576)</f>
        <v>0</v>
      </c>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3" t="s">
        <v>292</v>
      </c>
      <c r="B293" s="13">
        <f>COUNTIF('3. EXPANSIONS REPORT'!$H$3:$H$1048576,A293)</f>
        <v>0</v>
      </c>
      <c r="C293" s="30">
        <f>SUMIF('3. EXPANSIONS REPORT'!$H$3:$H$1048576,'STATSEXP SUMMARY IN R-VALUE '!A293,'3. EXPANSIONS REPORT'!$N$3:$N$1048576)</f>
        <v>0</v>
      </c>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3" t="s">
        <v>293</v>
      </c>
      <c r="B294" s="13">
        <f>COUNTIF('3. EXPANSIONS REPORT'!$H$3:$H$1048576,A294)</f>
        <v>0</v>
      </c>
      <c r="C294" s="30">
        <f>SUMIF('3. EXPANSIONS REPORT'!$H$3:$H$1048576,'STATSEXP SUMMARY IN R-VALUE '!A294,'3. EXPANSIONS REPORT'!$N$3:$N$1048576)</f>
        <v>0</v>
      </c>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3" t="s">
        <v>294</v>
      </c>
      <c r="B295" s="13">
        <f>COUNTIF('3. EXPANSIONS REPORT'!$H$3:$H$1048576,A295)</f>
        <v>0</v>
      </c>
      <c r="C295" s="30">
        <f>SUMIF('3. EXPANSIONS REPORT'!$H$3:$H$1048576,'STATSEXP SUMMARY IN R-VALUE '!A295,'3. EXPANSIONS REPORT'!$N$3:$N$1048576)</f>
        <v>0</v>
      </c>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3" t="s">
        <v>295</v>
      </c>
      <c r="B296" s="13">
        <f>COUNTIF('3. EXPANSIONS REPORT'!$H$3:$H$1048576,A296)</f>
        <v>0</v>
      </c>
      <c r="C296" s="30">
        <f>SUMIF('3. EXPANSIONS REPORT'!$H$3:$H$1048576,'STATSEXP SUMMARY IN R-VALUE '!A296,'3. EXPANSIONS REPORT'!$N$3:$N$1048576)</f>
        <v>0</v>
      </c>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3" t="s">
        <v>296</v>
      </c>
      <c r="B297" s="13">
        <f>COUNTIF('3. EXPANSIONS REPORT'!$H$3:$H$1048576,A297)</f>
        <v>0</v>
      </c>
      <c r="C297" s="30">
        <f>SUMIF('3. EXPANSIONS REPORT'!$H$3:$H$1048576,'STATSEXP SUMMARY IN R-VALUE '!A297,'3. EXPANSIONS REPORT'!$N$3:$N$1048576)</f>
        <v>0</v>
      </c>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3" t="s">
        <v>297</v>
      </c>
      <c r="B298" s="13">
        <f>COUNTIF('3. EXPANSIONS REPORT'!$H$3:$H$1048576,A298)</f>
        <v>0</v>
      </c>
      <c r="C298" s="30">
        <f>SUMIF('3. EXPANSIONS REPORT'!$H$3:$H$1048576,'STATSEXP SUMMARY IN R-VALUE '!A298,'3. EXPANSIONS REPORT'!$N$3:$N$1048576)</f>
        <v>0</v>
      </c>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3" t="s">
        <v>298</v>
      </c>
      <c r="B299" s="13">
        <f>COUNTIF('3. EXPANSIONS REPORT'!$H$3:$H$1048576,A299)</f>
        <v>0</v>
      </c>
      <c r="C299" s="30">
        <f>SUMIF('3. EXPANSIONS REPORT'!$H$3:$H$1048576,'STATSEXP SUMMARY IN R-VALUE '!A299,'3. EXPANSIONS REPORT'!$N$3:$N$1048576)</f>
        <v>0</v>
      </c>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3" t="s">
        <v>299</v>
      </c>
      <c r="B300" s="13">
        <f>COUNTIF('3. EXPANSIONS REPORT'!$H$3:$H$1048576,A300)</f>
        <v>0</v>
      </c>
      <c r="C300" s="30">
        <f>SUMIF('3. EXPANSIONS REPORT'!$H$3:$H$1048576,'STATSEXP SUMMARY IN R-VALUE '!A300,'3. EXPANSIONS REPORT'!$N$3:$N$1048576)</f>
        <v>0</v>
      </c>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3" t="s">
        <v>300</v>
      </c>
      <c r="B301" s="13">
        <f>COUNTIF('3. EXPANSIONS REPORT'!$H$3:$H$1048576,A301)</f>
        <v>0</v>
      </c>
      <c r="C301" s="30">
        <f>SUMIF('3. EXPANSIONS REPORT'!$H$3:$H$1048576,'STATSEXP SUMMARY IN R-VALUE '!A301,'3. EXPANSIONS REPORT'!$N$3:$N$1048576)</f>
        <v>0</v>
      </c>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3" t="s">
        <v>301</v>
      </c>
      <c r="B302" s="13">
        <f>COUNTIF('3. EXPANSIONS REPORT'!$H$3:$H$1048576,A302)</f>
        <v>0</v>
      </c>
      <c r="C302" s="30">
        <f>SUMIF('3. EXPANSIONS REPORT'!$H$3:$H$1048576,'STATSEXP SUMMARY IN R-VALUE '!A302,'3. EXPANSIONS REPORT'!$N$3:$N$1048576)</f>
        <v>0</v>
      </c>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3" t="s">
        <v>302</v>
      </c>
      <c r="B303" s="13">
        <f>COUNTIF('3. EXPANSIONS REPORT'!$H$3:$H$1048576,A303)</f>
        <v>0</v>
      </c>
      <c r="C303" s="30">
        <f>SUMIF('3. EXPANSIONS REPORT'!$H$3:$H$1048576,'STATSEXP SUMMARY IN R-VALUE '!A303,'3. EXPANSIONS REPORT'!$N$3:$N$1048576)</f>
        <v>0</v>
      </c>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3" t="s">
        <v>303</v>
      </c>
      <c r="B304" s="13">
        <f>COUNTIF('3. EXPANSIONS REPORT'!$H$3:$H$1048576,A304)</f>
        <v>0</v>
      </c>
      <c r="C304" s="30">
        <f>SUMIF('3. EXPANSIONS REPORT'!$H$3:$H$1048576,'STATSEXP SUMMARY IN R-VALUE '!A304,'3. EXPANSIONS REPORT'!$N$3:$N$1048576)</f>
        <v>0</v>
      </c>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3" t="s">
        <v>304</v>
      </c>
      <c r="B305" s="13">
        <f>COUNTIF('3. EXPANSIONS REPORT'!$H$3:$H$1048576,A305)</f>
        <v>0</v>
      </c>
      <c r="C305" s="30">
        <f>SUMIF('3. EXPANSIONS REPORT'!$H$3:$H$1048576,'STATSEXP SUMMARY IN R-VALUE '!A305,'3. EXPANSIONS REPORT'!$N$3:$N$1048576)</f>
        <v>0</v>
      </c>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3" t="s">
        <v>305</v>
      </c>
      <c r="B306" s="13">
        <f>COUNTIF('3. EXPANSIONS REPORT'!$H$3:$H$1048576,A306)</f>
        <v>0</v>
      </c>
      <c r="C306" s="30">
        <f>SUMIF('3. EXPANSIONS REPORT'!$H$3:$H$1048576,'STATSEXP SUMMARY IN R-VALUE '!A306,'3. EXPANSIONS REPORT'!$N$3:$N$1048576)</f>
        <v>0</v>
      </c>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3" t="s">
        <v>306</v>
      </c>
      <c r="B307" s="13">
        <f>COUNTIF('3. EXPANSIONS REPORT'!$H$3:$H$1048576,A307)</f>
        <v>0</v>
      </c>
      <c r="C307" s="30">
        <f>SUMIF('3. EXPANSIONS REPORT'!$H$3:$H$1048576,'STATSEXP SUMMARY IN R-VALUE '!A307,'3. EXPANSIONS REPORT'!$N$3:$N$1048576)</f>
        <v>0</v>
      </c>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3" t="s">
        <v>307</v>
      </c>
      <c r="B308" s="13">
        <f>COUNTIF('3. EXPANSIONS REPORT'!$H$3:$H$1048576,A308)</f>
        <v>0</v>
      </c>
      <c r="C308" s="30">
        <f>SUMIF('3. EXPANSIONS REPORT'!$H$3:$H$1048576,'STATSEXP SUMMARY IN R-VALUE '!A308,'3. EXPANSIONS REPORT'!$N$3:$N$1048576)</f>
        <v>0</v>
      </c>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3" t="s">
        <v>308</v>
      </c>
      <c r="B309" s="13">
        <f>COUNTIF('3. EXPANSIONS REPORT'!$H$3:$H$1048576,A309)</f>
        <v>0</v>
      </c>
      <c r="C309" s="30">
        <f>SUMIF('3. EXPANSIONS REPORT'!$H$3:$H$1048576,'STATSEXP SUMMARY IN R-VALUE '!A309,'3. EXPANSIONS REPORT'!$N$3:$N$1048576)</f>
        <v>0</v>
      </c>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3" t="s">
        <v>309</v>
      </c>
      <c r="B310" s="13">
        <f>COUNTIF('3. EXPANSIONS REPORT'!$H$3:$H$1048576,A310)</f>
        <v>0</v>
      </c>
      <c r="C310" s="30">
        <f>SUMIF('3. EXPANSIONS REPORT'!$H$3:$H$1048576,'STATSEXP SUMMARY IN R-VALUE '!A310,'3. EXPANSIONS REPORT'!$N$3:$N$1048576)</f>
        <v>0</v>
      </c>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3" t="s">
        <v>310</v>
      </c>
      <c r="B311" s="13">
        <f>COUNTIF('3. EXPANSIONS REPORT'!$H$3:$H$1048576,A311)</f>
        <v>0</v>
      </c>
      <c r="C311" s="30">
        <f>SUMIF('3. EXPANSIONS REPORT'!$H$3:$H$1048576,'STATSEXP SUMMARY IN R-VALUE '!A311,'3. EXPANSIONS REPORT'!$N$3:$N$1048576)</f>
        <v>0</v>
      </c>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3" t="s">
        <v>311</v>
      </c>
      <c r="B312" s="13">
        <f>COUNTIF('3. EXPANSIONS REPORT'!$H$3:$H$1048576,A312)</f>
        <v>0</v>
      </c>
      <c r="C312" s="30">
        <f>SUMIF('3. EXPANSIONS REPORT'!$H$3:$H$1048576,'STATSEXP SUMMARY IN R-VALUE '!A312,'3. EXPANSIONS REPORT'!$N$3:$N$1048576)</f>
        <v>0</v>
      </c>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3" t="s">
        <v>312</v>
      </c>
      <c r="B313" s="13">
        <f>COUNTIF('3. EXPANSIONS REPORT'!$H$3:$H$1048576,A313)</f>
        <v>0</v>
      </c>
      <c r="C313" s="30">
        <f>SUMIF('3. EXPANSIONS REPORT'!$H$3:$H$1048576,'STATSEXP SUMMARY IN R-VALUE '!A313,'3. EXPANSIONS REPORT'!$N$3:$N$1048576)</f>
        <v>0</v>
      </c>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3" t="s">
        <v>313</v>
      </c>
      <c r="B314" s="13">
        <f>COUNTIF('3. EXPANSIONS REPORT'!$H$3:$H$1048576,A314)</f>
        <v>0</v>
      </c>
      <c r="C314" s="30">
        <f>SUMIF('3. EXPANSIONS REPORT'!$H$3:$H$1048576,'STATSEXP SUMMARY IN R-VALUE '!A314,'3. EXPANSIONS REPORT'!$N$3:$N$1048576)</f>
        <v>0</v>
      </c>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3" t="s">
        <v>314</v>
      </c>
      <c r="B315" s="13">
        <f>COUNTIF('3. EXPANSIONS REPORT'!$H$3:$H$1048576,A315)</f>
        <v>0</v>
      </c>
      <c r="C315" s="30">
        <f>SUMIF('3. EXPANSIONS REPORT'!$H$3:$H$1048576,'STATSEXP SUMMARY IN R-VALUE '!A315,'3. EXPANSIONS REPORT'!$N$3:$N$1048576)</f>
        <v>0</v>
      </c>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3" t="s">
        <v>315</v>
      </c>
      <c r="B316" s="13">
        <f>COUNTIF('3. EXPANSIONS REPORT'!$H$3:$H$1048576,A316)</f>
        <v>0</v>
      </c>
      <c r="C316" s="30">
        <f>SUMIF('3. EXPANSIONS REPORT'!$H$3:$H$1048576,'STATSEXP SUMMARY IN R-VALUE '!A316,'3. EXPANSIONS REPORT'!$N$3:$N$1048576)</f>
        <v>0</v>
      </c>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3" t="s">
        <v>316</v>
      </c>
      <c r="B317" s="13">
        <f>COUNTIF('3. EXPANSIONS REPORT'!$H$3:$H$1048576,A317)</f>
        <v>0</v>
      </c>
      <c r="C317" s="30">
        <f>SUMIF('3. EXPANSIONS REPORT'!$H$3:$H$1048576,'STATSEXP SUMMARY IN R-VALUE '!A317,'3. EXPANSIONS REPORT'!$N$3:$N$1048576)</f>
        <v>0</v>
      </c>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3" t="s">
        <v>317</v>
      </c>
      <c r="B318" s="13">
        <f>COUNTIF('3. EXPANSIONS REPORT'!$H$3:$H$1048576,A318)</f>
        <v>0</v>
      </c>
      <c r="C318" s="30">
        <f>SUMIF('3. EXPANSIONS REPORT'!$H$3:$H$1048576,'STATSEXP SUMMARY IN R-VALUE '!A318,'3. EXPANSIONS REPORT'!$N$3:$N$1048576)</f>
        <v>0</v>
      </c>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3" t="s">
        <v>318</v>
      </c>
      <c r="B319" s="13">
        <f>COUNTIF('3. EXPANSIONS REPORT'!$H$3:$H$1048576,A319)</f>
        <v>0</v>
      </c>
      <c r="C319" s="30">
        <f>SUMIF('3. EXPANSIONS REPORT'!$H$3:$H$1048576,'STATSEXP SUMMARY IN R-VALUE '!A319,'3. EXPANSIONS REPORT'!$N$3:$N$1048576)</f>
        <v>0</v>
      </c>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3" t="s">
        <v>319</v>
      </c>
      <c r="B320" s="13">
        <f>COUNTIF('3. EXPANSIONS REPORT'!$H$3:$H$1048576,A320)</f>
        <v>0</v>
      </c>
      <c r="C320" s="30">
        <f>SUMIF('3. EXPANSIONS REPORT'!$H$3:$H$1048576,'STATSEXP SUMMARY IN R-VALUE '!A320,'3. EXPANSIONS REPORT'!$N$3:$N$1048576)</f>
        <v>0</v>
      </c>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3" t="s">
        <v>320</v>
      </c>
      <c r="B321" s="13">
        <f>COUNTIF('3. EXPANSIONS REPORT'!$H$3:$H$1048576,A321)</f>
        <v>0</v>
      </c>
      <c r="C321" s="30">
        <f>SUMIF('3. EXPANSIONS REPORT'!$H$3:$H$1048576,'STATSEXP SUMMARY IN R-VALUE '!A321,'3. EXPANSIONS REPORT'!$N$3:$N$1048576)</f>
        <v>0</v>
      </c>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3" t="s">
        <v>321</v>
      </c>
      <c r="B322" s="13">
        <f>COUNTIF('3. EXPANSIONS REPORT'!$H$3:$H$1048576,A322)</f>
        <v>0</v>
      </c>
      <c r="C322" s="30">
        <f>SUMIF('3. EXPANSIONS REPORT'!$H$3:$H$1048576,'STATSEXP SUMMARY IN R-VALUE '!A322,'3. EXPANSIONS REPORT'!$N$3:$N$1048576)</f>
        <v>0</v>
      </c>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3" t="s">
        <v>322</v>
      </c>
      <c r="B323" s="13">
        <f>COUNTIF('3. EXPANSIONS REPORT'!$H$3:$H$1048576,A323)</f>
        <v>0</v>
      </c>
      <c r="C323" s="30">
        <f>SUMIF('3. EXPANSIONS REPORT'!$H$3:$H$1048576,'STATSEXP SUMMARY IN R-VALUE '!A323,'3. EXPANSIONS REPORT'!$N$3:$N$1048576)</f>
        <v>0</v>
      </c>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3" t="s">
        <v>323</v>
      </c>
      <c r="B324" s="13">
        <f>COUNTIF('3. EXPANSIONS REPORT'!$H$3:$H$1048576,A324)</f>
        <v>0</v>
      </c>
      <c r="C324" s="30">
        <f>SUMIF('3. EXPANSIONS REPORT'!$H$3:$H$1048576,'STATSEXP SUMMARY IN R-VALUE '!A324,'3. EXPANSIONS REPORT'!$N$3:$N$1048576)</f>
        <v>0</v>
      </c>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3" t="s">
        <v>324</v>
      </c>
      <c r="B325" s="13">
        <f>COUNTIF('3. EXPANSIONS REPORT'!$H$3:$H$1048576,A325)</f>
        <v>0</v>
      </c>
      <c r="C325" s="30">
        <f>SUMIF('3. EXPANSIONS REPORT'!$H$3:$H$1048576,'STATSEXP SUMMARY IN R-VALUE '!A325,'3. EXPANSIONS REPORT'!$N$3:$N$1048576)</f>
        <v>0</v>
      </c>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3" t="s">
        <v>325</v>
      </c>
      <c r="B326" s="13">
        <f>COUNTIF('3. EXPANSIONS REPORT'!$H$3:$H$1048576,A326)</f>
        <v>0</v>
      </c>
      <c r="C326" s="30">
        <f>SUMIF('3. EXPANSIONS REPORT'!$H$3:$H$1048576,'STATSEXP SUMMARY IN R-VALUE '!A326,'3. EXPANSIONS REPORT'!$N$3:$N$1048576)</f>
        <v>0</v>
      </c>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3" t="s">
        <v>326</v>
      </c>
      <c r="B327" s="13">
        <f>COUNTIF('3. EXPANSIONS REPORT'!$H$3:$H$1048576,A327)</f>
        <v>0</v>
      </c>
      <c r="C327" s="30">
        <f>SUMIF('3. EXPANSIONS REPORT'!$H$3:$H$1048576,'STATSEXP SUMMARY IN R-VALUE '!A327,'3. EXPANSIONS REPORT'!$N$3:$N$1048576)</f>
        <v>0</v>
      </c>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3" t="s">
        <v>327</v>
      </c>
      <c r="B328" s="13">
        <f>COUNTIF('3. EXPANSIONS REPORT'!$H$3:$H$1048576,A328)</f>
        <v>0</v>
      </c>
      <c r="C328" s="30">
        <f>SUMIF('3. EXPANSIONS REPORT'!$H$3:$H$1048576,'STATSEXP SUMMARY IN R-VALUE '!A328,'3. EXPANSIONS REPORT'!$N$3:$N$1048576)</f>
        <v>0</v>
      </c>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3" t="s">
        <v>328</v>
      </c>
      <c r="B329" s="13">
        <f>COUNTIF('3. EXPANSIONS REPORT'!$H$3:$H$1048576,A329)</f>
        <v>0</v>
      </c>
      <c r="C329" s="30">
        <f>SUMIF('3. EXPANSIONS REPORT'!$H$3:$H$1048576,'STATSEXP SUMMARY IN R-VALUE '!A329,'3. EXPANSIONS REPORT'!$N$3:$N$1048576)</f>
        <v>0</v>
      </c>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3" t="s">
        <v>329</v>
      </c>
      <c r="B330" s="13">
        <f>COUNTIF('3. EXPANSIONS REPORT'!$H$3:$H$1048576,A330)</f>
        <v>0</v>
      </c>
      <c r="C330" s="30">
        <f>SUMIF('3. EXPANSIONS REPORT'!$H$3:$H$1048576,'STATSEXP SUMMARY IN R-VALUE '!A330,'3. EXPANSIONS REPORT'!$N$3:$N$1048576)</f>
        <v>0</v>
      </c>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3" t="s">
        <v>330</v>
      </c>
      <c r="B331" s="13">
        <f>COUNTIF('3. EXPANSIONS REPORT'!$H$3:$H$1048576,A331)</f>
        <v>0</v>
      </c>
      <c r="C331" s="30">
        <f>SUMIF('3. EXPANSIONS REPORT'!$H$3:$H$1048576,'STATSEXP SUMMARY IN R-VALUE '!A331,'3. EXPANSIONS REPORT'!$N$3:$N$1048576)</f>
        <v>0</v>
      </c>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3" t="s">
        <v>331</v>
      </c>
      <c r="B332" s="13">
        <f>COUNTIF('3. EXPANSIONS REPORT'!$H$3:$H$1048576,A332)</f>
        <v>0</v>
      </c>
      <c r="C332" s="30">
        <f>SUMIF('3. EXPANSIONS REPORT'!$H$3:$H$1048576,'STATSEXP SUMMARY IN R-VALUE '!A332,'3. EXPANSIONS REPORT'!$N$3:$N$1048576)</f>
        <v>0</v>
      </c>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3" t="s">
        <v>332</v>
      </c>
      <c r="B333" s="13">
        <f>COUNTIF('3. EXPANSIONS REPORT'!$H$3:$H$1048576,A333)</f>
        <v>0</v>
      </c>
      <c r="C333" s="30">
        <f>SUMIF('3. EXPANSIONS REPORT'!$H$3:$H$1048576,'STATSEXP SUMMARY IN R-VALUE '!A333,'3. EXPANSIONS REPORT'!$N$3:$N$1048576)</f>
        <v>0</v>
      </c>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3" t="s">
        <v>333</v>
      </c>
      <c r="B334" s="13">
        <f>COUNTIF('3. EXPANSIONS REPORT'!$H$3:$H$1048576,A334)</f>
        <v>0</v>
      </c>
      <c r="C334" s="30">
        <f>SUMIF('3. EXPANSIONS REPORT'!$H$3:$H$1048576,'STATSEXP SUMMARY IN R-VALUE '!A334,'3. EXPANSIONS REPORT'!$N$3:$N$1048576)</f>
        <v>0</v>
      </c>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3" t="s">
        <v>334</v>
      </c>
      <c r="B335" s="13">
        <f>COUNTIF('3. EXPANSIONS REPORT'!$H$3:$H$1048576,A335)</f>
        <v>0</v>
      </c>
      <c r="C335" s="30">
        <f>SUMIF('3. EXPANSIONS REPORT'!$H$3:$H$1048576,'STATSEXP SUMMARY IN R-VALUE '!A335,'3. EXPANSIONS REPORT'!$N$3:$N$1048576)</f>
        <v>0</v>
      </c>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3" t="s">
        <v>335</v>
      </c>
      <c r="B336" s="13">
        <f>COUNTIF('3. EXPANSIONS REPORT'!$H$3:$H$1048576,A336)</f>
        <v>0</v>
      </c>
      <c r="C336" s="30">
        <f>SUMIF('3. EXPANSIONS REPORT'!$H$3:$H$1048576,'STATSEXP SUMMARY IN R-VALUE '!A336,'3. EXPANSIONS REPORT'!$N$3:$N$1048576)</f>
        <v>0</v>
      </c>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3" t="s">
        <v>336</v>
      </c>
      <c r="B337" s="13">
        <f>COUNTIF('3. EXPANSIONS REPORT'!$H$3:$H$1048576,A337)</f>
        <v>0</v>
      </c>
      <c r="C337" s="30">
        <f>SUMIF('3. EXPANSIONS REPORT'!$H$3:$H$1048576,'STATSEXP SUMMARY IN R-VALUE '!A337,'3. EXPANSIONS REPORT'!$N$3:$N$1048576)</f>
        <v>0</v>
      </c>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3" t="s">
        <v>337</v>
      </c>
      <c r="B338" s="13">
        <f>COUNTIF('3. EXPANSIONS REPORT'!$H$3:$H$1048576,A338)</f>
        <v>3</v>
      </c>
      <c r="C338" s="30">
        <f>SUMIF('3. EXPANSIONS REPORT'!$H$3:$H$1048576,'STATSEXP SUMMARY IN R-VALUE '!A338,'3. EXPANSIONS REPORT'!$N$3:$N$1048576)</f>
        <v>9221851.4600000009</v>
      </c>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3" t="s">
        <v>338</v>
      </c>
      <c r="B339" s="13">
        <f>COUNTIF('3. EXPANSIONS REPORT'!$H$3:$H$1048576,A339)</f>
        <v>0</v>
      </c>
      <c r="C339" s="30">
        <f>SUMIF('3. EXPANSIONS REPORT'!$H$3:$H$1048576,'STATSEXP SUMMARY IN R-VALUE '!A339,'3. EXPANSIONS REPORT'!$N$3:$N$1048576)</f>
        <v>0</v>
      </c>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3" t="s">
        <v>339</v>
      </c>
      <c r="B340" s="13">
        <f>COUNTIF('3. EXPANSIONS REPORT'!$H$3:$H$1048576,A340)</f>
        <v>0</v>
      </c>
      <c r="C340" s="30">
        <f>SUMIF('3. EXPANSIONS REPORT'!$H$3:$H$1048576,'STATSEXP SUMMARY IN R-VALUE '!A340,'3. EXPANSIONS REPORT'!$N$3:$N$1048576)</f>
        <v>0</v>
      </c>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3" t="s">
        <v>340</v>
      </c>
      <c r="B341" s="13">
        <f>COUNTIF('3. EXPANSIONS REPORT'!$H$3:$H$1048576,A341)</f>
        <v>0</v>
      </c>
      <c r="C341" s="30">
        <f>SUMIF('3. EXPANSIONS REPORT'!$H$3:$H$1048576,'STATSEXP SUMMARY IN R-VALUE '!A341,'3. EXPANSIONS REPORT'!$N$3:$N$1048576)</f>
        <v>0</v>
      </c>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3" t="s">
        <v>341</v>
      </c>
      <c r="B342" s="13">
        <f>COUNTIF('3. EXPANSIONS REPORT'!$H$3:$H$1048576,A342)</f>
        <v>0</v>
      </c>
      <c r="C342" s="30">
        <f>SUMIF('3. EXPANSIONS REPORT'!$H$3:$H$1048576,'STATSEXP SUMMARY IN R-VALUE '!A342,'3. EXPANSIONS REPORT'!$N$3:$N$1048576)</f>
        <v>0</v>
      </c>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3" t="s">
        <v>342</v>
      </c>
      <c r="B343" s="13">
        <f>COUNTIF('3. EXPANSIONS REPORT'!$H$3:$H$1048576,A343)</f>
        <v>0</v>
      </c>
      <c r="C343" s="30">
        <f>SUMIF('3. EXPANSIONS REPORT'!$H$3:$H$1048576,'STATSEXP SUMMARY IN R-VALUE '!A343,'3. EXPANSIONS REPORT'!$N$3:$N$1048576)</f>
        <v>0</v>
      </c>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3" t="s">
        <v>343</v>
      </c>
      <c r="B344" s="13">
        <f>COUNTIF('3. EXPANSIONS REPORT'!$H$3:$H$1048576,A344)</f>
        <v>0</v>
      </c>
      <c r="C344" s="30">
        <f>SUMIF('3. EXPANSIONS REPORT'!$H$3:$H$1048576,'STATSEXP SUMMARY IN R-VALUE '!A344,'3. EXPANSIONS REPORT'!$N$3:$N$1048576)</f>
        <v>0</v>
      </c>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3" t="s">
        <v>344</v>
      </c>
      <c r="B345" s="13">
        <f>COUNTIF('3. EXPANSIONS REPORT'!$H$3:$H$1048576,A345)</f>
        <v>0</v>
      </c>
      <c r="C345" s="30">
        <f>SUMIF('3. EXPANSIONS REPORT'!$H$3:$H$1048576,'STATSEXP SUMMARY IN R-VALUE '!A345,'3. EXPANSIONS REPORT'!$N$3:$N$1048576)</f>
        <v>0</v>
      </c>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3" t="s">
        <v>345</v>
      </c>
      <c r="B346" s="13">
        <f>COUNTIF('3. EXPANSIONS REPORT'!$H$3:$H$1048576,A346)</f>
        <v>0</v>
      </c>
      <c r="C346" s="30">
        <f>SUMIF('3. EXPANSIONS REPORT'!$H$3:$H$1048576,'STATSEXP SUMMARY IN R-VALUE '!A346,'3. EXPANSIONS REPORT'!$N$3:$N$1048576)</f>
        <v>0</v>
      </c>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3" t="s">
        <v>346</v>
      </c>
      <c r="B347" s="13">
        <f>COUNTIF('3. EXPANSIONS REPORT'!$H$3:$H$1048576,A347)</f>
        <v>0</v>
      </c>
      <c r="C347" s="30">
        <f>SUMIF('3. EXPANSIONS REPORT'!$H$3:$H$1048576,'STATSEXP SUMMARY IN R-VALUE '!A347,'3. EXPANSIONS REPORT'!$N$3:$N$1048576)</f>
        <v>0</v>
      </c>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3" t="s">
        <v>347</v>
      </c>
      <c r="B348" s="13">
        <f>COUNTIF('3. EXPANSIONS REPORT'!$H$3:$H$1048576,A348)</f>
        <v>0</v>
      </c>
      <c r="C348" s="30">
        <f>SUMIF('3. EXPANSIONS REPORT'!$H$3:$H$1048576,'STATSEXP SUMMARY IN R-VALUE '!A348,'3. EXPANSIONS REPORT'!$N$3:$N$1048576)</f>
        <v>0</v>
      </c>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3" t="s">
        <v>348</v>
      </c>
      <c r="B349" s="13">
        <f>COUNTIF('3. EXPANSIONS REPORT'!$H$3:$H$1048576,A349)</f>
        <v>0</v>
      </c>
      <c r="C349" s="30">
        <f>SUMIF('3. EXPANSIONS REPORT'!$H$3:$H$1048576,'STATSEXP SUMMARY IN R-VALUE '!A349,'3. EXPANSIONS REPORT'!$N$3:$N$1048576)</f>
        <v>0</v>
      </c>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3" t="s">
        <v>349</v>
      </c>
      <c r="B350" s="13">
        <f>COUNTIF('3. EXPANSIONS REPORT'!$H$3:$H$1048576,A350)</f>
        <v>0</v>
      </c>
      <c r="C350" s="30">
        <f>SUMIF('3. EXPANSIONS REPORT'!$H$3:$H$1048576,'STATSEXP SUMMARY IN R-VALUE '!A350,'3. EXPANSIONS REPORT'!$N$3:$N$1048576)</f>
        <v>0</v>
      </c>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3" t="s">
        <v>350</v>
      </c>
      <c r="B351" s="13">
        <f>COUNTIF('3. EXPANSIONS REPORT'!$H$3:$H$1048576,A351)</f>
        <v>0</v>
      </c>
      <c r="C351" s="30">
        <f>SUMIF('3. EXPANSIONS REPORT'!$H$3:$H$1048576,'STATSEXP SUMMARY IN R-VALUE '!A351,'3. EXPANSIONS REPORT'!$N$3:$N$1048576)</f>
        <v>0</v>
      </c>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3" t="s">
        <v>351</v>
      </c>
      <c r="B352" s="13">
        <f>COUNTIF('3. EXPANSIONS REPORT'!$H$3:$H$1048576,A352)</f>
        <v>0</v>
      </c>
      <c r="C352" s="30">
        <f>SUMIF('3. EXPANSIONS REPORT'!$H$3:$H$1048576,'STATSEXP SUMMARY IN R-VALUE '!A352,'3. EXPANSIONS REPORT'!$N$3:$N$1048576)</f>
        <v>0</v>
      </c>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3" t="s">
        <v>352</v>
      </c>
      <c r="B353" s="13">
        <f>COUNTIF('3. EXPANSIONS REPORT'!$H$3:$H$1048576,A353)</f>
        <v>0</v>
      </c>
      <c r="C353" s="30">
        <f>SUMIF('3. EXPANSIONS REPORT'!$H$3:$H$1048576,'STATSEXP SUMMARY IN R-VALUE '!A353,'3. EXPANSIONS REPORT'!$N$3:$N$1048576)</f>
        <v>0</v>
      </c>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3" t="s">
        <v>353</v>
      </c>
      <c r="B354" s="13">
        <f>COUNTIF('3. EXPANSIONS REPORT'!$H$3:$H$1048576,A354)</f>
        <v>0</v>
      </c>
      <c r="C354" s="30">
        <f>SUMIF('3. EXPANSIONS REPORT'!$H$3:$H$1048576,'STATSEXP SUMMARY IN R-VALUE '!A354,'3. EXPANSIONS REPORT'!$N$3:$N$1048576)</f>
        <v>0</v>
      </c>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3" t="s">
        <v>354</v>
      </c>
      <c r="B355" s="13">
        <f>COUNTIF('3. EXPANSIONS REPORT'!$H$3:$H$1048576,A355)</f>
        <v>0</v>
      </c>
      <c r="C355" s="30">
        <f>SUMIF('3. EXPANSIONS REPORT'!$H$3:$H$1048576,'STATSEXP SUMMARY IN R-VALUE '!A355,'3. EXPANSIONS REPORT'!$N$3:$N$1048576)</f>
        <v>0</v>
      </c>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3" t="s">
        <v>355</v>
      </c>
      <c r="B356" s="13">
        <f>COUNTIF('3. EXPANSIONS REPORT'!$H$3:$H$1048576,A356)</f>
        <v>0</v>
      </c>
      <c r="C356" s="30">
        <f>SUMIF('3. EXPANSIONS REPORT'!$H$3:$H$1048576,'STATSEXP SUMMARY IN R-VALUE '!A356,'3. EXPANSIONS REPORT'!$N$3:$N$1048576)</f>
        <v>0</v>
      </c>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3" t="s">
        <v>356</v>
      </c>
      <c r="B357" s="13">
        <f>COUNTIF('3. EXPANSIONS REPORT'!$H$3:$H$1048576,A357)</f>
        <v>0</v>
      </c>
      <c r="C357" s="30">
        <f>SUMIF('3. EXPANSIONS REPORT'!$H$3:$H$1048576,'STATSEXP SUMMARY IN R-VALUE '!A357,'3. EXPANSIONS REPORT'!$N$3:$N$1048576)</f>
        <v>0</v>
      </c>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3" t="s">
        <v>357</v>
      </c>
      <c r="B358" s="13">
        <f>COUNTIF('3. EXPANSIONS REPORT'!$H$3:$H$1048576,A358)</f>
        <v>0</v>
      </c>
      <c r="C358" s="30">
        <f>SUMIF('3. EXPANSIONS REPORT'!$H$3:$H$1048576,'STATSEXP SUMMARY IN R-VALUE '!A358,'3. EXPANSIONS REPORT'!$N$3:$N$1048576)</f>
        <v>0</v>
      </c>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3" t="s">
        <v>358</v>
      </c>
      <c r="B359" s="13">
        <f>COUNTIF('3. EXPANSIONS REPORT'!$H$3:$H$1048576,A359)</f>
        <v>0</v>
      </c>
      <c r="C359" s="30">
        <f>SUMIF('3. EXPANSIONS REPORT'!$H$3:$H$1048576,'STATSEXP SUMMARY IN R-VALUE '!A359,'3. EXPANSIONS REPORT'!$N$3:$N$1048576)</f>
        <v>0</v>
      </c>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3" t="s">
        <v>359</v>
      </c>
      <c r="B360" s="13">
        <f>COUNTIF('3. EXPANSIONS REPORT'!$H$3:$H$1048576,A360)</f>
        <v>0</v>
      </c>
      <c r="C360" s="30">
        <f>SUMIF('3. EXPANSIONS REPORT'!$H$3:$H$1048576,'STATSEXP SUMMARY IN R-VALUE '!A360,'3. EXPANSIONS REPORT'!$N$3:$N$1048576)</f>
        <v>0</v>
      </c>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3" t="s">
        <v>360</v>
      </c>
      <c r="B361" s="13">
        <f>COUNTIF('3. EXPANSIONS REPORT'!$H$3:$H$1048576,A361)</f>
        <v>0</v>
      </c>
      <c r="C361" s="30">
        <f>SUMIF('3. EXPANSIONS REPORT'!$H$3:$H$1048576,'STATSEXP SUMMARY IN R-VALUE '!A361,'3. EXPANSIONS REPORT'!$N$3:$N$1048576)</f>
        <v>0</v>
      </c>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3" t="s">
        <v>360</v>
      </c>
      <c r="B362" s="13">
        <f>COUNTIF('3. EXPANSIONS REPORT'!$H$3:$H$1048576,A362)</f>
        <v>0</v>
      </c>
      <c r="C362" s="30">
        <f>SUMIF('3. EXPANSIONS REPORT'!$H$3:$H$1048576,'STATSEXP SUMMARY IN R-VALUE '!A362,'3. EXPANSIONS REPORT'!$N$3:$N$1048576)</f>
        <v>0</v>
      </c>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3" t="s">
        <v>361</v>
      </c>
      <c r="B363" s="13">
        <f>COUNTIF('3. EXPANSIONS REPORT'!$H$3:$H$1048576,A363)</f>
        <v>0</v>
      </c>
      <c r="C363" s="30">
        <f>SUMIF('3. EXPANSIONS REPORT'!$H$3:$H$1048576,'STATSEXP SUMMARY IN R-VALUE '!A363,'3. EXPANSIONS REPORT'!$N$3:$N$1048576)</f>
        <v>0</v>
      </c>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3" t="s">
        <v>362</v>
      </c>
      <c r="B364" s="13">
        <f>COUNTIF('3. EXPANSIONS REPORT'!$H$3:$H$1048576,A364)</f>
        <v>0</v>
      </c>
      <c r="C364" s="30">
        <f>SUMIF('3. EXPANSIONS REPORT'!$H$3:$H$1048576,'STATSEXP SUMMARY IN R-VALUE '!A364,'3. EXPANSIONS REPORT'!$N$3:$N$1048576)</f>
        <v>0</v>
      </c>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3" t="s">
        <v>363</v>
      </c>
      <c r="B365" s="13">
        <f>COUNTIF('3. EXPANSIONS REPORT'!$H$3:$H$1048576,A365)</f>
        <v>0</v>
      </c>
      <c r="C365" s="30">
        <f>SUMIF('3. EXPANSIONS REPORT'!$H$3:$H$1048576,'STATSEXP SUMMARY IN R-VALUE '!A365,'3. EXPANSIONS REPORT'!$N$3:$N$1048576)</f>
        <v>0</v>
      </c>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3" t="s">
        <v>364</v>
      </c>
      <c r="B366" s="13">
        <f>COUNTIF('3. EXPANSIONS REPORT'!$H$3:$H$1048576,A366)</f>
        <v>0</v>
      </c>
      <c r="C366" s="30">
        <f>SUMIF('3. EXPANSIONS REPORT'!$H$3:$H$1048576,'STATSEXP SUMMARY IN R-VALUE '!A366,'3. EXPANSIONS REPORT'!$N$3:$N$1048576)</f>
        <v>0</v>
      </c>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3" t="s">
        <v>365</v>
      </c>
      <c r="B367" s="13">
        <f>COUNTIF('3. EXPANSIONS REPORT'!$H$3:$H$1048576,A367)</f>
        <v>0</v>
      </c>
      <c r="C367" s="30">
        <f>SUMIF('3. EXPANSIONS REPORT'!$H$3:$H$1048576,'STATSEXP SUMMARY IN R-VALUE '!A367,'3. EXPANSIONS REPORT'!$N$3:$N$1048576)</f>
        <v>0</v>
      </c>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3" t="s">
        <v>366</v>
      </c>
      <c r="B368" s="13">
        <f>COUNTIF('3. EXPANSIONS REPORT'!$H$3:$H$1048576,A368)</f>
        <v>0</v>
      </c>
      <c r="C368" s="30">
        <f>SUMIF('3. EXPANSIONS REPORT'!$H$3:$H$1048576,'STATSEXP SUMMARY IN R-VALUE '!A368,'3. EXPANSIONS REPORT'!$N$3:$N$1048576)</f>
        <v>0</v>
      </c>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3" t="s">
        <v>367</v>
      </c>
      <c r="B369" s="13">
        <f>COUNTIF('3. EXPANSIONS REPORT'!$H$3:$H$1048576,A369)</f>
        <v>0</v>
      </c>
      <c r="C369" s="30">
        <f>SUMIF('3. EXPANSIONS REPORT'!$H$3:$H$1048576,'STATSEXP SUMMARY IN R-VALUE '!A369,'3. EXPANSIONS REPORT'!$N$3:$N$1048576)</f>
        <v>0</v>
      </c>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3" t="s">
        <v>368</v>
      </c>
      <c r="B370" s="13">
        <f>COUNTIF('3. EXPANSIONS REPORT'!$H$3:$H$1048576,A370)</f>
        <v>0</v>
      </c>
      <c r="C370" s="30">
        <f>SUMIF('3. EXPANSIONS REPORT'!$H$3:$H$1048576,'STATSEXP SUMMARY IN R-VALUE '!A370,'3. EXPANSIONS REPORT'!$N$3:$N$1048576)</f>
        <v>0</v>
      </c>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3" t="s">
        <v>369</v>
      </c>
      <c r="B371" s="13">
        <f>COUNTIF('3. EXPANSIONS REPORT'!$H$3:$H$1048576,A371)</f>
        <v>0</v>
      </c>
      <c r="C371" s="30">
        <f>SUMIF('3. EXPANSIONS REPORT'!$H$3:$H$1048576,'STATSEXP SUMMARY IN R-VALUE '!A371,'3. EXPANSIONS REPORT'!$N$3:$N$1048576)</f>
        <v>0</v>
      </c>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3" t="s">
        <v>370</v>
      </c>
      <c r="B372" s="13">
        <f>COUNTIF('3. EXPANSIONS REPORT'!$H$3:$H$1048576,A372)</f>
        <v>0</v>
      </c>
      <c r="C372" s="30">
        <f>SUMIF('3. EXPANSIONS REPORT'!$H$3:$H$1048576,'STATSEXP SUMMARY IN R-VALUE '!A372,'3. EXPANSIONS REPORT'!$N$3:$N$1048576)</f>
        <v>0</v>
      </c>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3" t="s">
        <v>371</v>
      </c>
      <c r="B373" s="13">
        <f>COUNTIF('3. EXPANSIONS REPORT'!$H$3:$H$1048576,A373)</f>
        <v>0</v>
      </c>
      <c r="C373" s="30">
        <f>SUMIF('3. EXPANSIONS REPORT'!$H$3:$H$1048576,'STATSEXP SUMMARY IN R-VALUE '!A373,'3. EXPANSIONS REPORT'!$N$3:$N$1048576)</f>
        <v>0</v>
      </c>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3" t="s">
        <v>372</v>
      </c>
      <c r="B374" s="13">
        <f>COUNTIF('3. EXPANSIONS REPORT'!$H$3:$H$1048576,A374)</f>
        <v>0</v>
      </c>
      <c r="C374" s="30">
        <f>SUMIF('3. EXPANSIONS REPORT'!$H$3:$H$1048576,'STATSEXP SUMMARY IN R-VALUE '!A374,'3. EXPANSIONS REPORT'!$N$3:$N$1048576)</f>
        <v>0</v>
      </c>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3" t="s">
        <v>373</v>
      </c>
      <c r="B375" s="13">
        <f>COUNTIF('3. EXPANSIONS REPORT'!$H$3:$H$1048576,A375)</f>
        <v>0</v>
      </c>
      <c r="C375" s="30">
        <f>SUMIF('3. EXPANSIONS REPORT'!$H$3:$H$1048576,'STATSEXP SUMMARY IN R-VALUE '!A375,'3. EXPANSIONS REPORT'!$N$3:$N$1048576)</f>
        <v>0</v>
      </c>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3" t="s">
        <v>374</v>
      </c>
      <c r="B376" s="13">
        <f>COUNTIF('3. EXPANSIONS REPORT'!$H$3:$H$1048576,A376)</f>
        <v>0</v>
      </c>
      <c r="C376" s="30">
        <f>SUMIF('3. EXPANSIONS REPORT'!$H$3:$H$1048576,'STATSEXP SUMMARY IN R-VALUE '!A376,'3. EXPANSIONS REPORT'!$N$3:$N$1048576)</f>
        <v>0</v>
      </c>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3" t="s">
        <v>375</v>
      </c>
      <c r="B377" s="13">
        <f>COUNTIF('3. EXPANSIONS REPORT'!$H$3:$H$1048576,A377)</f>
        <v>0</v>
      </c>
      <c r="C377" s="30">
        <f>SUMIF('3. EXPANSIONS REPORT'!$H$3:$H$1048576,'STATSEXP SUMMARY IN R-VALUE '!A377,'3. EXPANSIONS REPORT'!$N$3:$N$1048576)</f>
        <v>0</v>
      </c>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3" t="s">
        <v>376</v>
      </c>
      <c r="B378" s="13">
        <f>COUNTIF('3. EXPANSIONS REPORT'!$H$3:$H$1048576,A378)</f>
        <v>0</v>
      </c>
      <c r="C378" s="30">
        <f>SUMIF('3. EXPANSIONS REPORT'!$H$3:$H$1048576,'STATSEXP SUMMARY IN R-VALUE '!A378,'3. EXPANSIONS REPORT'!$N$3:$N$1048576)</f>
        <v>0</v>
      </c>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3" t="s">
        <v>377</v>
      </c>
      <c r="B379" s="13">
        <f>COUNTIF('3. EXPANSIONS REPORT'!$H$3:$H$1048576,A379)</f>
        <v>0</v>
      </c>
      <c r="C379" s="30">
        <f>SUMIF('3. EXPANSIONS REPORT'!$H$3:$H$1048576,'STATSEXP SUMMARY IN R-VALUE '!A379,'3. EXPANSIONS REPORT'!$N$3:$N$1048576)</f>
        <v>0</v>
      </c>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3" t="s">
        <v>378</v>
      </c>
      <c r="B380" s="13">
        <f>COUNTIF('3. EXPANSIONS REPORT'!$H$3:$H$1048576,A380)</f>
        <v>0</v>
      </c>
      <c r="C380" s="30">
        <f>SUMIF('3. EXPANSIONS REPORT'!$H$3:$H$1048576,'STATSEXP SUMMARY IN R-VALUE '!A380,'3. EXPANSIONS REPORT'!$N$3:$N$1048576)</f>
        <v>0</v>
      </c>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3" t="s">
        <v>379</v>
      </c>
      <c r="B381" s="13">
        <f>COUNTIF('3. EXPANSIONS REPORT'!$H$3:$H$1048576,A381)</f>
        <v>0</v>
      </c>
      <c r="C381" s="30">
        <f>SUMIF('3. EXPANSIONS REPORT'!$H$3:$H$1048576,'STATSEXP SUMMARY IN R-VALUE '!A381,'3. EXPANSIONS REPORT'!$N$3:$N$1048576)</f>
        <v>0</v>
      </c>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3" t="s">
        <v>380</v>
      </c>
      <c r="B382" s="13">
        <f>COUNTIF('3. EXPANSIONS REPORT'!$H$3:$H$1048576,A382)</f>
        <v>0</v>
      </c>
      <c r="C382" s="30">
        <f>SUMIF('3. EXPANSIONS REPORT'!$H$3:$H$1048576,'STATSEXP SUMMARY IN R-VALUE '!A382,'3. EXPANSIONS REPORT'!$N$3:$N$1048576)</f>
        <v>0</v>
      </c>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3" t="s">
        <v>381</v>
      </c>
      <c r="B383" s="13">
        <f>COUNTIF('3. EXPANSIONS REPORT'!$H$3:$H$1048576,A383)</f>
        <v>9</v>
      </c>
      <c r="C383" s="30">
        <f>SUMIF('3. EXPANSIONS REPORT'!$H$3:$H$1048576,'STATSEXP SUMMARY IN R-VALUE '!A383,'3. EXPANSIONS REPORT'!$N$3:$N$1048576)</f>
        <v>16963976.329999998</v>
      </c>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3" t="s">
        <v>382</v>
      </c>
      <c r="B384" s="13">
        <f>COUNTIF('3. EXPANSIONS REPORT'!$H$3:$H$1048576,A384)</f>
        <v>0</v>
      </c>
      <c r="C384" s="30">
        <f>SUMIF('3. EXPANSIONS REPORT'!$H$3:$H$1048576,'STATSEXP SUMMARY IN R-VALUE '!A384,'3. EXPANSIONS REPORT'!$N$3:$N$1048576)</f>
        <v>0</v>
      </c>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3" t="s">
        <v>383</v>
      </c>
      <c r="B385" s="13">
        <f>COUNTIF('3. EXPANSIONS REPORT'!$H$3:$H$1048576,A385)</f>
        <v>0</v>
      </c>
      <c r="C385" s="30">
        <f>SUMIF('3. EXPANSIONS REPORT'!$H$3:$H$1048576,'STATSEXP SUMMARY IN R-VALUE '!A385,'3. EXPANSIONS REPORT'!$N$3:$N$1048576)</f>
        <v>0</v>
      </c>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3" t="s">
        <v>384</v>
      </c>
      <c r="B386" s="13">
        <f>COUNTIF('3. EXPANSIONS REPORT'!$H$3:$H$1048576,A386)</f>
        <v>0</v>
      </c>
      <c r="C386" s="30">
        <f>SUMIF('3. EXPANSIONS REPORT'!$H$3:$H$1048576,'STATSEXP SUMMARY IN R-VALUE '!A386,'3. EXPANSIONS REPORT'!$N$3:$N$1048576)</f>
        <v>0</v>
      </c>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3" t="s">
        <v>385</v>
      </c>
      <c r="B387" s="13">
        <f>COUNTIF('3. EXPANSIONS REPORT'!$H$3:$H$1048576,A387)</f>
        <v>1</v>
      </c>
      <c r="C387" s="30">
        <f>SUMIF('3. EXPANSIONS REPORT'!$H$3:$H$1048576,'STATSEXP SUMMARY IN R-VALUE '!A387,'3. EXPANSIONS REPORT'!$N$3:$N$1048576)</f>
        <v>1974637.5</v>
      </c>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3" t="s">
        <v>386</v>
      </c>
      <c r="B388" s="13">
        <f>COUNTIF('3. EXPANSIONS REPORT'!$H$3:$H$1048576,A388)</f>
        <v>0</v>
      </c>
      <c r="C388" s="30">
        <f>SUMIF('3. EXPANSIONS REPORT'!$H$3:$H$1048576,'STATSEXP SUMMARY IN R-VALUE '!A388,'3. EXPANSIONS REPORT'!$N$3:$N$1048576)</f>
        <v>0</v>
      </c>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3" t="s">
        <v>387</v>
      </c>
      <c r="B389" s="13">
        <f>COUNTIF('3. EXPANSIONS REPORT'!$H$3:$H$1048576,A389)</f>
        <v>0</v>
      </c>
      <c r="C389" s="30">
        <f>SUMIF('3. EXPANSIONS REPORT'!$H$3:$H$1048576,'STATSEXP SUMMARY IN R-VALUE '!A389,'3. EXPANSIONS REPORT'!$N$3:$N$1048576)</f>
        <v>0</v>
      </c>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3" t="s">
        <v>388</v>
      </c>
      <c r="B390" s="13">
        <f>COUNTIF('3. EXPANSIONS REPORT'!$H$3:$H$1048576,A390)</f>
        <v>0</v>
      </c>
      <c r="C390" s="30">
        <f>SUMIF('3. EXPANSIONS REPORT'!$H$3:$H$1048576,'STATSEXP SUMMARY IN R-VALUE '!A390,'3. EXPANSIONS REPORT'!$N$3:$N$1048576)</f>
        <v>0</v>
      </c>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3" t="s">
        <v>389</v>
      </c>
      <c r="B391" s="13">
        <f>COUNTIF('3. EXPANSIONS REPORT'!$H$3:$H$1048576,A391)</f>
        <v>0</v>
      </c>
      <c r="C391" s="30">
        <f>SUMIF('3. EXPANSIONS REPORT'!$H$3:$H$1048576,'STATSEXP SUMMARY IN R-VALUE '!A391,'3. EXPANSIONS REPORT'!$N$3:$N$1048576)</f>
        <v>0</v>
      </c>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3" t="s">
        <v>390</v>
      </c>
      <c r="B392" s="13">
        <f>COUNTIF('3. EXPANSIONS REPORT'!$H$3:$H$1048576,A392)</f>
        <v>0</v>
      </c>
      <c r="C392" s="30">
        <f>SUMIF('3. EXPANSIONS REPORT'!$H$3:$H$1048576,'STATSEXP SUMMARY IN R-VALUE '!A392,'3. EXPANSIONS REPORT'!$N$3:$N$1048576)</f>
        <v>0</v>
      </c>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3" t="s">
        <v>391</v>
      </c>
      <c r="B393" s="13">
        <f>COUNTIF('3. EXPANSIONS REPORT'!$H$3:$H$1048576,A393)</f>
        <v>0</v>
      </c>
      <c r="C393" s="30">
        <f>SUMIF('3. EXPANSIONS REPORT'!$H$3:$H$1048576,'STATSEXP SUMMARY IN R-VALUE '!A393,'3. EXPANSIONS REPORT'!$N$3:$N$1048576)</f>
        <v>0</v>
      </c>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3" t="s">
        <v>392</v>
      </c>
      <c r="B394" s="13">
        <f>COUNTIF('3. EXPANSIONS REPORT'!$H$3:$H$1048576,A394)</f>
        <v>0</v>
      </c>
      <c r="C394" s="30">
        <f>SUMIF('3. EXPANSIONS REPORT'!$H$3:$H$1048576,'STATSEXP SUMMARY IN R-VALUE '!A394,'3. EXPANSIONS REPORT'!$N$3:$N$1048576)</f>
        <v>0</v>
      </c>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3" t="s">
        <v>393</v>
      </c>
      <c r="B395" s="13">
        <f>COUNTIF('3. EXPANSIONS REPORT'!$H$3:$H$1048576,A395)</f>
        <v>0</v>
      </c>
      <c r="C395" s="30">
        <f>SUMIF('3. EXPANSIONS REPORT'!$H$3:$H$1048576,'STATSEXP SUMMARY IN R-VALUE '!A395,'3. EXPANSIONS REPORT'!$N$3:$N$1048576)</f>
        <v>0</v>
      </c>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3" t="s">
        <v>394</v>
      </c>
      <c r="B396" s="13">
        <f>COUNTIF('3. EXPANSIONS REPORT'!$H$3:$H$1048576,A396)</f>
        <v>0</v>
      </c>
      <c r="C396" s="30">
        <f>SUMIF('3. EXPANSIONS REPORT'!$H$3:$H$1048576,'STATSEXP SUMMARY IN R-VALUE '!A396,'3. EXPANSIONS REPORT'!$N$3:$N$1048576)</f>
        <v>0</v>
      </c>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3" t="s">
        <v>395</v>
      </c>
      <c r="B397" s="13">
        <f>COUNTIF('3. EXPANSIONS REPORT'!$H$3:$H$1048576,A397)</f>
        <v>0</v>
      </c>
      <c r="C397" s="30">
        <f>SUMIF('3. EXPANSIONS REPORT'!$H$3:$H$1048576,'STATSEXP SUMMARY IN R-VALUE '!A397,'3. EXPANSIONS REPORT'!$N$3:$N$1048576)</f>
        <v>0</v>
      </c>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3" t="s">
        <v>396</v>
      </c>
      <c r="B398" s="13">
        <f>COUNTIF('3. EXPANSIONS REPORT'!$H$3:$H$1048576,A398)</f>
        <v>0</v>
      </c>
      <c r="C398" s="30">
        <f>SUMIF('3. EXPANSIONS REPORT'!$H$3:$H$1048576,'STATSEXP SUMMARY IN R-VALUE '!A398,'3. EXPANSIONS REPORT'!$N$3:$N$1048576)</f>
        <v>0</v>
      </c>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3" t="s">
        <v>397</v>
      </c>
      <c r="B399" s="13">
        <f>COUNTIF('3. EXPANSIONS REPORT'!$H$3:$H$1048576,A399)</f>
        <v>0</v>
      </c>
      <c r="C399" s="30">
        <f>SUMIF('3. EXPANSIONS REPORT'!$H$3:$H$1048576,'STATSEXP SUMMARY IN R-VALUE '!A399,'3. EXPANSIONS REPORT'!$N$3:$N$1048576)</f>
        <v>0</v>
      </c>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3" t="s">
        <v>398</v>
      </c>
      <c r="B400" s="13">
        <f>COUNTIF('3. EXPANSIONS REPORT'!$H$3:$H$1048576,A400)</f>
        <v>0</v>
      </c>
      <c r="C400" s="30">
        <f>SUMIF('3. EXPANSIONS REPORT'!$H$3:$H$1048576,'STATSEXP SUMMARY IN R-VALUE '!A400,'3. EXPANSIONS REPORT'!$N$3:$N$1048576)</f>
        <v>0</v>
      </c>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3" t="s">
        <v>399</v>
      </c>
      <c r="B401" s="13">
        <f>COUNTIF('3. EXPANSIONS REPORT'!$H$3:$H$1048576,A401)</f>
        <v>0</v>
      </c>
      <c r="C401" s="30">
        <f>SUMIF('3. EXPANSIONS REPORT'!$H$3:$H$1048576,'STATSEXP SUMMARY IN R-VALUE '!A401,'3. EXPANSIONS REPORT'!$N$3:$N$1048576)</f>
        <v>0</v>
      </c>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3" t="s">
        <v>400</v>
      </c>
      <c r="B402" s="13">
        <f>COUNTIF('3. EXPANSIONS REPORT'!$H$3:$H$1048576,A402)</f>
        <v>0</v>
      </c>
      <c r="C402" s="30">
        <f>SUMIF('3. EXPANSIONS REPORT'!$H$3:$H$1048576,'STATSEXP SUMMARY IN R-VALUE '!A402,'3. EXPANSIONS REPORT'!$N$3:$N$1048576)</f>
        <v>0</v>
      </c>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3" t="s">
        <v>401</v>
      </c>
      <c r="B403" s="13">
        <f>COUNTIF('3. EXPANSIONS REPORT'!$H$3:$H$1048576,A403)</f>
        <v>0</v>
      </c>
      <c r="C403" s="30">
        <f>SUMIF('3. EXPANSIONS REPORT'!$H$3:$H$1048576,'STATSEXP SUMMARY IN R-VALUE '!A403,'3. EXPANSIONS REPORT'!$N$3:$N$1048576)</f>
        <v>0</v>
      </c>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3" t="s">
        <v>402</v>
      </c>
      <c r="B404" s="13">
        <f>COUNTIF('3. EXPANSIONS REPORT'!$H$3:$H$1048576,A404)</f>
        <v>0</v>
      </c>
      <c r="C404" s="30">
        <f>SUMIF('3. EXPANSIONS REPORT'!$H$3:$H$1048576,'STATSEXP SUMMARY IN R-VALUE '!A404,'3. EXPANSIONS REPORT'!$N$3:$N$1048576)</f>
        <v>0</v>
      </c>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3" t="s">
        <v>403</v>
      </c>
      <c r="B405" s="13">
        <f>COUNTIF('3. EXPANSIONS REPORT'!$H$3:$H$1048576,A405)</f>
        <v>0</v>
      </c>
      <c r="C405" s="30">
        <f>SUMIF('3. EXPANSIONS REPORT'!$H$3:$H$1048576,'STATSEXP SUMMARY IN R-VALUE '!A405,'3. EXPANSIONS REPORT'!$N$3:$N$1048576)</f>
        <v>0</v>
      </c>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3" t="s">
        <v>404</v>
      </c>
      <c r="B406" s="13">
        <f>COUNTIF('3. EXPANSIONS REPORT'!$H$3:$H$1048576,A406)</f>
        <v>0</v>
      </c>
      <c r="C406" s="30">
        <f>SUMIF('3. EXPANSIONS REPORT'!$H$3:$H$1048576,'STATSEXP SUMMARY IN R-VALUE '!A406,'3. EXPANSIONS REPORT'!$N$3:$N$1048576)</f>
        <v>0</v>
      </c>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3" t="s">
        <v>405</v>
      </c>
      <c r="B407" s="13">
        <f>COUNTIF('3. EXPANSIONS REPORT'!$H$3:$H$1048576,A407)</f>
        <v>0</v>
      </c>
      <c r="C407" s="30">
        <f>SUMIF('3. EXPANSIONS REPORT'!$H$3:$H$1048576,'STATSEXP SUMMARY IN R-VALUE '!A407,'3. EXPANSIONS REPORT'!$N$3:$N$1048576)</f>
        <v>0</v>
      </c>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3" t="s">
        <v>406</v>
      </c>
      <c r="B408" s="13">
        <f>COUNTIF('3. EXPANSIONS REPORT'!$H$3:$H$1048576,A408)</f>
        <v>0</v>
      </c>
      <c r="C408" s="30">
        <f>SUMIF('3. EXPANSIONS REPORT'!$H$3:$H$1048576,'STATSEXP SUMMARY IN R-VALUE '!A408,'3. EXPANSIONS REPORT'!$N$3:$N$1048576)</f>
        <v>0</v>
      </c>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3" t="s">
        <v>407</v>
      </c>
      <c r="B409" s="13">
        <f>COUNTIF('3. EXPANSIONS REPORT'!$H$3:$H$1048576,A409)</f>
        <v>0</v>
      </c>
      <c r="C409" s="30">
        <f>SUMIF('3. EXPANSIONS REPORT'!$H$3:$H$1048576,'STATSEXP SUMMARY IN R-VALUE '!A409,'3. EXPANSIONS REPORT'!$N$3:$N$1048576)</f>
        <v>0</v>
      </c>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3" t="s">
        <v>408</v>
      </c>
      <c r="B410" s="13">
        <f>COUNTIF('3. EXPANSIONS REPORT'!$H$3:$H$1048576,A410)</f>
        <v>0</v>
      </c>
      <c r="C410" s="30">
        <f>SUMIF('3. EXPANSIONS REPORT'!$H$3:$H$1048576,'STATSEXP SUMMARY IN R-VALUE '!A410,'3. EXPANSIONS REPORT'!$N$3:$N$1048576)</f>
        <v>0</v>
      </c>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3" t="s">
        <v>409</v>
      </c>
      <c r="B411" s="13">
        <f>COUNTIF('3. EXPANSIONS REPORT'!$H$3:$H$1048576,A411)</f>
        <v>0</v>
      </c>
      <c r="C411" s="30">
        <f>SUMIF('3. EXPANSIONS REPORT'!$H$3:$H$1048576,'STATSEXP SUMMARY IN R-VALUE '!A411,'3. EXPANSIONS REPORT'!$N$3:$N$1048576)</f>
        <v>0</v>
      </c>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3" t="s">
        <v>410</v>
      </c>
      <c r="B412" s="13">
        <f>COUNTIF('3. EXPANSIONS REPORT'!$H$3:$H$1048576,A412)</f>
        <v>0</v>
      </c>
      <c r="C412" s="30">
        <f>SUMIF('3. EXPANSIONS REPORT'!$H$3:$H$1048576,'STATSEXP SUMMARY IN R-VALUE '!A412,'3. EXPANSIONS REPORT'!$N$3:$N$1048576)</f>
        <v>0</v>
      </c>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3" t="s">
        <v>411</v>
      </c>
      <c r="B413" s="13">
        <f>COUNTIF('3. EXPANSIONS REPORT'!$H$3:$H$1048576,A413)</f>
        <v>0</v>
      </c>
      <c r="C413" s="30">
        <f>SUMIF('3. EXPANSIONS REPORT'!$H$3:$H$1048576,'STATSEXP SUMMARY IN R-VALUE '!A413,'3. EXPANSIONS REPORT'!$N$3:$N$1048576)</f>
        <v>0</v>
      </c>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3" t="s">
        <v>412</v>
      </c>
      <c r="B414" s="13">
        <f>COUNTIF('3. EXPANSIONS REPORT'!$H$3:$H$1048576,A414)</f>
        <v>0</v>
      </c>
      <c r="C414" s="30">
        <f>SUMIF('3. EXPANSIONS REPORT'!$H$3:$H$1048576,'STATSEXP SUMMARY IN R-VALUE '!A414,'3. EXPANSIONS REPORT'!$N$3:$N$1048576)</f>
        <v>0</v>
      </c>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3" t="s">
        <v>413</v>
      </c>
      <c r="B415" s="13">
        <f>COUNTIF('3. EXPANSIONS REPORT'!$H$3:$H$1048576,A415)</f>
        <v>0</v>
      </c>
      <c r="C415" s="30">
        <f>SUMIF('3. EXPANSIONS REPORT'!$H$3:$H$1048576,'STATSEXP SUMMARY IN R-VALUE '!A415,'3. EXPANSIONS REPORT'!$N$3:$N$1048576)</f>
        <v>0</v>
      </c>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3" t="s">
        <v>414</v>
      </c>
      <c r="B416" s="13">
        <f>COUNTIF('3. EXPANSIONS REPORT'!$H$3:$H$1048576,A416)</f>
        <v>0</v>
      </c>
      <c r="C416" s="30">
        <f>SUMIF('3. EXPANSIONS REPORT'!$H$3:$H$1048576,'STATSEXP SUMMARY IN R-VALUE '!A416,'3. EXPANSIONS REPORT'!$N$3:$N$1048576)</f>
        <v>0</v>
      </c>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3" t="s">
        <v>415</v>
      </c>
      <c r="B417" s="13">
        <f>COUNTIF('3. EXPANSIONS REPORT'!$H$3:$H$1048576,A417)</f>
        <v>0</v>
      </c>
      <c r="C417" s="30">
        <f>SUMIF('3. EXPANSIONS REPORT'!$H$3:$H$1048576,'STATSEXP SUMMARY IN R-VALUE '!A417,'3. EXPANSIONS REPORT'!$N$3:$N$1048576)</f>
        <v>0</v>
      </c>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3" t="s">
        <v>416</v>
      </c>
      <c r="B418" s="13">
        <f>COUNTIF('3. EXPANSIONS REPORT'!$H$3:$H$1048576,A418)</f>
        <v>0</v>
      </c>
      <c r="C418" s="30">
        <f>SUMIF('3. EXPANSIONS REPORT'!$H$3:$H$1048576,'STATSEXP SUMMARY IN R-VALUE '!A418,'3. EXPANSIONS REPORT'!$N$3:$N$1048576)</f>
        <v>0</v>
      </c>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3" t="s">
        <v>417</v>
      </c>
      <c r="B419" s="13">
        <f>COUNTIF('3. EXPANSIONS REPORT'!$H$3:$H$1048576,A419)</f>
        <v>0</v>
      </c>
      <c r="C419" s="30">
        <f>SUMIF('3. EXPANSIONS REPORT'!$H$3:$H$1048576,'STATSEXP SUMMARY IN R-VALUE '!A419,'3. EXPANSIONS REPORT'!$N$3:$N$1048576)</f>
        <v>0</v>
      </c>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3" t="s">
        <v>418</v>
      </c>
      <c r="B420" s="13">
        <f>COUNTIF('3. EXPANSIONS REPORT'!$H$3:$H$1048576,A420)</f>
        <v>0</v>
      </c>
      <c r="C420" s="30">
        <f>SUMIF('3. EXPANSIONS REPORT'!$H$3:$H$1048576,'STATSEXP SUMMARY IN R-VALUE '!A420,'3. EXPANSIONS REPORT'!$N$3:$N$1048576)</f>
        <v>0</v>
      </c>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3" t="s">
        <v>419</v>
      </c>
      <c r="B421" s="13">
        <f>COUNTIF('3. EXPANSIONS REPORT'!$H$3:$H$1048576,A421)</f>
        <v>0</v>
      </c>
      <c r="C421" s="30">
        <f>SUMIF('3. EXPANSIONS REPORT'!$H$3:$H$1048576,'STATSEXP SUMMARY IN R-VALUE '!A421,'3. EXPANSIONS REPORT'!$N$3:$N$1048576)</f>
        <v>0</v>
      </c>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3" t="s">
        <v>420</v>
      </c>
      <c r="B422" s="13">
        <f>COUNTIF('3. EXPANSIONS REPORT'!$H$3:$H$1048576,A422)</f>
        <v>0</v>
      </c>
      <c r="C422" s="30">
        <f>SUMIF('3. EXPANSIONS REPORT'!$H$3:$H$1048576,'STATSEXP SUMMARY IN R-VALUE '!A422,'3. EXPANSIONS REPORT'!$N$3:$N$1048576)</f>
        <v>0</v>
      </c>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3" t="s">
        <v>421</v>
      </c>
      <c r="B423" s="13">
        <f>COUNTIF('3. EXPANSIONS REPORT'!$H$3:$H$1048576,A423)</f>
        <v>0</v>
      </c>
      <c r="C423" s="30">
        <f>SUMIF('3. EXPANSIONS REPORT'!$H$3:$H$1048576,'STATSEXP SUMMARY IN R-VALUE '!A423,'3. EXPANSIONS REPORT'!$N$3:$N$1048576)</f>
        <v>0</v>
      </c>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3" t="s">
        <v>422</v>
      </c>
      <c r="B424" s="13">
        <f>COUNTIF('3. EXPANSIONS REPORT'!$H$3:$H$1048576,A424)</f>
        <v>0</v>
      </c>
      <c r="C424" s="30">
        <f>SUMIF('3. EXPANSIONS REPORT'!$H$3:$H$1048576,'STATSEXP SUMMARY IN R-VALUE '!A424,'3. EXPANSIONS REPORT'!$N$3:$N$1048576)</f>
        <v>0</v>
      </c>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3" t="s">
        <v>423</v>
      </c>
      <c r="B425" s="13">
        <f>COUNTIF('3. EXPANSIONS REPORT'!$H$3:$H$1048576,A425)</f>
        <v>0</v>
      </c>
      <c r="C425" s="30">
        <f>SUMIF('3. EXPANSIONS REPORT'!$H$3:$H$1048576,'STATSEXP SUMMARY IN R-VALUE '!A425,'3. EXPANSIONS REPORT'!$N$3:$N$1048576)</f>
        <v>0</v>
      </c>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3" t="s">
        <v>424</v>
      </c>
      <c r="B426" s="13">
        <f>COUNTIF('3. EXPANSIONS REPORT'!$H$3:$H$1048576,A426)</f>
        <v>0</v>
      </c>
      <c r="C426" s="30">
        <f>SUMIF('3. EXPANSIONS REPORT'!$H$3:$H$1048576,'STATSEXP SUMMARY IN R-VALUE '!A426,'3. EXPANSIONS REPORT'!$N$3:$N$1048576)</f>
        <v>0</v>
      </c>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3" t="s">
        <v>425</v>
      </c>
      <c r="B427" s="13">
        <f>COUNTIF('3. EXPANSIONS REPORT'!$H$3:$H$1048576,A427)</f>
        <v>0</v>
      </c>
      <c r="C427" s="30">
        <f>SUMIF('3. EXPANSIONS REPORT'!$H$3:$H$1048576,'STATSEXP SUMMARY IN R-VALUE '!A427,'3. EXPANSIONS REPORT'!$N$3:$N$1048576)</f>
        <v>0</v>
      </c>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3" t="s">
        <v>426</v>
      </c>
      <c r="B428" s="13">
        <f>COUNTIF('3. EXPANSIONS REPORT'!$H$3:$H$1048576,A428)</f>
        <v>0</v>
      </c>
      <c r="C428" s="30">
        <f>SUMIF('3. EXPANSIONS REPORT'!$H$3:$H$1048576,'STATSEXP SUMMARY IN R-VALUE '!A428,'3. EXPANSIONS REPORT'!$N$3:$N$1048576)</f>
        <v>0</v>
      </c>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3" t="s">
        <v>427</v>
      </c>
      <c r="B429" s="13">
        <f>COUNTIF('3. EXPANSIONS REPORT'!$H$3:$H$1048576,A429)</f>
        <v>0</v>
      </c>
      <c r="C429" s="30">
        <f>SUMIF('3. EXPANSIONS REPORT'!$H$3:$H$1048576,'STATSEXP SUMMARY IN R-VALUE '!A429,'3. EXPANSIONS REPORT'!$N$3:$N$1048576)</f>
        <v>0</v>
      </c>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3" t="s">
        <v>428</v>
      </c>
      <c r="B430" s="13">
        <f>COUNTIF('3. EXPANSIONS REPORT'!$H$3:$H$1048576,A430)</f>
        <v>0</v>
      </c>
      <c r="C430" s="30">
        <f>SUMIF('3. EXPANSIONS REPORT'!$H$3:$H$1048576,'STATSEXP SUMMARY IN R-VALUE '!A430,'3. EXPANSIONS REPORT'!$N$3:$N$1048576)</f>
        <v>0</v>
      </c>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3" t="s">
        <v>429</v>
      </c>
      <c r="B431" s="13">
        <f>COUNTIF('3. EXPANSIONS REPORT'!$H$3:$H$1048576,A431)</f>
        <v>0</v>
      </c>
      <c r="C431" s="30">
        <f>SUMIF('3. EXPANSIONS REPORT'!$H$3:$H$1048576,'STATSEXP SUMMARY IN R-VALUE '!A431,'3. EXPANSIONS REPORT'!$N$3:$N$1048576)</f>
        <v>0</v>
      </c>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3" t="s">
        <v>430</v>
      </c>
      <c r="B432" s="13">
        <f>COUNTIF('3. EXPANSIONS REPORT'!$H$3:$H$1048576,A432)</f>
        <v>0</v>
      </c>
      <c r="C432" s="30">
        <f>SUMIF('3. EXPANSIONS REPORT'!$H$3:$H$1048576,'STATSEXP SUMMARY IN R-VALUE '!A432,'3. EXPANSIONS REPORT'!$N$3:$N$1048576)</f>
        <v>0</v>
      </c>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3" t="s">
        <v>431</v>
      </c>
      <c r="B433" s="13">
        <f>COUNTIF('3. EXPANSIONS REPORT'!$H$3:$H$1048576,A433)</f>
        <v>0</v>
      </c>
      <c r="C433" s="30">
        <f>SUMIF('3. EXPANSIONS REPORT'!$H$3:$H$1048576,'STATSEXP SUMMARY IN R-VALUE '!A433,'3. EXPANSIONS REPORT'!$N$3:$N$1048576)</f>
        <v>0</v>
      </c>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3" t="s">
        <v>432</v>
      </c>
      <c r="B434" s="13">
        <f>COUNTIF('3. EXPANSIONS REPORT'!$H$3:$H$1048576,A434)</f>
        <v>0</v>
      </c>
      <c r="C434" s="30">
        <f>SUMIF('3. EXPANSIONS REPORT'!$H$3:$H$1048576,'STATSEXP SUMMARY IN R-VALUE '!A434,'3. EXPANSIONS REPORT'!$N$3:$N$1048576)</f>
        <v>0</v>
      </c>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3" t="s">
        <v>433</v>
      </c>
      <c r="B435" s="13">
        <f>COUNTIF('3. EXPANSIONS REPORT'!$H$3:$H$1048576,A435)</f>
        <v>0</v>
      </c>
      <c r="C435" s="30">
        <f>SUMIF('3. EXPANSIONS REPORT'!$H$3:$H$1048576,'STATSEXP SUMMARY IN R-VALUE '!A435,'3. EXPANSIONS REPORT'!$N$3:$N$1048576)</f>
        <v>0</v>
      </c>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3" t="s">
        <v>434</v>
      </c>
      <c r="B436" s="13">
        <f>COUNTIF('3. EXPANSIONS REPORT'!$H$3:$H$1048576,A436)</f>
        <v>0</v>
      </c>
      <c r="C436" s="30">
        <f>SUMIF('3. EXPANSIONS REPORT'!$H$3:$H$1048576,'STATSEXP SUMMARY IN R-VALUE '!A436,'3. EXPANSIONS REPORT'!$N$3:$N$1048576)</f>
        <v>0</v>
      </c>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3" t="s">
        <v>435</v>
      </c>
      <c r="B437" s="13">
        <f>COUNTIF('3. EXPANSIONS REPORT'!$H$3:$H$1048576,A437)</f>
        <v>0</v>
      </c>
      <c r="C437" s="30">
        <f>SUMIF('3. EXPANSIONS REPORT'!$H$3:$H$1048576,'STATSEXP SUMMARY IN R-VALUE '!A437,'3. EXPANSIONS REPORT'!$N$3:$N$1048576)</f>
        <v>0</v>
      </c>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3" t="s">
        <v>436</v>
      </c>
      <c r="B438" s="13">
        <f>COUNTIF('3. EXPANSIONS REPORT'!$H$3:$H$1048576,A438)</f>
        <v>0</v>
      </c>
      <c r="C438" s="30">
        <f>SUMIF('3. EXPANSIONS REPORT'!$H$3:$H$1048576,'STATSEXP SUMMARY IN R-VALUE '!A438,'3. EXPANSIONS REPORT'!$N$3:$N$1048576)</f>
        <v>0</v>
      </c>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3" t="s">
        <v>437</v>
      </c>
      <c r="B439" s="13">
        <f>COUNTIF('3. EXPANSIONS REPORT'!$H$3:$H$1048576,A439)</f>
        <v>0</v>
      </c>
      <c r="C439" s="30">
        <f>SUMIF('3. EXPANSIONS REPORT'!$H$3:$H$1048576,'STATSEXP SUMMARY IN R-VALUE '!A439,'3. EXPANSIONS REPORT'!$N$3:$N$1048576)</f>
        <v>0</v>
      </c>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3" t="s">
        <v>438</v>
      </c>
      <c r="B440" s="13">
        <f>COUNTIF('3. EXPANSIONS REPORT'!$H$3:$H$1048576,A440)</f>
        <v>0</v>
      </c>
      <c r="C440" s="30">
        <f>SUMIF('3. EXPANSIONS REPORT'!$H$3:$H$1048576,'STATSEXP SUMMARY IN R-VALUE '!A440,'3. EXPANSIONS REPORT'!$N$3:$N$1048576)</f>
        <v>0</v>
      </c>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3" t="s">
        <v>439</v>
      </c>
      <c r="B441" s="13">
        <f>COUNTIF('3. EXPANSIONS REPORT'!$H$3:$H$1048576,A441)</f>
        <v>0</v>
      </c>
      <c r="C441" s="30">
        <f>SUMIF('3. EXPANSIONS REPORT'!$H$3:$H$1048576,'STATSEXP SUMMARY IN R-VALUE '!A441,'3. EXPANSIONS REPORT'!$N$3:$N$1048576)</f>
        <v>0</v>
      </c>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3" t="s">
        <v>440</v>
      </c>
      <c r="B442" s="13">
        <f>COUNTIF('3. EXPANSIONS REPORT'!$H$3:$H$1048576,A442)</f>
        <v>0</v>
      </c>
      <c r="C442" s="30">
        <f>SUMIF('3. EXPANSIONS REPORT'!$H$3:$H$1048576,'STATSEXP SUMMARY IN R-VALUE '!A442,'3. EXPANSIONS REPORT'!$N$3:$N$1048576)</f>
        <v>0</v>
      </c>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3" t="s">
        <v>441</v>
      </c>
      <c r="B443" s="13">
        <f>COUNTIF('3. EXPANSIONS REPORT'!$H$3:$H$1048576,A443)</f>
        <v>0</v>
      </c>
      <c r="C443" s="30">
        <f>SUMIF('3. EXPANSIONS REPORT'!$H$3:$H$1048576,'STATSEXP SUMMARY IN R-VALUE '!A443,'3. EXPANSIONS REPORT'!$N$3:$N$1048576)</f>
        <v>0</v>
      </c>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3" t="s">
        <v>442</v>
      </c>
      <c r="B444" s="13">
        <f>COUNTIF('3. EXPANSIONS REPORT'!$H$3:$H$1048576,A444)</f>
        <v>0</v>
      </c>
      <c r="C444" s="30">
        <f>SUMIF('3. EXPANSIONS REPORT'!$H$3:$H$1048576,'STATSEXP SUMMARY IN R-VALUE '!A444,'3. EXPANSIONS REPORT'!$N$3:$N$1048576)</f>
        <v>0</v>
      </c>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3" t="s">
        <v>443</v>
      </c>
      <c r="B445" s="13">
        <f>COUNTIF('3. EXPANSIONS REPORT'!$H$3:$H$1048576,A445)</f>
        <v>0</v>
      </c>
      <c r="C445" s="30">
        <f>SUMIF('3. EXPANSIONS REPORT'!$H$3:$H$1048576,'STATSEXP SUMMARY IN R-VALUE '!A445,'3. EXPANSIONS REPORT'!$N$3:$N$1048576)</f>
        <v>0</v>
      </c>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3" t="s">
        <v>444</v>
      </c>
      <c r="B446" s="13">
        <f>COUNTIF('3. EXPANSIONS REPORT'!$H$3:$H$1048576,A446)</f>
        <v>1</v>
      </c>
      <c r="C446" s="30">
        <f>SUMIF('3. EXPANSIONS REPORT'!$H$3:$H$1048576,'STATSEXP SUMMARY IN R-VALUE '!A446,'3. EXPANSIONS REPORT'!$N$3:$N$1048576)</f>
        <v>6528313</v>
      </c>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3" t="s">
        <v>445</v>
      </c>
      <c r="B447" s="13">
        <f>COUNTIF('3. EXPANSIONS REPORT'!$H$3:$H$1048576,A447)</f>
        <v>0</v>
      </c>
      <c r="C447" s="30">
        <f>SUMIF('3. EXPANSIONS REPORT'!$H$3:$H$1048576,'STATSEXP SUMMARY IN R-VALUE '!A447,'3. EXPANSIONS REPORT'!$N$3:$N$1048576)</f>
        <v>0</v>
      </c>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3" t="s">
        <v>446</v>
      </c>
      <c r="B448" s="13">
        <f>COUNTIF('3. EXPANSIONS REPORT'!$H$3:$H$1048576,A448)</f>
        <v>0</v>
      </c>
      <c r="C448" s="30">
        <f>SUMIF('3. EXPANSIONS REPORT'!$H$3:$H$1048576,'STATSEXP SUMMARY IN R-VALUE '!A448,'3. EXPANSIONS REPORT'!$N$3:$N$1048576)</f>
        <v>0</v>
      </c>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3" t="s">
        <v>447</v>
      </c>
      <c r="B449" s="13">
        <f>COUNTIF('3. EXPANSIONS REPORT'!$H$3:$H$1048576,A449)</f>
        <v>0</v>
      </c>
      <c r="C449" s="30">
        <f>SUMIF('3. EXPANSIONS REPORT'!$H$3:$H$1048576,'STATSEXP SUMMARY IN R-VALUE '!A449,'3. EXPANSIONS REPORT'!$N$3:$N$1048576)</f>
        <v>0</v>
      </c>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3" t="s">
        <v>448</v>
      </c>
      <c r="B450" s="13">
        <f>COUNTIF('3. EXPANSIONS REPORT'!$H$3:$H$1048576,A450)</f>
        <v>0</v>
      </c>
      <c r="C450" s="30">
        <f>SUMIF('3. EXPANSIONS REPORT'!$H$3:$H$1048576,'STATSEXP SUMMARY IN R-VALUE '!A450,'3. EXPANSIONS REPORT'!$N$3:$N$1048576)</f>
        <v>0</v>
      </c>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3" t="s">
        <v>449</v>
      </c>
      <c r="B451" s="13">
        <f>COUNTIF('3. EXPANSIONS REPORT'!$H$3:$H$1048576,A451)</f>
        <v>0</v>
      </c>
      <c r="C451" s="30">
        <f>SUMIF('3. EXPANSIONS REPORT'!$H$3:$H$1048576,'STATSEXP SUMMARY IN R-VALUE '!A451,'3. EXPANSIONS REPORT'!$N$3:$N$1048576)</f>
        <v>0</v>
      </c>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3" t="s">
        <v>450</v>
      </c>
      <c r="B452" s="13">
        <f>COUNTIF('3. EXPANSIONS REPORT'!$H$3:$H$1048576,A452)</f>
        <v>0</v>
      </c>
      <c r="C452" s="30">
        <f>SUMIF('3. EXPANSIONS REPORT'!$H$3:$H$1048576,'STATSEXP SUMMARY IN R-VALUE '!A452,'3. EXPANSIONS REPORT'!$N$3:$N$1048576)</f>
        <v>0</v>
      </c>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3" t="s">
        <v>451</v>
      </c>
      <c r="B453" s="13">
        <f>COUNTIF('3. EXPANSIONS REPORT'!$H$3:$H$1048576,A453)</f>
        <v>1</v>
      </c>
      <c r="C453" s="30">
        <f>SUMIF('3. EXPANSIONS REPORT'!$H$3:$H$1048576,'STATSEXP SUMMARY IN R-VALUE '!A453,'3. EXPANSIONS REPORT'!$N$3:$N$1048576)</f>
        <v>2039700</v>
      </c>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3" t="s">
        <v>452</v>
      </c>
      <c r="B454" s="13">
        <f>COUNTIF('3. EXPANSIONS REPORT'!$H$3:$H$1048576,A454)</f>
        <v>0</v>
      </c>
      <c r="C454" s="30">
        <f>SUMIF('3. EXPANSIONS REPORT'!$H$3:$H$1048576,'STATSEXP SUMMARY IN R-VALUE '!A454,'3. EXPANSIONS REPORT'!$N$3:$N$1048576)</f>
        <v>0</v>
      </c>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3" t="s">
        <v>453</v>
      </c>
      <c r="B455" s="13">
        <f>COUNTIF('3. EXPANSIONS REPORT'!$H$3:$H$1048576,A455)</f>
        <v>0</v>
      </c>
      <c r="C455" s="30">
        <f>SUMIF('3. EXPANSIONS REPORT'!$H$3:$H$1048576,'STATSEXP SUMMARY IN R-VALUE '!A455,'3. EXPANSIONS REPORT'!$N$3:$N$1048576)</f>
        <v>0</v>
      </c>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3" t="s">
        <v>454</v>
      </c>
      <c r="B456" s="13">
        <f>COUNTIF('3. EXPANSIONS REPORT'!$H$3:$H$1048576,A456)</f>
        <v>0</v>
      </c>
      <c r="C456" s="30">
        <f>SUMIF('3. EXPANSIONS REPORT'!$H$3:$H$1048576,'STATSEXP SUMMARY IN R-VALUE '!A456,'3. EXPANSIONS REPORT'!$N$3:$N$1048576)</f>
        <v>0</v>
      </c>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3" t="s">
        <v>455</v>
      </c>
      <c r="B457" s="13">
        <f>COUNTIF('3. EXPANSIONS REPORT'!$H$3:$H$1048576,A457)</f>
        <v>2</v>
      </c>
      <c r="C457" s="30">
        <f>SUMIF('3. EXPANSIONS REPORT'!$H$3:$H$1048576,'STATSEXP SUMMARY IN R-VALUE '!A457,'3. EXPANSIONS REPORT'!$N$3:$N$1048576)</f>
        <v>620000</v>
      </c>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3" t="s">
        <v>456</v>
      </c>
      <c r="B458" s="13">
        <f>COUNTIF('3. EXPANSIONS REPORT'!$H$3:$H$1048576,A458)</f>
        <v>0</v>
      </c>
      <c r="C458" s="30">
        <f>SUMIF('3. EXPANSIONS REPORT'!$H$3:$H$1048576,'STATSEXP SUMMARY IN R-VALUE '!A458,'3. EXPANSIONS REPORT'!$N$3:$N$1048576)</f>
        <v>0</v>
      </c>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3" t="s">
        <v>457</v>
      </c>
      <c r="B459" s="13">
        <f>COUNTIF('3. EXPANSIONS REPORT'!$H$3:$H$1048576,A459)</f>
        <v>0</v>
      </c>
      <c r="C459" s="30">
        <f>SUMIF('3. EXPANSIONS REPORT'!$H$3:$H$1048576,'STATSEXP SUMMARY IN R-VALUE '!A459,'3. EXPANSIONS REPORT'!$N$3:$N$1048576)</f>
        <v>0</v>
      </c>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3" t="s">
        <v>458</v>
      </c>
      <c r="B460" s="13">
        <f>COUNTIF('3. EXPANSIONS REPORT'!$H$3:$H$1048576,A460)</f>
        <v>0</v>
      </c>
      <c r="C460" s="30">
        <f>SUMIF('3. EXPANSIONS REPORT'!$H$3:$H$1048576,'STATSEXP SUMMARY IN R-VALUE '!A460,'3. EXPANSIONS REPORT'!$N$3:$N$1048576)</f>
        <v>0</v>
      </c>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3" t="s">
        <v>459</v>
      </c>
      <c r="B461" s="13">
        <f>COUNTIF('3. EXPANSIONS REPORT'!$H$3:$H$1048576,A461)</f>
        <v>0</v>
      </c>
      <c r="C461" s="30">
        <f>SUMIF('3. EXPANSIONS REPORT'!$H$3:$H$1048576,'STATSEXP SUMMARY IN R-VALUE '!A461,'3. EXPANSIONS REPORT'!$N$3:$N$1048576)</f>
        <v>0</v>
      </c>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3" t="s">
        <v>460</v>
      </c>
      <c r="B462" s="13">
        <f>COUNTIF('3. EXPANSIONS REPORT'!$H$3:$H$1048576,A462)</f>
        <v>0</v>
      </c>
      <c r="C462" s="30">
        <f>SUMIF('3. EXPANSIONS REPORT'!$H$3:$H$1048576,'STATSEXP SUMMARY IN R-VALUE '!A462,'3. EXPANSIONS REPORT'!$N$3:$N$1048576)</f>
        <v>0</v>
      </c>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3" t="s">
        <v>461</v>
      </c>
      <c r="B463" s="13">
        <f>COUNTIF('3. EXPANSIONS REPORT'!$H$3:$H$1048576,A463)</f>
        <v>0</v>
      </c>
      <c r="C463" s="30">
        <f>SUMIF('3. EXPANSIONS REPORT'!$H$3:$H$1048576,'STATSEXP SUMMARY IN R-VALUE '!A463,'3. EXPANSIONS REPORT'!$N$3:$N$1048576)</f>
        <v>0</v>
      </c>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3" t="s">
        <v>462</v>
      </c>
      <c r="B464" s="13">
        <f>COUNTIF('3. EXPANSIONS REPORT'!$H$3:$H$1048576,A464)</f>
        <v>0</v>
      </c>
      <c r="C464" s="30">
        <f>SUMIF('3. EXPANSIONS REPORT'!$H$3:$H$1048576,'STATSEXP SUMMARY IN R-VALUE '!A464,'3. EXPANSIONS REPORT'!$N$3:$N$1048576)</f>
        <v>0</v>
      </c>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3" t="s">
        <v>463</v>
      </c>
      <c r="B465" s="13">
        <f>COUNTIF('3. EXPANSIONS REPORT'!$H$3:$H$1048576,A465)</f>
        <v>0</v>
      </c>
      <c r="C465" s="30">
        <f>SUMIF('3. EXPANSIONS REPORT'!$H$3:$H$1048576,'STATSEXP SUMMARY IN R-VALUE '!A465,'3. EXPANSIONS REPORT'!$N$3:$N$1048576)</f>
        <v>0</v>
      </c>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3" t="s">
        <v>464</v>
      </c>
      <c r="B466" s="13">
        <f>COUNTIF('3. EXPANSIONS REPORT'!$H$3:$H$1048576,A466)</f>
        <v>0</v>
      </c>
      <c r="C466" s="30">
        <f>SUMIF('3. EXPANSIONS REPORT'!$H$3:$H$1048576,'STATSEXP SUMMARY IN R-VALUE '!A466,'3. EXPANSIONS REPORT'!$N$3:$N$1048576)</f>
        <v>0</v>
      </c>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3" t="s">
        <v>465</v>
      </c>
      <c r="B467" s="13">
        <f>COUNTIF('3. EXPANSIONS REPORT'!$H$3:$H$1048576,A467)</f>
        <v>0</v>
      </c>
      <c r="C467" s="30">
        <f>SUMIF('3. EXPANSIONS REPORT'!$H$3:$H$1048576,'STATSEXP SUMMARY IN R-VALUE '!A467,'3. EXPANSIONS REPORT'!$N$3:$N$1048576)</f>
        <v>0</v>
      </c>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3" t="s">
        <v>466</v>
      </c>
      <c r="B468" s="13">
        <f>COUNTIF('3. EXPANSIONS REPORT'!$H$3:$H$1048576,A468)</f>
        <v>0</v>
      </c>
      <c r="C468" s="30">
        <f>SUMIF('3. EXPANSIONS REPORT'!$H$3:$H$1048576,'STATSEXP SUMMARY IN R-VALUE '!A468,'3. EXPANSIONS REPORT'!$N$3:$N$1048576)</f>
        <v>0</v>
      </c>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3" t="s">
        <v>467</v>
      </c>
      <c r="B469" s="13">
        <f>COUNTIF('3. EXPANSIONS REPORT'!$H$3:$H$1048576,A469)</f>
        <v>0</v>
      </c>
      <c r="C469" s="30">
        <f>SUMIF('3. EXPANSIONS REPORT'!$H$3:$H$1048576,'STATSEXP SUMMARY IN R-VALUE '!A469,'3. EXPANSIONS REPORT'!$N$3:$N$1048576)</f>
        <v>0</v>
      </c>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3" t="s">
        <v>468</v>
      </c>
      <c r="B470" s="13">
        <f>COUNTIF('3. EXPANSIONS REPORT'!$H$3:$H$1048576,A470)</f>
        <v>0</v>
      </c>
      <c r="C470" s="30">
        <f>SUMIF('3. EXPANSIONS REPORT'!$H$3:$H$1048576,'STATSEXP SUMMARY IN R-VALUE '!A470,'3. EXPANSIONS REPORT'!$N$3:$N$1048576)</f>
        <v>0</v>
      </c>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3" t="s">
        <v>469</v>
      </c>
      <c r="B471" s="13">
        <f>COUNTIF('3. EXPANSIONS REPORT'!$H$3:$H$1048576,A471)</f>
        <v>0</v>
      </c>
      <c r="C471" s="30">
        <f>SUMIF('3. EXPANSIONS REPORT'!$H$3:$H$1048576,'STATSEXP SUMMARY IN R-VALUE '!A471,'3. EXPANSIONS REPORT'!$N$3:$N$1048576)</f>
        <v>0</v>
      </c>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3" t="s">
        <v>470</v>
      </c>
      <c r="B472" s="13">
        <f>COUNTIF('3. EXPANSIONS REPORT'!$H$3:$H$1048576,A472)</f>
        <v>0</v>
      </c>
      <c r="C472" s="30">
        <f>SUMIF('3. EXPANSIONS REPORT'!$H$3:$H$1048576,'STATSEXP SUMMARY IN R-VALUE '!A472,'3. EXPANSIONS REPORT'!$N$3:$N$1048576)</f>
        <v>0</v>
      </c>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3" t="s">
        <v>471</v>
      </c>
      <c r="B473" s="13">
        <f>COUNTIF('3. EXPANSIONS REPORT'!$H$3:$H$1048576,A473)</f>
        <v>0</v>
      </c>
      <c r="C473" s="30">
        <f>SUMIF('3. EXPANSIONS REPORT'!$H$3:$H$1048576,'STATSEXP SUMMARY IN R-VALUE '!A473,'3. EXPANSIONS REPORT'!$N$3:$N$1048576)</f>
        <v>0</v>
      </c>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3" t="s">
        <v>472</v>
      </c>
      <c r="B474" s="13">
        <f>COUNTIF('3. EXPANSIONS REPORT'!$H$3:$H$1048576,A474)</f>
        <v>0</v>
      </c>
      <c r="C474" s="30">
        <f>SUMIF('3. EXPANSIONS REPORT'!$H$3:$H$1048576,'STATSEXP SUMMARY IN R-VALUE '!A474,'3. EXPANSIONS REPORT'!$N$3:$N$1048576)</f>
        <v>0</v>
      </c>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3" t="s">
        <v>473</v>
      </c>
      <c r="B475" s="13">
        <f>COUNTIF('3. EXPANSIONS REPORT'!$H$3:$H$1048576,A475)</f>
        <v>0</v>
      </c>
      <c r="C475" s="30">
        <f>SUMIF('3. EXPANSIONS REPORT'!$H$3:$H$1048576,'STATSEXP SUMMARY IN R-VALUE '!A475,'3. EXPANSIONS REPORT'!$N$3:$N$1048576)</f>
        <v>0</v>
      </c>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3" t="s">
        <v>474</v>
      </c>
      <c r="B476" s="13">
        <f>COUNTIF('3. EXPANSIONS REPORT'!$H$3:$H$1048576,A476)</f>
        <v>0</v>
      </c>
      <c r="C476" s="30">
        <f>SUMIF('3. EXPANSIONS REPORT'!$H$3:$H$1048576,'STATSEXP SUMMARY IN R-VALUE '!A476,'3. EXPANSIONS REPORT'!$N$3:$N$1048576)</f>
        <v>0</v>
      </c>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3" t="s">
        <v>475</v>
      </c>
      <c r="B477" s="13">
        <f>COUNTIF('3. EXPANSIONS REPORT'!$H$3:$H$1048576,A477)</f>
        <v>0</v>
      </c>
      <c r="C477" s="30">
        <f>SUMIF('3. EXPANSIONS REPORT'!$H$3:$H$1048576,'STATSEXP SUMMARY IN R-VALUE '!A477,'3. EXPANSIONS REPORT'!$N$3:$N$1048576)</f>
        <v>0</v>
      </c>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3" t="s">
        <v>476</v>
      </c>
      <c r="B478" s="13">
        <f>COUNTIF('3. EXPANSIONS REPORT'!$H$3:$H$1048576,A478)</f>
        <v>0</v>
      </c>
      <c r="C478" s="30">
        <f>SUMIF('3. EXPANSIONS REPORT'!$H$3:$H$1048576,'STATSEXP SUMMARY IN R-VALUE '!A478,'3. EXPANSIONS REPORT'!$N$3:$N$1048576)</f>
        <v>0</v>
      </c>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3" t="s">
        <v>477</v>
      </c>
      <c r="B479" s="13">
        <f>COUNTIF('3. EXPANSIONS REPORT'!$H$3:$H$1048576,A479)</f>
        <v>1</v>
      </c>
      <c r="C479" s="30">
        <f>SUMIF('3. EXPANSIONS REPORT'!$H$3:$H$1048576,'STATSEXP SUMMARY IN R-VALUE '!A479,'3. EXPANSIONS REPORT'!$N$3:$N$1048576)</f>
        <v>50587420.189999998</v>
      </c>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3" t="s">
        <v>478</v>
      </c>
      <c r="B480" s="13">
        <f>COUNTIF('3. EXPANSIONS REPORT'!$H$3:$H$1048576,A480)</f>
        <v>1</v>
      </c>
      <c r="C480" s="30">
        <f>SUMIF('3. EXPANSIONS REPORT'!$H$3:$H$1048576,'STATSEXP SUMMARY IN R-VALUE '!A480,'3. EXPANSIONS REPORT'!$N$3:$N$1048576)</f>
        <v>0</v>
      </c>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3" t="s">
        <v>479</v>
      </c>
      <c r="B481" s="13">
        <f>COUNTIF('3. EXPANSIONS REPORT'!$H$3:$H$1048576,A481)</f>
        <v>1</v>
      </c>
      <c r="C481" s="30">
        <f>SUMIF('3. EXPANSIONS REPORT'!$H$3:$H$1048576,'STATSEXP SUMMARY IN R-VALUE '!A481,'3. EXPANSIONS REPORT'!$N$3:$N$1048576)</f>
        <v>9849000</v>
      </c>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3" t="s">
        <v>480</v>
      </c>
      <c r="B482" s="13">
        <f>COUNTIF('3. EXPANSIONS REPORT'!$H$3:$H$1048576,A482)</f>
        <v>0</v>
      </c>
      <c r="C482" s="30">
        <f>SUMIF('3. EXPANSIONS REPORT'!$H$3:$H$1048576,'STATSEXP SUMMARY IN R-VALUE '!A482,'3. EXPANSIONS REPORT'!$N$3:$N$1048576)</f>
        <v>0</v>
      </c>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3" t="s">
        <v>481</v>
      </c>
      <c r="B483" s="13">
        <f>COUNTIF('3. EXPANSIONS REPORT'!$H$3:$H$1048576,A483)</f>
        <v>0</v>
      </c>
      <c r="C483" s="30">
        <f>SUMIF('3. EXPANSIONS REPORT'!$H$3:$H$1048576,'STATSEXP SUMMARY IN R-VALUE '!A483,'3. EXPANSIONS REPORT'!$N$3:$N$1048576)</f>
        <v>0</v>
      </c>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3" t="s">
        <v>482</v>
      </c>
      <c r="B484" s="13">
        <f>COUNTIF('3. EXPANSIONS REPORT'!$H$3:$H$1048576,A484)</f>
        <v>0</v>
      </c>
      <c r="C484" s="30">
        <f>SUMIF('3. EXPANSIONS REPORT'!$H$3:$H$1048576,'STATSEXP SUMMARY IN R-VALUE '!A484,'3. EXPANSIONS REPORT'!$N$3:$N$1048576)</f>
        <v>0</v>
      </c>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3" t="s">
        <v>483</v>
      </c>
      <c r="B485" s="13">
        <f>COUNTIF('3. EXPANSIONS REPORT'!$H$3:$H$1048576,A485)</f>
        <v>2</v>
      </c>
      <c r="C485" s="30">
        <f>SUMIF('3. EXPANSIONS REPORT'!$H$3:$H$1048576,'STATSEXP SUMMARY IN R-VALUE '!A485,'3. EXPANSIONS REPORT'!$N$3:$N$1048576)</f>
        <v>2072878.39</v>
      </c>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3" t="s">
        <v>484</v>
      </c>
      <c r="B486" s="13">
        <f>COUNTIF('3. EXPANSIONS REPORT'!$H$3:$H$1048576,A486)</f>
        <v>1</v>
      </c>
      <c r="C486" s="30">
        <f>SUMIF('3. EXPANSIONS REPORT'!$H$3:$H$1048576,'STATSEXP SUMMARY IN R-VALUE '!A486,'3. EXPANSIONS REPORT'!$N$3:$N$1048576)</f>
        <v>3038275.65</v>
      </c>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3" t="s">
        <v>485</v>
      </c>
      <c r="B487" s="13">
        <f>COUNTIF('3. EXPANSIONS REPORT'!$H$3:$H$1048576,A487)</f>
        <v>0</v>
      </c>
      <c r="C487" s="30">
        <f>SUMIF('3. EXPANSIONS REPORT'!$H$3:$H$1048576,'STATSEXP SUMMARY IN R-VALUE '!A487,'3. EXPANSIONS REPORT'!$N$3:$N$1048576)</f>
        <v>0</v>
      </c>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3" t="s">
        <v>486</v>
      </c>
      <c r="B488" s="13">
        <f>COUNTIF('3. EXPANSIONS REPORT'!$H$3:$H$1048576,A488)</f>
        <v>0</v>
      </c>
      <c r="C488" s="30">
        <f>SUMIF('3. EXPANSIONS REPORT'!$H$3:$H$1048576,'STATSEXP SUMMARY IN R-VALUE '!A488,'3. EXPANSIONS REPORT'!$N$3:$N$1048576)</f>
        <v>0</v>
      </c>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3" t="s">
        <v>487</v>
      </c>
      <c r="B489" s="13">
        <f>COUNTIF('3. EXPANSIONS REPORT'!$H$3:$H$1048576,A489)</f>
        <v>0</v>
      </c>
      <c r="C489" s="30">
        <f>SUMIF('3. EXPANSIONS REPORT'!$H$3:$H$1048576,'STATSEXP SUMMARY IN R-VALUE '!A489,'3. EXPANSIONS REPORT'!$N$3:$N$1048576)</f>
        <v>0</v>
      </c>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3" t="s">
        <v>488</v>
      </c>
      <c r="B490" s="13">
        <f>COUNTIF('3. EXPANSIONS REPORT'!$H$3:$H$1048576,A490)</f>
        <v>0</v>
      </c>
      <c r="C490" s="30">
        <f>SUMIF('3. EXPANSIONS REPORT'!$H$3:$H$1048576,'STATSEXP SUMMARY IN R-VALUE '!A490,'3. EXPANSIONS REPORT'!$N$3:$N$1048576)</f>
        <v>0</v>
      </c>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3" t="s">
        <v>489</v>
      </c>
      <c r="B491" s="13">
        <f>COUNTIF('3. EXPANSIONS REPORT'!$H$3:$H$1048576,A491)</f>
        <v>0</v>
      </c>
      <c r="C491" s="30">
        <f>SUMIF('3. EXPANSIONS REPORT'!$H$3:$H$1048576,'STATSEXP SUMMARY IN R-VALUE '!A491,'3. EXPANSIONS REPORT'!$N$3:$N$1048576)</f>
        <v>0</v>
      </c>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3" t="s">
        <v>490</v>
      </c>
      <c r="B492" s="13">
        <f>COUNTIF('3. EXPANSIONS REPORT'!$H$3:$H$1048576,A492)</f>
        <v>0</v>
      </c>
      <c r="C492" s="30">
        <f>SUMIF('3. EXPANSIONS REPORT'!$H$3:$H$1048576,'STATSEXP SUMMARY IN R-VALUE '!A492,'3. EXPANSIONS REPORT'!$N$3:$N$1048576)</f>
        <v>0</v>
      </c>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3" t="s">
        <v>491</v>
      </c>
      <c r="B493" s="13">
        <f>COUNTIF('3. EXPANSIONS REPORT'!$H$3:$H$1048576,A493)</f>
        <v>0</v>
      </c>
      <c r="C493" s="30">
        <f>SUMIF('3. EXPANSIONS REPORT'!$H$3:$H$1048576,'STATSEXP SUMMARY IN R-VALUE '!A493,'3. EXPANSIONS REPORT'!$N$3:$N$1048576)</f>
        <v>0</v>
      </c>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3" t="s">
        <v>492</v>
      </c>
      <c r="B494" s="13">
        <f>COUNTIF('3. EXPANSIONS REPORT'!$H$3:$H$1048576,A494)</f>
        <v>0</v>
      </c>
      <c r="C494" s="30">
        <f>SUMIF('3. EXPANSIONS REPORT'!$H$3:$H$1048576,'STATSEXP SUMMARY IN R-VALUE '!A494,'3. EXPANSIONS REPORT'!$N$3:$N$1048576)</f>
        <v>0</v>
      </c>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3" t="s">
        <v>493</v>
      </c>
      <c r="B495" s="13">
        <f>COUNTIF('3. EXPANSIONS REPORT'!$H$3:$H$1048576,A495)</f>
        <v>0</v>
      </c>
      <c r="C495" s="30">
        <f>SUMIF('3. EXPANSIONS REPORT'!$H$3:$H$1048576,'STATSEXP SUMMARY IN R-VALUE '!A495,'3. EXPANSIONS REPORT'!$N$3:$N$1048576)</f>
        <v>0</v>
      </c>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3" t="s">
        <v>494</v>
      </c>
      <c r="B496" s="13">
        <f>COUNTIF('3. EXPANSIONS REPORT'!$H$3:$H$1048576,A496)</f>
        <v>0</v>
      </c>
      <c r="C496" s="30">
        <f>SUMIF('3. EXPANSIONS REPORT'!$H$3:$H$1048576,'STATSEXP SUMMARY IN R-VALUE '!A496,'3. EXPANSIONS REPORT'!$N$3:$N$1048576)</f>
        <v>0</v>
      </c>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3" t="s">
        <v>495</v>
      </c>
      <c r="B497" s="13">
        <f>COUNTIF('3. EXPANSIONS REPORT'!$H$3:$H$1048576,A497)</f>
        <v>0</v>
      </c>
      <c r="C497" s="30">
        <f>SUMIF('3. EXPANSIONS REPORT'!$H$3:$H$1048576,'STATSEXP SUMMARY IN R-VALUE '!A497,'3. EXPANSIONS REPORT'!$N$3:$N$1048576)</f>
        <v>0</v>
      </c>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3" t="s">
        <v>496</v>
      </c>
      <c r="B498" s="13">
        <f>COUNTIF('3. EXPANSIONS REPORT'!$H$3:$H$1048576,A498)</f>
        <v>0</v>
      </c>
      <c r="C498" s="30">
        <f>SUMIF('3. EXPANSIONS REPORT'!$H$3:$H$1048576,'STATSEXP SUMMARY IN R-VALUE '!A498,'3. EXPANSIONS REPORT'!$N$3:$N$1048576)</f>
        <v>0</v>
      </c>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3" t="s">
        <v>497</v>
      </c>
      <c r="B499" s="13">
        <f>COUNTIF('3. EXPANSIONS REPORT'!$H$3:$H$1048576,A499)</f>
        <v>0</v>
      </c>
      <c r="C499" s="30">
        <f>SUMIF('3. EXPANSIONS REPORT'!$H$3:$H$1048576,'STATSEXP SUMMARY IN R-VALUE '!A499,'3. EXPANSIONS REPORT'!$N$3:$N$1048576)</f>
        <v>0</v>
      </c>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3" t="s">
        <v>498</v>
      </c>
      <c r="B500" s="13">
        <f>COUNTIF('3. EXPANSIONS REPORT'!$H$3:$H$1048576,A500)</f>
        <v>0</v>
      </c>
      <c r="C500" s="30">
        <f>SUMIF('3. EXPANSIONS REPORT'!$H$3:$H$1048576,'STATSEXP SUMMARY IN R-VALUE '!A500,'3. EXPANSIONS REPORT'!$N$3:$N$1048576)</f>
        <v>0</v>
      </c>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3" t="s">
        <v>499</v>
      </c>
      <c r="B501" s="13">
        <f>COUNTIF('3. EXPANSIONS REPORT'!$H$3:$H$1048576,A501)</f>
        <v>0</v>
      </c>
      <c r="C501" s="30">
        <f>SUMIF('3. EXPANSIONS REPORT'!$H$3:$H$1048576,'STATSEXP SUMMARY IN R-VALUE '!A501,'3. EXPANSIONS REPORT'!$N$3:$N$1048576)</f>
        <v>0</v>
      </c>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3" t="s">
        <v>500</v>
      </c>
      <c r="B502" s="13">
        <f>COUNTIF('3. EXPANSIONS REPORT'!$H$3:$H$1048576,A502)</f>
        <v>0</v>
      </c>
      <c r="C502" s="30">
        <f>SUMIF('3. EXPANSIONS REPORT'!$H$3:$H$1048576,'STATSEXP SUMMARY IN R-VALUE '!A502,'3. EXPANSIONS REPORT'!$N$3:$N$1048576)</f>
        <v>0</v>
      </c>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3" t="s">
        <v>501</v>
      </c>
      <c r="B503" s="13">
        <f>COUNTIF('3. EXPANSIONS REPORT'!$H$3:$H$1048576,A503)</f>
        <v>0</v>
      </c>
      <c r="C503" s="30">
        <f>SUMIF('3. EXPANSIONS REPORT'!$H$3:$H$1048576,'STATSEXP SUMMARY IN R-VALUE '!A503,'3. EXPANSIONS REPORT'!$N$3:$N$1048576)</f>
        <v>0</v>
      </c>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3" t="s">
        <v>502</v>
      </c>
      <c r="B504" s="13">
        <f>COUNTIF('3. EXPANSIONS REPORT'!$H$3:$H$1048576,A504)</f>
        <v>0</v>
      </c>
      <c r="C504" s="30">
        <f>SUMIF('3. EXPANSIONS REPORT'!$H$3:$H$1048576,'STATSEXP SUMMARY IN R-VALUE '!A504,'3. EXPANSIONS REPORT'!$N$3:$N$1048576)</f>
        <v>0</v>
      </c>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3" t="s">
        <v>503</v>
      </c>
      <c r="B505" s="13">
        <f>COUNTIF('3. EXPANSIONS REPORT'!$H$3:$H$1048576,A505)</f>
        <v>0</v>
      </c>
      <c r="C505" s="30">
        <f>SUMIF('3. EXPANSIONS REPORT'!$H$3:$H$1048576,'STATSEXP SUMMARY IN R-VALUE '!A505,'3. EXPANSIONS REPORT'!$N$3:$N$1048576)</f>
        <v>0</v>
      </c>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3" t="s">
        <v>504</v>
      </c>
      <c r="B506" s="13">
        <f>COUNTIF('3. EXPANSIONS REPORT'!$H$3:$H$1048576,A506)</f>
        <v>0</v>
      </c>
      <c r="C506" s="30">
        <f>SUMIF('3. EXPANSIONS REPORT'!$H$3:$H$1048576,'STATSEXP SUMMARY IN R-VALUE '!A506,'3. EXPANSIONS REPORT'!$N$3:$N$1048576)</f>
        <v>0</v>
      </c>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3" t="s">
        <v>505</v>
      </c>
      <c r="B507" s="13">
        <f>COUNTIF('3. EXPANSIONS REPORT'!$H$3:$H$1048576,A507)</f>
        <v>0</v>
      </c>
      <c r="C507" s="30">
        <f>SUMIF('3. EXPANSIONS REPORT'!$H$3:$H$1048576,'STATSEXP SUMMARY IN R-VALUE '!A507,'3. EXPANSIONS REPORT'!$N$3:$N$1048576)</f>
        <v>0</v>
      </c>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3" t="s">
        <v>506</v>
      </c>
      <c r="B508" s="13">
        <f>COUNTIF('3. EXPANSIONS REPORT'!$H$3:$H$1048576,A508)</f>
        <v>0</v>
      </c>
      <c r="C508" s="30">
        <f>SUMIF('3. EXPANSIONS REPORT'!$H$3:$H$1048576,'STATSEXP SUMMARY IN R-VALUE '!A508,'3. EXPANSIONS REPORT'!$N$3:$N$1048576)</f>
        <v>0</v>
      </c>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3" t="s">
        <v>507</v>
      </c>
      <c r="B509" s="13">
        <f>COUNTIF('3. EXPANSIONS REPORT'!$H$3:$H$1048576,A509)</f>
        <v>0</v>
      </c>
      <c r="C509" s="30">
        <f>SUMIF('3. EXPANSIONS REPORT'!$H$3:$H$1048576,'STATSEXP SUMMARY IN R-VALUE '!A509,'3. EXPANSIONS REPORT'!$N$3:$N$1048576)</f>
        <v>0</v>
      </c>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3" t="s">
        <v>508</v>
      </c>
      <c r="B510" s="13">
        <f>COUNTIF('3. EXPANSIONS REPORT'!$H$3:$H$1048576,A510)</f>
        <v>0</v>
      </c>
      <c r="C510" s="30">
        <f>SUMIF('3. EXPANSIONS REPORT'!$H$3:$H$1048576,'STATSEXP SUMMARY IN R-VALUE '!A510,'3. EXPANSIONS REPORT'!$N$3:$N$1048576)</f>
        <v>0</v>
      </c>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3" t="s">
        <v>509</v>
      </c>
      <c r="B511" s="13">
        <f>COUNTIF('3. EXPANSIONS REPORT'!$H$3:$H$1048576,A511)</f>
        <v>0</v>
      </c>
      <c r="C511" s="30">
        <f>SUMIF('3. EXPANSIONS REPORT'!$H$3:$H$1048576,'STATSEXP SUMMARY IN R-VALUE '!A511,'3. EXPANSIONS REPORT'!$N$3:$N$1048576)</f>
        <v>0</v>
      </c>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3" t="s">
        <v>510</v>
      </c>
      <c r="B512" s="13">
        <f>COUNTIF('3. EXPANSIONS REPORT'!$H$3:$H$1048576,A512)</f>
        <v>0</v>
      </c>
      <c r="C512" s="30">
        <f>SUMIF('3. EXPANSIONS REPORT'!$H$3:$H$1048576,'STATSEXP SUMMARY IN R-VALUE '!A512,'3. EXPANSIONS REPORT'!$N$3:$N$1048576)</f>
        <v>0</v>
      </c>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3" t="s">
        <v>511</v>
      </c>
      <c r="B513" s="13">
        <f>COUNTIF('3. EXPANSIONS REPORT'!$H$3:$H$1048576,A513)</f>
        <v>0</v>
      </c>
      <c r="C513" s="30">
        <f>SUMIF('3. EXPANSIONS REPORT'!$H$3:$H$1048576,'STATSEXP SUMMARY IN R-VALUE '!A513,'3. EXPANSIONS REPORT'!$N$3:$N$1048576)</f>
        <v>0</v>
      </c>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3" t="s">
        <v>512</v>
      </c>
      <c r="B514" s="13">
        <f>COUNTIF('3. EXPANSIONS REPORT'!$H$3:$H$1048576,A514)</f>
        <v>0</v>
      </c>
      <c r="C514" s="30">
        <f>SUMIF('3. EXPANSIONS REPORT'!$H$3:$H$1048576,'STATSEXP SUMMARY IN R-VALUE '!A514,'3. EXPANSIONS REPORT'!$N$3:$N$1048576)</f>
        <v>0</v>
      </c>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3" t="s">
        <v>513</v>
      </c>
      <c r="B515" s="13">
        <f>COUNTIF('3. EXPANSIONS REPORT'!$H$3:$H$1048576,A515)</f>
        <v>0</v>
      </c>
      <c r="C515" s="30">
        <f>SUMIF('3. EXPANSIONS REPORT'!$H$3:$H$1048576,'STATSEXP SUMMARY IN R-VALUE '!A515,'3. EXPANSIONS REPORT'!$N$3:$N$1048576)</f>
        <v>0</v>
      </c>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3" t="s">
        <v>514</v>
      </c>
      <c r="B516" s="13">
        <f>COUNTIF('3. EXPANSIONS REPORT'!$H$3:$H$1048576,A516)</f>
        <v>0</v>
      </c>
      <c r="C516" s="30">
        <f>SUMIF('3. EXPANSIONS REPORT'!$H$3:$H$1048576,'STATSEXP SUMMARY IN R-VALUE '!A516,'3. EXPANSIONS REPORT'!$N$3:$N$1048576)</f>
        <v>0</v>
      </c>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3" t="s">
        <v>515</v>
      </c>
      <c r="B517" s="13">
        <f>COUNTIF('3. EXPANSIONS REPORT'!$H$3:$H$1048576,A517)</f>
        <v>0</v>
      </c>
      <c r="C517" s="30">
        <f>SUMIF('3. EXPANSIONS REPORT'!$H$3:$H$1048576,'STATSEXP SUMMARY IN R-VALUE '!A517,'3. EXPANSIONS REPORT'!$N$3:$N$1048576)</f>
        <v>0</v>
      </c>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3" t="s">
        <v>516</v>
      </c>
      <c r="B518" s="13">
        <f>COUNTIF('3. EXPANSIONS REPORT'!$H$3:$H$1048576,A518)</f>
        <v>0</v>
      </c>
      <c r="C518" s="30">
        <f>SUMIF('3. EXPANSIONS REPORT'!$H$3:$H$1048576,'STATSEXP SUMMARY IN R-VALUE '!A518,'3. EXPANSIONS REPORT'!$N$3:$N$1048576)</f>
        <v>0</v>
      </c>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3" t="s">
        <v>517</v>
      </c>
      <c r="B519" s="13">
        <f>COUNTIF('3. EXPANSIONS REPORT'!$H$3:$H$1048576,A519)</f>
        <v>0</v>
      </c>
      <c r="C519" s="30">
        <f>SUMIF('3. EXPANSIONS REPORT'!$H$3:$H$1048576,'STATSEXP SUMMARY IN R-VALUE '!A519,'3. EXPANSIONS REPORT'!$N$3:$N$1048576)</f>
        <v>0</v>
      </c>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3" t="s">
        <v>518</v>
      </c>
      <c r="B520" s="13">
        <f>COUNTIF('3. EXPANSIONS REPORT'!$H$3:$H$1048576,A520)</f>
        <v>0</v>
      </c>
      <c r="C520" s="30">
        <f>SUMIF('3. EXPANSIONS REPORT'!$H$3:$H$1048576,'STATSEXP SUMMARY IN R-VALUE '!A520,'3. EXPANSIONS REPORT'!$N$3:$N$1048576)</f>
        <v>0</v>
      </c>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3" t="s">
        <v>519</v>
      </c>
      <c r="B521" s="13">
        <f>COUNTIF('3. EXPANSIONS REPORT'!$H$3:$H$1048576,A521)</f>
        <v>0</v>
      </c>
      <c r="C521" s="30">
        <f>SUMIF('3. EXPANSIONS REPORT'!$H$3:$H$1048576,'STATSEXP SUMMARY IN R-VALUE '!A521,'3. EXPANSIONS REPORT'!$N$3:$N$1048576)</f>
        <v>0</v>
      </c>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3" t="s">
        <v>520</v>
      </c>
      <c r="B522" s="13">
        <f>COUNTIF('3. EXPANSIONS REPORT'!$H$3:$H$1048576,A522)</f>
        <v>0</v>
      </c>
      <c r="C522" s="30">
        <f>SUMIF('3. EXPANSIONS REPORT'!$H$3:$H$1048576,'STATSEXP SUMMARY IN R-VALUE '!A522,'3. EXPANSIONS REPORT'!$N$3:$N$1048576)</f>
        <v>0</v>
      </c>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3" t="s">
        <v>521</v>
      </c>
      <c r="B523" s="13">
        <f>COUNTIF('3. EXPANSIONS REPORT'!$H$3:$H$1048576,A523)</f>
        <v>0</v>
      </c>
      <c r="C523" s="30">
        <f>SUMIF('3. EXPANSIONS REPORT'!$H$3:$H$1048576,'STATSEXP SUMMARY IN R-VALUE '!A523,'3. EXPANSIONS REPORT'!$N$3:$N$1048576)</f>
        <v>0</v>
      </c>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3" t="s">
        <v>522</v>
      </c>
      <c r="B524" s="13">
        <f>COUNTIF('3. EXPANSIONS REPORT'!$H$3:$H$1048576,A524)</f>
        <v>0</v>
      </c>
      <c r="C524" s="30">
        <f>SUMIF('3. EXPANSIONS REPORT'!$H$3:$H$1048576,'STATSEXP SUMMARY IN R-VALUE '!A524,'3. EXPANSIONS REPORT'!$N$3:$N$1048576)</f>
        <v>0</v>
      </c>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3" t="s">
        <v>523</v>
      </c>
      <c r="B525" s="13">
        <f>COUNTIF('3. EXPANSIONS REPORT'!$H$3:$H$1048576,A525)</f>
        <v>0</v>
      </c>
      <c r="C525" s="30">
        <f>SUMIF('3. EXPANSIONS REPORT'!$H$3:$H$1048576,'STATSEXP SUMMARY IN R-VALUE '!A525,'3. EXPANSIONS REPORT'!$N$3:$N$1048576)</f>
        <v>0</v>
      </c>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3" t="s">
        <v>524</v>
      </c>
      <c r="B526" s="13">
        <f>COUNTIF('3. EXPANSIONS REPORT'!$H$3:$H$1048576,A526)</f>
        <v>0</v>
      </c>
      <c r="C526" s="30">
        <f>SUMIF('3. EXPANSIONS REPORT'!$H$3:$H$1048576,'STATSEXP SUMMARY IN R-VALUE '!A526,'3. EXPANSIONS REPORT'!$N$3:$N$1048576)</f>
        <v>0</v>
      </c>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3" t="s">
        <v>525</v>
      </c>
      <c r="B527" s="13">
        <f>COUNTIF('3. EXPANSIONS REPORT'!$H$3:$H$1048576,A527)</f>
        <v>0</v>
      </c>
      <c r="C527" s="30">
        <f>SUMIF('3. EXPANSIONS REPORT'!$H$3:$H$1048576,'STATSEXP SUMMARY IN R-VALUE '!A527,'3. EXPANSIONS REPORT'!$N$3:$N$1048576)</f>
        <v>0</v>
      </c>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3" t="s">
        <v>526</v>
      </c>
      <c r="B528" s="13">
        <f>COUNTIF('3. EXPANSIONS REPORT'!$H$3:$H$1048576,A528)</f>
        <v>0</v>
      </c>
      <c r="C528" s="30">
        <f>SUMIF('3. EXPANSIONS REPORT'!$H$3:$H$1048576,'STATSEXP SUMMARY IN R-VALUE '!A528,'3. EXPANSIONS REPORT'!$N$3:$N$1048576)</f>
        <v>0</v>
      </c>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3" t="s">
        <v>527</v>
      </c>
      <c r="B529" s="13">
        <f>COUNTIF('3. EXPANSIONS REPORT'!$H$3:$H$1048576,A529)</f>
        <v>0</v>
      </c>
      <c r="C529" s="30">
        <f>SUMIF('3. EXPANSIONS REPORT'!$H$3:$H$1048576,'STATSEXP SUMMARY IN R-VALUE '!A529,'3. EXPANSIONS REPORT'!$N$3:$N$1048576)</f>
        <v>0</v>
      </c>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3" t="s">
        <v>528</v>
      </c>
      <c r="B530" s="13">
        <f>COUNTIF('3. EXPANSIONS REPORT'!$H$3:$H$1048576,A530)</f>
        <v>0</v>
      </c>
      <c r="C530" s="30">
        <f>SUMIF('3. EXPANSIONS REPORT'!$H$3:$H$1048576,'STATSEXP SUMMARY IN R-VALUE '!A530,'3. EXPANSIONS REPORT'!$N$3:$N$1048576)</f>
        <v>0</v>
      </c>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3" t="s">
        <v>529</v>
      </c>
      <c r="B531" s="13">
        <f>COUNTIF('3. EXPANSIONS REPORT'!$H$3:$H$1048576,A531)</f>
        <v>0</v>
      </c>
      <c r="C531" s="30">
        <f>SUMIF('3. EXPANSIONS REPORT'!$H$3:$H$1048576,'STATSEXP SUMMARY IN R-VALUE '!A531,'3. EXPANSIONS REPORT'!$N$3:$N$1048576)</f>
        <v>0</v>
      </c>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3" t="s">
        <v>530</v>
      </c>
      <c r="B532" s="13">
        <f>COUNTIF('3. EXPANSIONS REPORT'!$H$3:$H$1048576,A532)</f>
        <v>0</v>
      </c>
      <c r="C532" s="30">
        <f>SUMIF('3. EXPANSIONS REPORT'!$H$3:$H$1048576,'STATSEXP SUMMARY IN R-VALUE '!A532,'3. EXPANSIONS REPORT'!$N$3:$N$1048576)</f>
        <v>0</v>
      </c>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3" t="s">
        <v>531</v>
      </c>
      <c r="B533" s="13">
        <f>COUNTIF('3. EXPANSIONS REPORT'!$H$3:$H$1048576,A533)</f>
        <v>0</v>
      </c>
      <c r="C533" s="30">
        <f>SUMIF('3. EXPANSIONS REPORT'!$H$3:$H$1048576,'STATSEXP SUMMARY IN R-VALUE '!A533,'3. EXPANSIONS REPORT'!$N$3:$N$1048576)</f>
        <v>0</v>
      </c>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3" t="s">
        <v>532</v>
      </c>
      <c r="B534" s="13">
        <f>COUNTIF('3. EXPANSIONS REPORT'!$H$3:$H$1048576,A534)</f>
        <v>0</v>
      </c>
      <c r="C534" s="30">
        <f>SUMIF('3. EXPANSIONS REPORT'!$H$3:$H$1048576,'STATSEXP SUMMARY IN R-VALUE '!A534,'3. EXPANSIONS REPORT'!$N$3:$N$1048576)</f>
        <v>0</v>
      </c>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3" t="s">
        <v>533</v>
      </c>
      <c r="B535" s="13">
        <f>COUNTIF('3. EXPANSIONS REPORT'!$H$3:$H$1048576,A535)</f>
        <v>0</v>
      </c>
      <c r="C535" s="30">
        <f>SUMIF('3. EXPANSIONS REPORT'!$H$3:$H$1048576,'STATSEXP SUMMARY IN R-VALUE '!A535,'3. EXPANSIONS REPORT'!$N$3:$N$1048576)</f>
        <v>0</v>
      </c>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3" t="s">
        <v>534</v>
      </c>
      <c r="B536" s="13">
        <f>COUNTIF('3. EXPANSIONS REPORT'!$H$3:$H$1048576,A536)</f>
        <v>0</v>
      </c>
      <c r="C536" s="30">
        <f>SUMIF('3. EXPANSIONS REPORT'!$H$3:$H$1048576,'STATSEXP SUMMARY IN R-VALUE '!A536,'3. EXPANSIONS REPORT'!$N$3:$N$1048576)</f>
        <v>0</v>
      </c>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3" t="s">
        <v>535</v>
      </c>
      <c r="B537" s="13">
        <f>COUNTIF('3. EXPANSIONS REPORT'!$H$3:$H$1048576,A537)</f>
        <v>0</v>
      </c>
      <c r="C537" s="30">
        <f>SUMIF('3. EXPANSIONS REPORT'!$H$3:$H$1048576,'STATSEXP SUMMARY IN R-VALUE '!A537,'3. EXPANSIONS REPORT'!$N$3:$N$1048576)</f>
        <v>0</v>
      </c>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3" t="s">
        <v>536</v>
      </c>
      <c r="B538" s="13">
        <f>COUNTIF('3. EXPANSIONS REPORT'!$H$3:$H$1048576,A538)</f>
        <v>0</v>
      </c>
      <c r="C538" s="30">
        <f>SUMIF('3. EXPANSIONS REPORT'!$H$3:$H$1048576,'STATSEXP SUMMARY IN R-VALUE '!A538,'3. EXPANSIONS REPORT'!$N$3:$N$1048576)</f>
        <v>0</v>
      </c>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3" t="s">
        <v>537</v>
      </c>
      <c r="B539" s="13">
        <f>COUNTIF('3. EXPANSIONS REPORT'!$H$3:$H$1048576,A539)</f>
        <v>0</v>
      </c>
      <c r="C539" s="30">
        <f>SUMIF('3. EXPANSIONS REPORT'!$H$3:$H$1048576,'STATSEXP SUMMARY IN R-VALUE '!A539,'3. EXPANSIONS REPORT'!$N$3:$N$1048576)</f>
        <v>0</v>
      </c>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3" t="s">
        <v>538</v>
      </c>
      <c r="B540" s="13">
        <f>COUNTIF('3. EXPANSIONS REPORT'!$H$3:$H$1048576,A540)</f>
        <v>0</v>
      </c>
      <c r="C540" s="30">
        <f>SUMIF('3. EXPANSIONS REPORT'!$H$3:$H$1048576,'STATSEXP SUMMARY IN R-VALUE '!A540,'3. EXPANSIONS REPORT'!$N$3:$N$1048576)</f>
        <v>0</v>
      </c>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3" t="s">
        <v>539</v>
      </c>
      <c r="B541" s="13">
        <f>COUNTIF('3. EXPANSIONS REPORT'!$H$3:$H$1048576,A541)</f>
        <v>0</v>
      </c>
      <c r="C541" s="30">
        <f>SUMIF('3. EXPANSIONS REPORT'!$H$3:$H$1048576,'STATSEXP SUMMARY IN R-VALUE '!A541,'3. EXPANSIONS REPORT'!$N$3:$N$1048576)</f>
        <v>0</v>
      </c>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3" t="s">
        <v>540</v>
      </c>
      <c r="B542" s="13">
        <f>COUNTIF('3. EXPANSIONS REPORT'!$H$3:$H$1048576,A542)</f>
        <v>0</v>
      </c>
      <c r="C542" s="30">
        <f>SUMIF('3. EXPANSIONS REPORT'!$H$3:$H$1048576,'STATSEXP SUMMARY IN R-VALUE '!A542,'3. EXPANSIONS REPORT'!$N$3:$N$1048576)</f>
        <v>0</v>
      </c>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3" t="s">
        <v>541</v>
      </c>
      <c r="B543" s="13">
        <f>COUNTIF('3. EXPANSIONS REPORT'!$H$3:$H$1048576,A543)</f>
        <v>0</v>
      </c>
      <c r="C543" s="30">
        <f>SUMIF('3. EXPANSIONS REPORT'!$H$3:$H$1048576,'STATSEXP SUMMARY IN R-VALUE '!A543,'3. EXPANSIONS REPORT'!$N$3:$N$1048576)</f>
        <v>0</v>
      </c>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3" t="s">
        <v>542</v>
      </c>
      <c r="B544" s="13">
        <f>COUNTIF('3. EXPANSIONS REPORT'!$H$3:$H$1048576,A544)</f>
        <v>0</v>
      </c>
      <c r="C544" s="30">
        <f>SUMIF('3. EXPANSIONS REPORT'!$H$3:$H$1048576,'STATSEXP SUMMARY IN R-VALUE '!A544,'3. EXPANSIONS REPORT'!$N$3:$N$1048576)</f>
        <v>0</v>
      </c>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3" t="s">
        <v>543</v>
      </c>
      <c r="B545" s="13">
        <f>COUNTIF('3. EXPANSIONS REPORT'!$H$3:$H$1048576,A545)</f>
        <v>0</v>
      </c>
      <c r="C545" s="30">
        <f>SUMIF('3. EXPANSIONS REPORT'!$H$3:$H$1048576,'STATSEXP SUMMARY IN R-VALUE '!A545,'3. EXPANSIONS REPORT'!$N$3:$N$1048576)</f>
        <v>0</v>
      </c>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3" t="s">
        <v>544</v>
      </c>
      <c r="B546" s="13">
        <f>COUNTIF('3. EXPANSIONS REPORT'!$H$3:$H$1048576,A546)</f>
        <v>0</v>
      </c>
      <c r="C546" s="30">
        <f>SUMIF('3. EXPANSIONS REPORT'!$H$3:$H$1048576,'STATSEXP SUMMARY IN R-VALUE '!A546,'3. EXPANSIONS REPORT'!$N$3:$N$1048576)</f>
        <v>0</v>
      </c>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3" t="s">
        <v>545</v>
      </c>
      <c r="B547" s="13">
        <f>COUNTIF('3. EXPANSIONS REPORT'!$H$3:$H$1048576,A547)</f>
        <v>0</v>
      </c>
      <c r="C547" s="30">
        <f>SUMIF('3. EXPANSIONS REPORT'!$H$3:$H$1048576,'STATSEXP SUMMARY IN R-VALUE '!A547,'3. EXPANSIONS REPORT'!$N$3:$N$1048576)</f>
        <v>0</v>
      </c>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3" t="s">
        <v>546</v>
      </c>
      <c r="B548" s="13">
        <f>COUNTIF('3. EXPANSIONS REPORT'!$H$3:$H$1048576,A548)</f>
        <v>0</v>
      </c>
      <c r="C548" s="30">
        <f>SUMIF('3. EXPANSIONS REPORT'!$H$3:$H$1048576,'STATSEXP SUMMARY IN R-VALUE '!A548,'3. EXPANSIONS REPORT'!$N$3:$N$1048576)</f>
        <v>0</v>
      </c>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3" t="s">
        <v>547</v>
      </c>
      <c r="B549" s="13">
        <f>COUNTIF('3. EXPANSIONS REPORT'!$H$3:$H$1048576,A549)</f>
        <v>0</v>
      </c>
      <c r="C549" s="30">
        <f>SUMIF('3. EXPANSIONS REPORT'!$H$3:$H$1048576,'STATSEXP SUMMARY IN R-VALUE '!A549,'3. EXPANSIONS REPORT'!$N$3:$N$1048576)</f>
        <v>0</v>
      </c>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27" t="s">
        <v>548</v>
      </c>
      <c r="B550" s="13">
        <f>COUNTIF('3. EXPANSIONS REPORT'!$H$3:$H$1048576,A550)</f>
        <v>0</v>
      </c>
      <c r="C550" s="30">
        <f>SUMIF('3. EXPANSIONS REPORT'!$H$3:$H$1048576,'STATSEXP SUMMARY IN R-VALUE '!A550,'3. EXPANSIONS REPORT'!$N$3:$N$1048576)</f>
        <v>0</v>
      </c>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27" t="s">
        <v>549</v>
      </c>
      <c r="B551" s="13">
        <f>COUNTIF('3. EXPANSIONS REPORT'!$H$3:$H$1048576,A551)</f>
        <v>0</v>
      </c>
      <c r="C551" s="30">
        <f>SUMIF('3. EXPANSIONS REPORT'!$H$3:$H$1048576,'STATSEXP SUMMARY IN R-VALUE '!A551,'3. EXPANSIONS REPORT'!$N$3:$N$1048576)</f>
        <v>0</v>
      </c>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27" t="s">
        <v>550</v>
      </c>
      <c r="B552" s="13">
        <f>COUNTIF('3. EXPANSIONS REPORT'!$H$3:$H$1048576,A552)</f>
        <v>0</v>
      </c>
      <c r="C552" s="30">
        <f>SUMIF('3. EXPANSIONS REPORT'!$H$3:$H$1048576,'STATSEXP SUMMARY IN R-VALUE '!A552,'3. EXPANSIONS REPORT'!$N$3:$N$1048576)</f>
        <v>0</v>
      </c>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3" t="s">
        <v>551</v>
      </c>
      <c r="B553" s="13">
        <f>COUNTIF('3. EXPANSIONS REPORT'!$H$3:$H$1048576,A553)</f>
        <v>0</v>
      </c>
      <c r="C553" s="30">
        <f>SUMIF('3. EXPANSIONS REPORT'!$H$3:$H$1048576,'STATSEXP SUMMARY IN R-VALUE '!A553,'3. EXPANSIONS REPORT'!$N$3:$N$1048576)</f>
        <v>0</v>
      </c>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3" t="s">
        <v>552</v>
      </c>
      <c r="B554" s="13">
        <f>COUNTIF('3. EXPANSIONS REPORT'!$H$3:$H$1048576,A554)</f>
        <v>1</v>
      </c>
      <c r="C554" s="30">
        <f>SUMIF('3. EXPANSIONS REPORT'!$H$3:$H$1048576,'STATSEXP SUMMARY IN R-VALUE '!A554,'3. EXPANSIONS REPORT'!$N$3:$N$1048576)</f>
        <v>20910921.539999999</v>
      </c>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3" t="s">
        <v>553</v>
      </c>
      <c r="B555" s="13">
        <f>COUNTIF('3. EXPANSIONS REPORT'!$H$3:$H$1048576,A555)</f>
        <v>0</v>
      </c>
      <c r="C555" s="30">
        <f>SUMIF('3. EXPANSIONS REPORT'!$H$3:$H$1048576,'STATSEXP SUMMARY IN R-VALUE '!A555,'3. EXPANSIONS REPORT'!$N$3:$N$1048576)</f>
        <v>0</v>
      </c>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3" t="s">
        <v>554</v>
      </c>
      <c r="B556" s="13">
        <f>COUNTIF('3. EXPANSIONS REPORT'!$H$3:$H$1048576,A556)</f>
        <v>3</v>
      </c>
      <c r="C556" s="30">
        <f>SUMIF('3. EXPANSIONS REPORT'!$H$3:$H$1048576,'STATSEXP SUMMARY IN R-VALUE '!A556,'3. EXPANSIONS REPORT'!$N$3:$N$1048576)</f>
        <v>230640649.69999999</v>
      </c>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3" t="s">
        <v>555</v>
      </c>
      <c r="B557" s="13">
        <f>COUNTIF('3. EXPANSIONS REPORT'!$H$3:$H$1048576,A557)</f>
        <v>0</v>
      </c>
      <c r="C557" s="30">
        <f>SUMIF('3. EXPANSIONS REPORT'!$H$3:$H$1048576,'STATSEXP SUMMARY IN R-VALUE '!A557,'3. EXPANSIONS REPORT'!$N$3:$N$1048576)</f>
        <v>0</v>
      </c>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3" t="s">
        <v>556</v>
      </c>
      <c r="B558" s="13">
        <f>COUNTIF('3. EXPANSIONS REPORT'!$H$3:$H$1048576,A558)</f>
        <v>0</v>
      </c>
      <c r="C558" s="30">
        <f>SUMIF('3. EXPANSIONS REPORT'!$H$3:$H$1048576,'STATSEXP SUMMARY IN R-VALUE '!A558,'3. EXPANSIONS REPORT'!$N$3:$N$1048576)</f>
        <v>0</v>
      </c>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3" t="s">
        <v>557</v>
      </c>
      <c r="B559" s="13">
        <f>COUNTIF('3. EXPANSIONS REPORT'!$H$3:$H$1048576,A559)</f>
        <v>0</v>
      </c>
      <c r="C559" s="30">
        <f>SUMIF('3. EXPANSIONS REPORT'!$H$3:$H$1048576,'STATSEXP SUMMARY IN R-VALUE '!A559,'3. EXPANSIONS REPORT'!$N$3:$N$1048576)</f>
        <v>0</v>
      </c>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3" t="s">
        <v>558</v>
      </c>
      <c r="B560" s="13">
        <f>COUNTIF('3. EXPANSIONS REPORT'!$H$3:$H$1048576,A560)</f>
        <v>0</v>
      </c>
      <c r="C560" s="30">
        <f>SUMIF('3. EXPANSIONS REPORT'!$H$3:$H$1048576,'STATSEXP SUMMARY IN R-VALUE '!A560,'3. EXPANSIONS REPORT'!$N$3:$N$1048576)</f>
        <v>0</v>
      </c>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3" t="s">
        <v>559</v>
      </c>
      <c r="B561" s="13">
        <f>COUNTIF('3. EXPANSIONS REPORT'!$H$3:$H$1048576,A561)</f>
        <v>0</v>
      </c>
      <c r="C561" s="30">
        <f>SUMIF('3. EXPANSIONS REPORT'!$H$3:$H$1048576,'STATSEXP SUMMARY IN R-VALUE '!A561,'3. EXPANSIONS REPORT'!$N$3:$N$1048576)</f>
        <v>0</v>
      </c>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3" t="s">
        <v>560</v>
      </c>
      <c r="B562" s="13">
        <f>COUNTIF('3. EXPANSIONS REPORT'!$H$3:$H$1048576,A562)</f>
        <v>0</v>
      </c>
      <c r="C562" s="30">
        <f>SUMIF('3. EXPANSIONS REPORT'!$H$3:$H$1048576,'STATSEXP SUMMARY IN R-VALUE '!A562,'3. EXPANSIONS REPORT'!$N$3:$N$1048576)</f>
        <v>0</v>
      </c>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3" t="s">
        <v>561</v>
      </c>
      <c r="B563" s="13">
        <f>COUNTIF('3. EXPANSIONS REPORT'!$H$3:$H$1048576,A563)</f>
        <v>0</v>
      </c>
      <c r="C563" s="30">
        <f>SUMIF('3. EXPANSIONS REPORT'!$H$3:$H$1048576,'STATSEXP SUMMARY IN R-VALUE '!A563,'3. EXPANSIONS REPORT'!$N$3:$N$1048576)</f>
        <v>0</v>
      </c>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3" t="s">
        <v>562</v>
      </c>
      <c r="B564" s="13">
        <f>COUNTIF('3. EXPANSIONS REPORT'!$H$3:$H$1048576,A564)</f>
        <v>0</v>
      </c>
      <c r="C564" s="30">
        <f>SUMIF('3. EXPANSIONS REPORT'!$H$3:$H$1048576,'STATSEXP SUMMARY IN R-VALUE '!A564,'3. EXPANSIONS REPORT'!$N$3:$N$1048576)</f>
        <v>0</v>
      </c>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3" t="s">
        <v>563</v>
      </c>
      <c r="B565" s="13">
        <f>COUNTIF('3. EXPANSIONS REPORT'!$H$3:$H$1048576,A565)</f>
        <v>0</v>
      </c>
      <c r="C565" s="30">
        <f>SUMIF('3. EXPANSIONS REPORT'!$H$3:$H$1048576,'STATSEXP SUMMARY IN R-VALUE '!A565,'3. EXPANSIONS REPORT'!$N$3:$N$1048576)</f>
        <v>0</v>
      </c>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3" t="s">
        <v>564</v>
      </c>
      <c r="B566" s="13">
        <f>COUNTIF('3. EXPANSIONS REPORT'!$H$3:$H$1048576,A566)</f>
        <v>0</v>
      </c>
      <c r="C566" s="30">
        <f>SUMIF('3. EXPANSIONS REPORT'!$H$3:$H$1048576,'STATSEXP SUMMARY IN R-VALUE '!A566,'3. EXPANSIONS REPORT'!$N$3:$N$1048576)</f>
        <v>0</v>
      </c>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3" t="s">
        <v>565</v>
      </c>
      <c r="B567" s="13">
        <f>COUNTIF('3. EXPANSIONS REPORT'!$H$3:$H$1048576,A567)</f>
        <v>0</v>
      </c>
      <c r="C567" s="30">
        <f>SUMIF('3. EXPANSIONS REPORT'!$H$3:$H$1048576,'STATSEXP SUMMARY IN R-VALUE '!A567,'3. EXPANSIONS REPORT'!$N$3:$N$1048576)</f>
        <v>0</v>
      </c>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3" t="s">
        <v>566</v>
      </c>
      <c r="B568" s="13">
        <f>COUNTIF('3. EXPANSIONS REPORT'!$H$3:$H$1048576,A568)</f>
        <v>0</v>
      </c>
      <c r="C568" s="30">
        <f>SUMIF('3. EXPANSIONS REPORT'!$H$3:$H$1048576,'STATSEXP SUMMARY IN R-VALUE '!A568,'3. EXPANSIONS REPORT'!$N$3:$N$1048576)</f>
        <v>0</v>
      </c>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3" t="s">
        <v>567</v>
      </c>
      <c r="B569" s="13">
        <f>COUNTIF('3. EXPANSIONS REPORT'!$H$3:$H$1048576,A569)</f>
        <v>0</v>
      </c>
      <c r="C569" s="30">
        <f>SUMIF('3. EXPANSIONS REPORT'!$H$3:$H$1048576,'STATSEXP SUMMARY IN R-VALUE '!A569,'3. EXPANSIONS REPORT'!$N$3:$N$1048576)</f>
        <v>0</v>
      </c>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3" t="s">
        <v>568</v>
      </c>
      <c r="B570" s="13">
        <f>COUNTIF('3. EXPANSIONS REPORT'!$H$3:$H$1048576,A570)</f>
        <v>0</v>
      </c>
      <c r="C570" s="30">
        <f>SUMIF('3. EXPANSIONS REPORT'!$H$3:$H$1048576,'STATSEXP SUMMARY IN R-VALUE '!A570,'3. EXPANSIONS REPORT'!$N$3:$N$1048576)</f>
        <v>0</v>
      </c>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3" t="s">
        <v>569</v>
      </c>
      <c r="B571" s="13">
        <f>COUNTIF('3. EXPANSIONS REPORT'!$H$3:$H$1048576,A571)</f>
        <v>0</v>
      </c>
      <c r="C571" s="30">
        <f>SUMIF('3. EXPANSIONS REPORT'!$H$3:$H$1048576,'STATSEXP SUMMARY IN R-VALUE '!A571,'3. EXPANSIONS REPORT'!$N$3:$N$1048576)</f>
        <v>0</v>
      </c>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3" t="s">
        <v>570</v>
      </c>
      <c r="B572" s="13">
        <f>COUNTIF('3. EXPANSIONS REPORT'!$H$3:$H$1048576,A572)</f>
        <v>1</v>
      </c>
      <c r="C572" s="30">
        <f>SUMIF('3. EXPANSIONS REPORT'!$H$3:$H$1048576,'STATSEXP SUMMARY IN R-VALUE '!A572,'3. EXPANSIONS REPORT'!$N$3:$N$1048576)</f>
        <v>2079000</v>
      </c>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3" t="s">
        <v>571</v>
      </c>
      <c r="B573" s="13">
        <f>COUNTIF('3. EXPANSIONS REPORT'!$H$3:$H$1048576,A573)</f>
        <v>0</v>
      </c>
      <c r="C573" s="30">
        <f>SUMIF('3. EXPANSIONS REPORT'!$H$3:$H$1048576,'STATSEXP SUMMARY IN R-VALUE '!A573,'3. EXPANSIONS REPORT'!$N$3:$N$1048576)</f>
        <v>0</v>
      </c>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3" t="s">
        <v>572</v>
      </c>
      <c r="B574" s="13">
        <f>COUNTIF('3. EXPANSIONS REPORT'!$H$3:$H$1048576,A574)</f>
        <v>0</v>
      </c>
      <c r="C574" s="30">
        <f>SUMIF('3. EXPANSIONS REPORT'!$H$3:$H$1048576,'STATSEXP SUMMARY IN R-VALUE '!A574,'3. EXPANSIONS REPORT'!$N$3:$N$1048576)</f>
        <v>0</v>
      </c>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3" t="s">
        <v>573</v>
      </c>
      <c r="B575" s="13">
        <f>COUNTIF('3. EXPANSIONS REPORT'!$H$3:$H$1048576,A575)</f>
        <v>1</v>
      </c>
      <c r="C575" s="30">
        <f>SUMIF('3. EXPANSIONS REPORT'!$H$3:$H$1048576,'STATSEXP SUMMARY IN R-VALUE '!A575,'3. EXPANSIONS REPORT'!$N$3:$N$1048576)</f>
        <v>402500</v>
      </c>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3" t="s">
        <v>574</v>
      </c>
      <c r="B576" s="13">
        <f>COUNTIF('3. EXPANSIONS REPORT'!$H$3:$H$1048576,A576)</f>
        <v>0</v>
      </c>
      <c r="C576" s="30">
        <f>SUMIF('3. EXPANSIONS REPORT'!$H$3:$H$1048576,'STATSEXP SUMMARY IN R-VALUE '!A576,'3. EXPANSIONS REPORT'!$N$3:$N$1048576)</f>
        <v>0</v>
      </c>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3" t="s">
        <v>575</v>
      </c>
      <c r="B577" s="13">
        <f>COUNTIF('3. EXPANSIONS REPORT'!$H$3:$H$1048576,A577)</f>
        <v>0</v>
      </c>
      <c r="C577" s="30">
        <f>SUMIF('3. EXPANSIONS REPORT'!$H$3:$H$1048576,'STATSEXP SUMMARY IN R-VALUE '!A577,'3. EXPANSIONS REPORT'!$N$3:$N$1048576)</f>
        <v>0</v>
      </c>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3" t="s">
        <v>576</v>
      </c>
      <c r="B578" s="13">
        <f>COUNTIF('3. EXPANSIONS REPORT'!$H$3:$H$1048576,A578)</f>
        <v>0</v>
      </c>
      <c r="C578" s="30">
        <f>SUMIF('3. EXPANSIONS REPORT'!$H$3:$H$1048576,'STATSEXP SUMMARY IN R-VALUE '!A578,'3. EXPANSIONS REPORT'!$N$3:$N$1048576)</f>
        <v>0</v>
      </c>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3" t="s">
        <v>577</v>
      </c>
      <c r="B579" s="13">
        <f>COUNTIF('3. EXPANSIONS REPORT'!$H$3:$H$1048576,A579)</f>
        <v>1</v>
      </c>
      <c r="C579" s="30">
        <f>SUMIF('3. EXPANSIONS REPORT'!$H$3:$H$1048576,'STATSEXP SUMMARY IN R-VALUE '!A579,'3. EXPANSIONS REPORT'!$N$3:$N$1048576)</f>
        <v>50815210</v>
      </c>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3" t="s">
        <v>578</v>
      </c>
      <c r="B580" s="13">
        <f>COUNTIF('3. EXPANSIONS REPORT'!$H$3:$H$1048576,A580)</f>
        <v>0</v>
      </c>
      <c r="C580" s="30">
        <f>SUMIF('3. EXPANSIONS REPORT'!$H$3:$H$1048576,'STATSEXP SUMMARY IN R-VALUE '!A580,'3. EXPANSIONS REPORT'!$N$3:$N$1048576)</f>
        <v>0</v>
      </c>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3" t="s">
        <v>579</v>
      </c>
      <c r="B581" s="13">
        <f>COUNTIF('3. EXPANSIONS REPORT'!$H$3:$H$1048576,A581)</f>
        <v>0</v>
      </c>
      <c r="C581" s="30">
        <f>SUMIF('3. EXPANSIONS REPORT'!$H$3:$H$1048576,'STATSEXP SUMMARY IN R-VALUE '!A581,'3. EXPANSIONS REPORT'!$N$3:$N$1048576)</f>
        <v>0</v>
      </c>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3" t="s">
        <v>580</v>
      </c>
      <c r="B582" s="13">
        <f>COUNTIF('3. EXPANSIONS REPORT'!$H$3:$H$1048576,A582)</f>
        <v>0</v>
      </c>
      <c r="C582" s="30">
        <f>SUMIF('3. EXPANSIONS REPORT'!$H$3:$H$1048576,'STATSEXP SUMMARY IN R-VALUE '!A582,'3. EXPANSIONS REPORT'!$N$3:$N$1048576)</f>
        <v>0</v>
      </c>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3" t="s">
        <v>581</v>
      </c>
      <c r="B583" s="13">
        <f>COUNTIF('3. EXPANSIONS REPORT'!$H$3:$H$1048576,A583)</f>
        <v>0</v>
      </c>
      <c r="C583" s="30">
        <f>SUMIF('3. EXPANSIONS REPORT'!$H$3:$H$1048576,'STATSEXP SUMMARY IN R-VALUE '!A583,'3. EXPANSIONS REPORT'!$N$3:$N$1048576)</f>
        <v>0</v>
      </c>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3" t="s">
        <v>582</v>
      </c>
      <c r="B584" s="13">
        <f>COUNTIF('3. EXPANSIONS REPORT'!$H$3:$H$1048576,A584)</f>
        <v>0</v>
      </c>
      <c r="C584" s="30">
        <f>SUMIF('3. EXPANSIONS REPORT'!$H$3:$H$1048576,'STATSEXP SUMMARY IN R-VALUE '!A584,'3. EXPANSIONS REPORT'!$N$3:$N$1048576)</f>
        <v>0</v>
      </c>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3" t="s">
        <v>583</v>
      </c>
      <c r="B585" s="13">
        <f>COUNTIF('3. EXPANSIONS REPORT'!$H$3:$H$1048576,A585)</f>
        <v>0</v>
      </c>
      <c r="C585" s="30">
        <f>SUMIF('3. EXPANSIONS REPORT'!$H$3:$H$1048576,'STATSEXP SUMMARY IN R-VALUE '!A585,'3. EXPANSIONS REPORT'!$N$3:$N$1048576)</f>
        <v>0</v>
      </c>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3" t="s">
        <v>584</v>
      </c>
      <c r="B586" s="13">
        <f>COUNTIF('3. EXPANSIONS REPORT'!$H$3:$H$1048576,A586)</f>
        <v>0</v>
      </c>
      <c r="C586" s="30">
        <f>SUMIF('3. EXPANSIONS REPORT'!$H$3:$H$1048576,'STATSEXP SUMMARY IN R-VALUE '!A586,'3. EXPANSIONS REPORT'!$N$3:$N$1048576)</f>
        <v>0</v>
      </c>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3" t="s">
        <v>585</v>
      </c>
      <c r="B587" s="13">
        <f>COUNTIF('3. EXPANSIONS REPORT'!$H$3:$H$1048576,A587)</f>
        <v>0</v>
      </c>
      <c r="C587" s="30">
        <f>SUMIF('3. EXPANSIONS REPORT'!$H$3:$H$1048576,'STATSEXP SUMMARY IN R-VALUE '!A587,'3. EXPANSIONS REPORT'!$N$3:$N$1048576)</f>
        <v>0</v>
      </c>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3" t="s">
        <v>586</v>
      </c>
      <c r="B588" s="13">
        <f>COUNTIF('3. EXPANSIONS REPORT'!$H$3:$H$1048576,A588)</f>
        <v>5</v>
      </c>
      <c r="C588" s="30">
        <f>SUMIF('3. EXPANSIONS REPORT'!$H$3:$H$1048576,'STATSEXP SUMMARY IN R-VALUE '!A588,'3. EXPANSIONS REPORT'!$N$3:$N$1048576)</f>
        <v>84844212.840000004</v>
      </c>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3" t="s">
        <v>587</v>
      </c>
      <c r="B589" s="13">
        <f>COUNTIF('3. EXPANSIONS REPORT'!$H$3:$H$1048576,A589)</f>
        <v>0</v>
      </c>
      <c r="C589" s="30">
        <f>SUMIF('3. EXPANSIONS REPORT'!$H$3:$H$1048576,'STATSEXP SUMMARY IN R-VALUE '!A589,'3. EXPANSIONS REPORT'!$N$3:$N$1048576)</f>
        <v>0</v>
      </c>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3" t="s">
        <v>588</v>
      </c>
      <c r="B590" s="13">
        <f>COUNTIF('3. EXPANSIONS REPORT'!$H$3:$H$1048576,A590)</f>
        <v>0</v>
      </c>
      <c r="C590" s="30">
        <f>SUMIF('3. EXPANSIONS REPORT'!$H$3:$H$1048576,'STATSEXP SUMMARY IN R-VALUE '!A590,'3. EXPANSIONS REPORT'!$N$3:$N$1048576)</f>
        <v>0</v>
      </c>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3" t="s">
        <v>589</v>
      </c>
      <c r="B591" s="13">
        <f>COUNTIF('3. EXPANSIONS REPORT'!$H$3:$H$1048576,A591)</f>
        <v>1</v>
      </c>
      <c r="C591" s="30">
        <f>SUMIF('3. EXPANSIONS REPORT'!$H$3:$H$1048576,'STATSEXP SUMMARY IN R-VALUE '!A591,'3. EXPANSIONS REPORT'!$N$3:$N$1048576)</f>
        <v>891347</v>
      </c>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3" t="s">
        <v>590</v>
      </c>
      <c r="B592" s="13">
        <f>COUNTIF('3. EXPANSIONS REPORT'!$H$3:$H$1048576,A592)</f>
        <v>0</v>
      </c>
      <c r="C592" s="30">
        <f>SUMIF('3. EXPANSIONS REPORT'!$H$3:$H$1048576,'STATSEXP SUMMARY IN R-VALUE '!A592,'3. EXPANSIONS REPORT'!$N$3:$N$1048576)</f>
        <v>0</v>
      </c>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3" t="s">
        <v>591</v>
      </c>
      <c r="B593" s="13">
        <f>COUNTIF('3. EXPANSIONS REPORT'!$H$3:$H$1048576,A593)</f>
        <v>0</v>
      </c>
      <c r="C593" s="30">
        <f>SUMIF('3. EXPANSIONS REPORT'!$H$3:$H$1048576,'STATSEXP SUMMARY IN R-VALUE '!A593,'3. EXPANSIONS REPORT'!$N$3:$N$1048576)</f>
        <v>0</v>
      </c>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3" t="s">
        <v>592</v>
      </c>
      <c r="B594" s="13">
        <f>COUNTIF('3. EXPANSIONS REPORT'!$H$3:$H$1048576,A594)</f>
        <v>0</v>
      </c>
      <c r="C594" s="30">
        <f>SUMIF('3. EXPANSIONS REPORT'!$H$3:$H$1048576,'STATSEXP SUMMARY IN R-VALUE '!A594,'3. EXPANSIONS REPORT'!$N$3:$N$1048576)</f>
        <v>0</v>
      </c>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3" t="s">
        <v>593</v>
      </c>
      <c r="B595" s="13">
        <f>COUNTIF('3. EXPANSIONS REPORT'!$H$3:$H$1048576,A595)</f>
        <v>0</v>
      </c>
      <c r="C595" s="30">
        <f>SUMIF('3. EXPANSIONS REPORT'!$H$3:$H$1048576,'STATSEXP SUMMARY IN R-VALUE '!A595,'3. EXPANSIONS REPORT'!$N$3:$N$1048576)</f>
        <v>0</v>
      </c>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3" t="s">
        <v>594</v>
      </c>
      <c r="B596" s="13">
        <f>COUNTIF('3. EXPANSIONS REPORT'!$H$3:$H$1048576,A596)</f>
        <v>0</v>
      </c>
      <c r="C596" s="30">
        <f>SUMIF('3. EXPANSIONS REPORT'!$H$3:$H$1048576,'STATSEXP SUMMARY IN R-VALUE '!A596,'3. EXPANSIONS REPORT'!$N$3:$N$1048576)</f>
        <v>0</v>
      </c>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3" t="s">
        <v>595</v>
      </c>
      <c r="B597" s="13">
        <f>COUNTIF('3. EXPANSIONS REPORT'!$H$3:$H$1048576,A597)</f>
        <v>0</v>
      </c>
      <c r="C597" s="30">
        <f>SUMIF('3. EXPANSIONS REPORT'!$H$3:$H$1048576,'STATSEXP SUMMARY IN R-VALUE '!A597,'3. EXPANSIONS REPORT'!$N$3:$N$1048576)</f>
        <v>0</v>
      </c>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3" t="s">
        <v>596</v>
      </c>
      <c r="B598" s="13">
        <f>COUNTIF('3. EXPANSIONS REPORT'!$H$3:$H$1048576,A598)</f>
        <v>0</v>
      </c>
      <c r="C598" s="30">
        <f>SUMIF('3. EXPANSIONS REPORT'!$H$3:$H$1048576,'STATSEXP SUMMARY IN R-VALUE '!A598,'3. EXPANSIONS REPORT'!$N$3:$N$1048576)</f>
        <v>0</v>
      </c>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3" t="s">
        <v>597</v>
      </c>
      <c r="B599" s="13">
        <f>COUNTIF('3. EXPANSIONS REPORT'!$H$3:$H$1048576,A599)</f>
        <v>0</v>
      </c>
      <c r="C599" s="30">
        <f>SUMIF('3. EXPANSIONS REPORT'!$H$3:$H$1048576,'STATSEXP SUMMARY IN R-VALUE '!A599,'3. EXPANSIONS REPORT'!$N$3:$N$1048576)</f>
        <v>0</v>
      </c>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3" t="s">
        <v>598</v>
      </c>
      <c r="B600" s="13">
        <f>COUNTIF('3. EXPANSIONS REPORT'!$H$3:$H$1048576,A600)</f>
        <v>0</v>
      </c>
      <c r="C600" s="30">
        <f>SUMIF('3. EXPANSIONS REPORT'!$H$3:$H$1048576,'STATSEXP SUMMARY IN R-VALUE '!A600,'3. EXPANSIONS REPORT'!$N$3:$N$1048576)</f>
        <v>0</v>
      </c>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3" t="s">
        <v>599</v>
      </c>
      <c r="B601" s="13">
        <f>COUNTIF('3. EXPANSIONS REPORT'!$H$3:$H$1048576,A601)</f>
        <v>0</v>
      </c>
      <c r="C601" s="30">
        <f>SUMIF('3. EXPANSIONS REPORT'!$H$3:$H$1048576,'STATSEXP SUMMARY IN R-VALUE '!A601,'3. EXPANSIONS REPORT'!$N$3:$N$1048576)</f>
        <v>0</v>
      </c>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3" t="s">
        <v>600</v>
      </c>
      <c r="B602" s="13">
        <f>COUNTIF('3. EXPANSIONS REPORT'!$H$3:$H$1048576,A602)</f>
        <v>0</v>
      </c>
      <c r="C602" s="30">
        <f>SUMIF('3. EXPANSIONS REPORT'!$H$3:$H$1048576,'STATSEXP SUMMARY IN R-VALUE '!A602,'3. EXPANSIONS REPORT'!$N$3:$N$1048576)</f>
        <v>0</v>
      </c>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3" t="s">
        <v>601</v>
      </c>
      <c r="B603" s="13">
        <f>COUNTIF('3. EXPANSIONS REPORT'!$H$3:$H$1048576,A603)</f>
        <v>0</v>
      </c>
      <c r="C603" s="30">
        <f>SUMIF('3. EXPANSIONS REPORT'!$H$3:$H$1048576,'STATSEXP SUMMARY IN R-VALUE '!A603,'3. EXPANSIONS REPORT'!$N$3:$N$1048576)</f>
        <v>0</v>
      </c>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3" t="s">
        <v>602</v>
      </c>
      <c r="B604" s="13">
        <f>COUNTIF('3. EXPANSIONS REPORT'!$H$3:$H$1048576,A604)</f>
        <v>1</v>
      </c>
      <c r="C604" s="30">
        <f>SUMIF('3. EXPANSIONS REPORT'!$H$3:$H$1048576,'STATSEXP SUMMARY IN R-VALUE '!A604,'3. EXPANSIONS REPORT'!$N$3:$N$1048576)</f>
        <v>121159580.19</v>
      </c>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3" t="s">
        <v>603</v>
      </c>
      <c r="B605" s="13">
        <f>COUNTIF('3. EXPANSIONS REPORT'!$H$3:$H$1048576,A605)</f>
        <v>0</v>
      </c>
      <c r="C605" s="30">
        <f>SUMIF('3. EXPANSIONS REPORT'!$H$3:$H$1048576,'STATSEXP SUMMARY IN R-VALUE '!A605,'3. EXPANSIONS REPORT'!$N$3:$N$1048576)</f>
        <v>0</v>
      </c>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3" t="s">
        <v>604</v>
      </c>
      <c r="B606" s="13">
        <f>COUNTIF('3. EXPANSIONS REPORT'!$H$3:$H$1048576,A606)</f>
        <v>0</v>
      </c>
      <c r="C606" s="30">
        <f>SUMIF('3. EXPANSIONS REPORT'!$H$3:$H$1048576,'STATSEXP SUMMARY IN R-VALUE '!A606,'3. EXPANSIONS REPORT'!$N$3:$N$1048576)</f>
        <v>0</v>
      </c>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3" t="s">
        <v>605</v>
      </c>
      <c r="B607" s="13">
        <f>COUNTIF('3. EXPANSIONS REPORT'!$H$3:$H$1048576,A607)</f>
        <v>0</v>
      </c>
      <c r="C607" s="30">
        <f>SUMIF('3. EXPANSIONS REPORT'!$H$3:$H$1048576,'STATSEXP SUMMARY IN R-VALUE '!A607,'3. EXPANSIONS REPORT'!$N$3:$N$1048576)</f>
        <v>0</v>
      </c>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3" t="s">
        <v>606</v>
      </c>
      <c r="B608" s="13">
        <f>COUNTIF('3. EXPANSIONS REPORT'!$H$3:$H$1048576,A608)</f>
        <v>0</v>
      </c>
      <c r="C608" s="30">
        <f>SUMIF('3. EXPANSIONS REPORT'!$H$3:$H$1048576,'STATSEXP SUMMARY IN R-VALUE '!A608,'3. EXPANSIONS REPORT'!$N$3:$N$1048576)</f>
        <v>0</v>
      </c>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3" t="s">
        <v>607</v>
      </c>
      <c r="B609" s="13">
        <f>COUNTIF('3. EXPANSIONS REPORT'!$H$3:$H$1048576,A609)</f>
        <v>0</v>
      </c>
      <c r="C609" s="30">
        <f>SUMIF('3. EXPANSIONS REPORT'!$H$3:$H$1048576,'STATSEXP SUMMARY IN R-VALUE '!A609,'3. EXPANSIONS REPORT'!$N$3:$N$1048576)</f>
        <v>0</v>
      </c>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3" t="s">
        <v>608</v>
      </c>
      <c r="B610" s="13">
        <f>COUNTIF('3. EXPANSIONS REPORT'!$H$3:$H$1048576,A610)</f>
        <v>0</v>
      </c>
      <c r="C610" s="30">
        <f>SUMIF('3. EXPANSIONS REPORT'!$H$3:$H$1048576,'STATSEXP SUMMARY IN R-VALUE '!A610,'3. EXPANSIONS REPORT'!$N$3:$N$1048576)</f>
        <v>0</v>
      </c>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3" t="s">
        <v>609</v>
      </c>
      <c r="B611" s="13">
        <f>COUNTIF('3. EXPANSIONS REPORT'!$H$3:$H$1048576,A611)</f>
        <v>0</v>
      </c>
      <c r="C611" s="30">
        <f>SUMIF('3. EXPANSIONS REPORT'!$H$3:$H$1048576,'STATSEXP SUMMARY IN R-VALUE '!A611,'3. EXPANSIONS REPORT'!$N$3:$N$1048576)</f>
        <v>0</v>
      </c>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3" t="s">
        <v>610</v>
      </c>
      <c r="B612" s="13">
        <f>COUNTIF('3. EXPANSIONS REPORT'!$H$3:$H$1048576,A612)</f>
        <v>0</v>
      </c>
      <c r="C612" s="30">
        <f>SUMIF('3. EXPANSIONS REPORT'!$H$3:$H$1048576,'STATSEXP SUMMARY IN R-VALUE '!A612,'3. EXPANSIONS REPORT'!$N$3:$N$1048576)</f>
        <v>0</v>
      </c>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3" t="s">
        <v>611</v>
      </c>
      <c r="B613" s="13">
        <f>COUNTIF('3. EXPANSIONS REPORT'!$H$3:$H$1048576,A613)</f>
        <v>4</v>
      </c>
      <c r="C613" s="30">
        <f>SUMIF('3. EXPANSIONS REPORT'!$H$3:$H$1048576,'STATSEXP SUMMARY IN R-VALUE '!A613,'3. EXPANSIONS REPORT'!$N$3:$N$1048576)</f>
        <v>91029464.730000004</v>
      </c>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3" t="s">
        <v>612</v>
      </c>
      <c r="B614" s="13">
        <f>COUNTIF('3. EXPANSIONS REPORT'!$H$3:$H$1048576,A614)</f>
        <v>0</v>
      </c>
      <c r="C614" s="30">
        <f>SUMIF('3. EXPANSIONS REPORT'!$H$3:$H$1048576,'STATSEXP SUMMARY IN R-VALUE '!A614,'3. EXPANSIONS REPORT'!$N$3:$N$1048576)</f>
        <v>0</v>
      </c>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3" t="s">
        <v>613</v>
      </c>
      <c r="B615" s="13">
        <f>COUNTIF('3. EXPANSIONS REPORT'!$H$3:$H$1048576,A615)</f>
        <v>0</v>
      </c>
      <c r="C615" s="30">
        <f>SUMIF('3. EXPANSIONS REPORT'!$H$3:$H$1048576,'STATSEXP SUMMARY IN R-VALUE '!A615,'3. EXPANSIONS REPORT'!$N$3:$N$1048576)</f>
        <v>0</v>
      </c>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3" t="s">
        <v>614</v>
      </c>
      <c r="B616" s="13">
        <f>COUNTIF('3. EXPANSIONS REPORT'!$H$3:$H$1048576,A616)</f>
        <v>0</v>
      </c>
      <c r="C616" s="30">
        <f>SUMIF('3. EXPANSIONS REPORT'!$H$3:$H$1048576,'STATSEXP SUMMARY IN R-VALUE '!A616,'3. EXPANSIONS REPORT'!$N$3:$N$1048576)</f>
        <v>0</v>
      </c>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3" t="s">
        <v>615</v>
      </c>
      <c r="B617" s="13">
        <f>COUNTIF('3. EXPANSIONS REPORT'!$H$3:$H$1048576,A617)</f>
        <v>0</v>
      </c>
      <c r="C617" s="30">
        <f>SUMIF('3. EXPANSIONS REPORT'!$H$3:$H$1048576,'STATSEXP SUMMARY IN R-VALUE '!A617,'3. EXPANSIONS REPORT'!$N$3:$N$1048576)</f>
        <v>0</v>
      </c>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3" t="s">
        <v>616</v>
      </c>
      <c r="B618" s="13">
        <f>COUNTIF('3. EXPANSIONS REPORT'!$H$3:$H$1048576,A618)</f>
        <v>0</v>
      </c>
      <c r="C618" s="30">
        <f>SUMIF('3. EXPANSIONS REPORT'!$H$3:$H$1048576,'STATSEXP SUMMARY IN R-VALUE '!A618,'3. EXPANSIONS REPORT'!$N$3:$N$1048576)</f>
        <v>0</v>
      </c>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3" t="s">
        <v>617</v>
      </c>
      <c r="B619" s="13">
        <f>COUNTIF('3. EXPANSIONS REPORT'!$H$3:$H$1048576,A619)</f>
        <v>0</v>
      </c>
      <c r="C619" s="30">
        <f>SUMIF('3. EXPANSIONS REPORT'!$H$3:$H$1048576,'STATSEXP SUMMARY IN R-VALUE '!A619,'3. EXPANSIONS REPORT'!$N$3:$N$1048576)</f>
        <v>0</v>
      </c>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3" t="s">
        <v>618</v>
      </c>
      <c r="B620" s="13">
        <f>COUNTIF('3. EXPANSIONS REPORT'!$H$3:$H$1048576,A620)</f>
        <v>0</v>
      </c>
      <c r="C620" s="30">
        <f>SUMIF('3. EXPANSIONS REPORT'!$H$3:$H$1048576,'STATSEXP SUMMARY IN R-VALUE '!A620,'3. EXPANSIONS REPORT'!$N$3:$N$1048576)</f>
        <v>0</v>
      </c>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3" t="s">
        <v>619</v>
      </c>
      <c r="B621" s="13">
        <f>COUNTIF('3. EXPANSIONS REPORT'!$H$3:$H$1048576,A621)</f>
        <v>3</v>
      </c>
      <c r="C621" s="30">
        <f>SUMIF('3. EXPANSIONS REPORT'!$H$3:$H$1048576,'STATSEXP SUMMARY IN R-VALUE '!A621,'3. EXPANSIONS REPORT'!$N$3:$N$1048576)</f>
        <v>107323410.39000002</v>
      </c>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3" t="s">
        <v>620</v>
      </c>
      <c r="B622" s="13">
        <f>COUNTIF('3. EXPANSIONS REPORT'!$H$3:$H$1048576,A622)</f>
        <v>0</v>
      </c>
      <c r="C622" s="30">
        <f>SUMIF('3. EXPANSIONS REPORT'!$H$3:$H$1048576,'STATSEXP SUMMARY IN R-VALUE '!A622,'3. EXPANSIONS REPORT'!$N$3:$N$1048576)</f>
        <v>0</v>
      </c>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3" t="s">
        <v>621</v>
      </c>
      <c r="B623" s="13">
        <f>COUNTIF('3. EXPANSIONS REPORT'!$H$3:$H$1048576,A623)</f>
        <v>4</v>
      </c>
      <c r="C623" s="30">
        <f>SUMIF('3. EXPANSIONS REPORT'!$H$3:$H$1048576,'STATSEXP SUMMARY IN R-VALUE '!A623,'3. EXPANSIONS REPORT'!$N$3:$N$1048576)</f>
        <v>61004246.859999999</v>
      </c>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3" t="s">
        <v>622</v>
      </c>
      <c r="B624" s="13">
        <f>COUNTIF('3. EXPANSIONS REPORT'!$H$3:$H$1048576,A624)</f>
        <v>0</v>
      </c>
      <c r="C624" s="30">
        <f>SUMIF('3. EXPANSIONS REPORT'!$H$3:$H$1048576,'STATSEXP SUMMARY IN R-VALUE '!A624,'3. EXPANSIONS REPORT'!$N$3:$N$1048576)</f>
        <v>0</v>
      </c>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3" t="s">
        <v>623</v>
      </c>
      <c r="B625" s="13">
        <f>COUNTIF('3. EXPANSIONS REPORT'!$H$3:$H$1048576,A625)</f>
        <v>0</v>
      </c>
      <c r="C625" s="30">
        <f>SUMIF('3. EXPANSIONS REPORT'!$H$3:$H$1048576,'STATSEXP SUMMARY IN R-VALUE '!A625,'3. EXPANSIONS REPORT'!$N$3:$N$1048576)</f>
        <v>0</v>
      </c>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3" t="s">
        <v>624</v>
      </c>
      <c r="B626" s="13">
        <f>COUNTIF('3. EXPANSIONS REPORT'!$H$3:$H$1048576,A626)</f>
        <v>0</v>
      </c>
      <c r="C626" s="30">
        <f>SUMIF('3. EXPANSIONS REPORT'!$H$3:$H$1048576,'STATSEXP SUMMARY IN R-VALUE '!A626,'3. EXPANSIONS REPORT'!$N$3:$N$1048576)</f>
        <v>0</v>
      </c>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3" t="s">
        <v>625</v>
      </c>
      <c r="B627" s="13">
        <f>COUNTIF('3. EXPANSIONS REPORT'!$H$3:$H$1048576,A627)</f>
        <v>2</v>
      </c>
      <c r="C627" s="30">
        <f>SUMIF('3. EXPANSIONS REPORT'!$H$3:$H$1048576,'STATSEXP SUMMARY IN R-VALUE '!A627,'3. EXPANSIONS REPORT'!$N$3:$N$1048576)</f>
        <v>500000</v>
      </c>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3" t="s">
        <v>626</v>
      </c>
      <c r="B628" s="13">
        <f>COUNTIF('3. EXPANSIONS REPORT'!$H$3:$H$1048576,A628)</f>
        <v>0</v>
      </c>
      <c r="C628" s="30">
        <f>SUMIF('3. EXPANSIONS REPORT'!$H$3:$H$1048576,'STATSEXP SUMMARY IN R-VALUE '!A628,'3. EXPANSIONS REPORT'!$N$3:$N$1048576)</f>
        <v>0</v>
      </c>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3" t="s">
        <v>627</v>
      </c>
      <c r="B629" s="13">
        <f>COUNTIF('3. EXPANSIONS REPORT'!$H$3:$H$1048576,A629)</f>
        <v>0</v>
      </c>
      <c r="C629" s="30">
        <f>SUMIF('3. EXPANSIONS REPORT'!$H$3:$H$1048576,'STATSEXP SUMMARY IN R-VALUE '!A629,'3. EXPANSIONS REPORT'!$N$3:$N$1048576)</f>
        <v>0</v>
      </c>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3" t="s">
        <v>628</v>
      </c>
      <c r="B630" s="13">
        <f>COUNTIF('3. EXPANSIONS REPORT'!$H$3:$H$1048576,A630)</f>
        <v>1</v>
      </c>
      <c r="C630" s="30">
        <f>SUMIF('3. EXPANSIONS REPORT'!$H$3:$H$1048576,'STATSEXP SUMMARY IN R-VALUE '!A630,'3. EXPANSIONS REPORT'!$N$3:$N$1048576)</f>
        <v>499000</v>
      </c>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3" t="s">
        <v>629</v>
      </c>
      <c r="B631" s="13">
        <f>COUNTIF('3. EXPANSIONS REPORT'!$H$3:$H$1048576,A631)</f>
        <v>0</v>
      </c>
      <c r="C631" s="30">
        <f>SUMIF('3. EXPANSIONS REPORT'!$H$3:$H$1048576,'STATSEXP SUMMARY IN R-VALUE '!A631,'3. EXPANSIONS REPORT'!$N$3:$N$1048576)</f>
        <v>0</v>
      </c>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3" t="s">
        <v>630</v>
      </c>
      <c r="B632" s="13">
        <f>COUNTIF('3. EXPANSIONS REPORT'!$H$3:$H$1048576,A632)</f>
        <v>0</v>
      </c>
      <c r="C632" s="30">
        <f>SUMIF('3. EXPANSIONS REPORT'!$H$3:$H$1048576,'STATSEXP SUMMARY IN R-VALUE '!A632,'3. EXPANSIONS REPORT'!$N$3:$N$1048576)</f>
        <v>0</v>
      </c>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3" t="s">
        <v>631</v>
      </c>
      <c r="B633" s="13">
        <f>COUNTIF('3. EXPANSIONS REPORT'!$H$3:$H$1048576,A633)</f>
        <v>0</v>
      </c>
      <c r="C633" s="30">
        <f>SUMIF('3. EXPANSIONS REPORT'!$H$3:$H$1048576,'STATSEXP SUMMARY IN R-VALUE '!A633,'3. EXPANSIONS REPORT'!$N$3:$N$1048576)</f>
        <v>0</v>
      </c>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3" t="s">
        <v>632</v>
      </c>
      <c r="B634" s="13">
        <f>COUNTIF('3. EXPANSIONS REPORT'!$H$3:$H$1048576,A634)</f>
        <v>0</v>
      </c>
      <c r="C634" s="30">
        <f>SUMIF('3. EXPANSIONS REPORT'!$H$3:$H$1048576,'STATSEXP SUMMARY IN R-VALUE '!A634,'3. EXPANSIONS REPORT'!$N$3:$N$1048576)</f>
        <v>0</v>
      </c>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3" t="s">
        <v>633</v>
      </c>
      <c r="B635" s="13">
        <f>COUNTIF('3. EXPANSIONS REPORT'!$H$3:$H$1048576,A635)</f>
        <v>0</v>
      </c>
      <c r="C635" s="30">
        <f>SUMIF('3. EXPANSIONS REPORT'!$H$3:$H$1048576,'STATSEXP SUMMARY IN R-VALUE '!A635,'3. EXPANSIONS REPORT'!$N$3:$N$1048576)</f>
        <v>0</v>
      </c>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3" t="s">
        <v>634</v>
      </c>
      <c r="B636" s="13">
        <f>COUNTIF('3. EXPANSIONS REPORT'!$H$3:$H$1048576,A636)</f>
        <v>0</v>
      </c>
      <c r="C636" s="30">
        <f>SUMIF('3. EXPANSIONS REPORT'!$H$3:$H$1048576,'STATSEXP SUMMARY IN R-VALUE '!A636,'3. EXPANSIONS REPORT'!$N$3:$N$1048576)</f>
        <v>0</v>
      </c>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3" t="s">
        <v>635</v>
      </c>
      <c r="B637" s="13">
        <f>COUNTIF('3. EXPANSIONS REPORT'!$H$3:$H$1048576,A637)</f>
        <v>0</v>
      </c>
      <c r="C637" s="30">
        <f>SUMIF('3. EXPANSIONS REPORT'!$H$3:$H$1048576,'STATSEXP SUMMARY IN R-VALUE '!A637,'3. EXPANSIONS REPORT'!$N$3:$N$1048576)</f>
        <v>0</v>
      </c>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3" t="s">
        <v>636</v>
      </c>
      <c r="B638" s="13">
        <f>COUNTIF('3. EXPANSIONS REPORT'!$H$3:$H$1048576,A638)</f>
        <v>0</v>
      </c>
      <c r="C638" s="30">
        <f>SUMIF('3. EXPANSIONS REPORT'!$H$3:$H$1048576,'STATSEXP SUMMARY IN R-VALUE '!A638,'3. EXPANSIONS REPORT'!$N$3:$N$1048576)</f>
        <v>0</v>
      </c>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3" t="s">
        <v>637</v>
      </c>
      <c r="B639" s="13">
        <f>COUNTIF('3. EXPANSIONS REPORT'!$H$3:$H$1048576,A639)</f>
        <v>0</v>
      </c>
      <c r="C639" s="30">
        <f>SUMIF('3. EXPANSIONS REPORT'!$H$3:$H$1048576,'STATSEXP SUMMARY IN R-VALUE '!A639,'3. EXPANSIONS REPORT'!$N$3:$N$1048576)</f>
        <v>0</v>
      </c>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3" t="s">
        <v>638</v>
      </c>
      <c r="B640" s="13">
        <f>COUNTIF('3. EXPANSIONS REPORT'!$H$3:$H$1048576,A640)</f>
        <v>1</v>
      </c>
      <c r="C640" s="30">
        <f>SUMIF('3. EXPANSIONS REPORT'!$H$3:$H$1048576,'STATSEXP SUMMARY IN R-VALUE '!A640,'3. EXPANSIONS REPORT'!$N$3:$N$1048576)</f>
        <v>0</v>
      </c>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3" t="s">
        <v>639</v>
      </c>
      <c r="B641" s="13">
        <f>COUNTIF('3. EXPANSIONS REPORT'!$H$3:$H$1048576,A641)</f>
        <v>5</v>
      </c>
      <c r="C641" s="30">
        <f>SUMIF('3. EXPANSIONS REPORT'!$H$3:$H$1048576,'STATSEXP SUMMARY IN R-VALUE '!A641,'3. EXPANSIONS REPORT'!$N$3:$N$1048576)</f>
        <v>6429834.71</v>
      </c>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3" t="s">
        <v>640</v>
      </c>
      <c r="B642" s="13">
        <f>COUNTIF('3. EXPANSIONS REPORT'!$H$3:$H$1048576,A642)</f>
        <v>0</v>
      </c>
      <c r="C642" s="30">
        <f>SUMIF('3. EXPANSIONS REPORT'!$H$3:$H$1048576,'STATSEXP SUMMARY IN R-VALUE '!A642,'3. EXPANSIONS REPORT'!$N$3:$N$1048576)</f>
        <v>0</v>
      </c>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3" t="s">
        <v>641</v>
      </c>
      <c r="B643" s="13">
        <f>COUNTIF('3. EXPANSIONS REPORT'!$H$3:$H$1048576,A643)</f>
        <v>0</v>
      </c>
      <c r="C643" s="30">
        <f>SUMIF('3. EXPANSIONS REPORT'!$H$3:$H$1048576,'STATSEXP SUMMARY IN R-VALUE '!A643,'3. EXPANSIONS REPORT'!$N$3:$N$1048576)</f>
        <v>0</v>
      </c>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3" t="s">
        <v>642</v>
      </c>
      <c r="B644" s="13">
        <f>COUNTIF('3. EXPANSIONS REPORT'!$H$3:$H$1048576,A644)</f>
        <v>0</v>
      </c>
      <c r="C644" s="30">
        <f>SUMIF('3. EXPANSIONS REPORT'!$H$3:$H$1048576,'STATSEXP SUMMARY IN R-VALUE '!A644,'3. EXPANSIONS REPORT'!$N$3:$N$1048576)</f>
        <v>0</v>
      </c>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3" t="s">
        <v>643</v>
      </c>
      <c r="B645" s="13">
        <f>COUNTIF('3. EXPANSIONS REPORT'!$H$3:$H$1048576,A645)</f>
        <v>0</v>
      </c>
      <c r="C645" s="30">
        <f>SUMIF('3. EXPANSIONS REPORT'!$H$3:$H$1048576,'STATSEXP SUMMARY IN R-VALUE '!A645,'3. EXPANSIONS REPORT'!$N$3:$N$1048576)</f>
        <v>0</v>
      </c>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3" t="s">
        <v>644</v>
      </c>
      <c r="B646" s="13">
        <f>COUNTIF('3. EXPANSIONS REPORT'!$H$3:$H$1048576,A646)</f>
        <v>0</v>
      </c>
      <c r="C646" s="30">
        <f>SUMIF('3. EXPANSIONS REPORT'!$H$3:$H$1048576,'STATSEXP SUMMARY IN R-VALUE '!A646,'3. EXPANSIONS REPORT'!$N$3:$N$1048576)</f>
        <v>0</v>
      </c>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3" t="s">
        <v>645</v>
      </c>
      <c r="B647" s="13">
        <f>COUNTIF('3. EXPANSIONS REPORT'!$H$3:$H$1048576,A647)</f>
        <v>5</v>
      </c>
      <c r="C647" s="30">
        <f>SUMIF('3. EXPANSIONS REPORT'!$H$3:$H$1048576,'STATSEXP SUMMARY IN R-VALUE '!A647,'3. EXPANSIONS REPORT'!$N$3:$N$1048576)</f>
        <v>1494515.62</v>
      </c>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3" t="s">
        <v>646</v>
      </c>
      <c r="B648" s="13">
        <f>COUNTIF('3. EXPANSIONS REPORT'!$H$3:$H$1048576,A648)</f>
        <v>0</v>
      </c>
      <c r="C648" s="30">
        <f>SUMIF('3. EXPANSIONS REPORT'!$H$3:$H$1048576,'STATSEXP SUMMARY IN R-VALUE '!A648,'3. EXPANSIONS REPORT'!$N$3:$N$1048576)</f>
        <v>0</v>
      </c>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3" t="s">
        <v>647</v>
      </c>
      <c r="B649" s="13">
        <f>COUNTIF('3. EXPANSIONS REPORT'!$H$3:$H$1048576,A649)</f>
        <v>0</v>
      </c>
      <c r="C649" s="30">
        <f>SUMIF('3. EXPANSIONS REPORT'!$H$3:$H$1048576,'STATSEXP SUMMARY IN R-VALUE '!A649,'3. EXPANSIONS REPORT'!$N$3:$N$1048576)</f>
        <v>0</v>
      </c>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3" t="s">
        <v>648</v>
      </c>
      <c r="B650" s="13">
        <f>COUNTIF('3. EXPANSIONS REPORT'!$H$3:$H$1048576,A650)</f>
        <v>0</v>
      </c>
      <c r="C650" s="30">
        <f>SUMIF('3. EXPANSIONS REPORT'!$H$3:$H$1048576,'STATSEXP SUMMARY IN R-VALUE '!A650,'3. EXPANSIONS REPORT'!$N$3:$N$1048576)</f>
        <v>0</v>
      </c>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3" t="s">
        <v>649</v>
      </c>
      <c r="B651" s="13">
        <f>COUNTIF('3. EXPANSIONS REPORT'!$H$3:$H$1048576,A651)</f>
        <v>8</v>
      </c>
      <c r="C651" s="30">
        <f>SUMIF('3. EXPANSIONS REPORT'!$H$3:$H$1048576,'STATSEXP SUMMARY IN R-VALUE '!A651,'3. EXPANSIONS REPORT'!$N$3:$N$1048576)</f>
        <v>67514159.599999994</v>
      </c>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3" t="s">
        <v>650</v>
      </c>
      <c r="B652" s="13">
        <f>COUNTIF('3. EXPANSIONS REPORT'!$H$3:$H$1048576,A652)</f>
        <v>0</v>
      </c>
      <c r="C652" s="30">
        <f>SUMIF('3. EXPANSIONS REPORT'!$H$3:$H$1048576,'STATSEXP SUMMARY IN R-VALUE '!A652,'3. EXPANSIONS REPORT'!$N$3:$N$1048576)</f>
        <v>0</v>
      </c>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3" t="s">
        <v>651</v>
      </c>
      <c r="B653" s="13">
        <f>COUNTIF('3. EXPANSIONS REPORT'!$H$3:$H$1048576,A653)</f>
        <v>1</v>
      </c>
      <c r="C653" s="30">
        <f>SUMIF('3. EXPANSIONS REPORT'!$H$3:$H$1048576,'STATSEXP SUMMARY IN R-VALUE '!A653,'3. EXPANSIONS REPORT'!$N$3:$N$1048576)</f>
        <v>429638.16</v>
      </c>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3" t="s">
        <v>652</v>
      </c>
      <c r="B654" s="13">
        <f>COUNTIF('3. EXPANSIONS REPORT'!$H$3:$H$1048576,A654)</f>
        <v>1</v>
      </c>
      <c r="C654" s="30">
        <f>SUMIF('3. EXPANSIONS REPORT'!$H$3:$H$1048576,'STATSEXP SUMMARY IN R-VALUE '!A654,'3. EXPANSIONS REPORT'!$N$3:$N$1048576)</f>
        <v>11279463</v>
      </c>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3" t="s">
        <v>653</v>
      </c>
      <c r="B655" s="13">
        <f>COUNTIF('3. EXPANSIONS REPORT'!$H$3:$H$1048576,A655)</f>
        <v>0</v>
      </c>
      <c r="C655" s="30">
        <f>SUMIF('3. EXPANSIONS REPORT'!$H$3:$H$1048576,'STATSEXP SUMMARY IN R-VALUE '!A655,'3. EXPANSIONS REPORT'!$N$3:$N$1048576)</f>
        <v>0</v>
      </c>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3" t="s">
        <v>654</v>
      </c>
      <c r="B656" s="13">
        <f>COUNTIF('3. EXPANSIONS REPORT'!$H$3:$H$1048576,A656)</f>
        <v>0</v>
      </c>
      <c r="C656" s="30">
        <f>SUMIF('3. EXPANSIONS REPORT'!$H$3:$H$1048576,'STATSEXP SUMMARY IN R-VALUE '!A656,'3. EXPANSIONS REPORT'!$N$3:$N$1048576)</f>
        <v>0</v>
      </c>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3" t="s">
        <v>655</v>
      </c>
      <c r="B657" s="13">
        <f>COUNTIF('3. EXPANSIONS REPORT'!$H$3:$H$1048576,A657)</f>
        <v>0</v>
      </c>
      <c r="C657" s="30">
        <f>SUMIF('3. EXPANSIONS REPORT'!$H$3:$H$1048576,'STATSEXP SUMMARY IN R-VALUE '!A657,'3. EXPANSIONS REPORT'!$N$3:$N$1048576)</f>
        <v>0</v>
      </c>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3" t="s">
        <v>656</v>
      </c>
      <c r="B658" s="13">
        <f>COUNTIF('3. EXPANSIONS REPORT'!$H$3:$H$1048576,A658)</f>
        <v>0</v>
      </c>
      <c r="C658" s="30">
        <f>SUMIF('3. EXPANSIONS REPORT'!$H$3:$H$1048576,'STATSEXP SUMMARY IN R-VALUE '!A658,'3. EXPANSIONS REPORT'!$N$3:$N$1048576)</f>
        <v>0</v>
      </c>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3" t="s">
        <v>657</v>
      </c>
      <c r="B659" s="13">
        <f>COUNTIF('3. EXPANSIONS REPORT'!$H$3:$H$1048576,A659)</f>
        <v>0</v>
      </c>
      <c r="C659" s="30">
        <f>SUMIF('3. EXPANSIONS REPORT'!$H$3:$H$1048576,'STATSEXP SUMMARY IN R-VALUE '!A659,'3. EXPANSIONS REPORT'!$N$3:$N$1048576)</f>
        <v>0</v>
      </c>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3" t="s">
        <v>658</v>
      </c>
      <c r="B660" s="13">
        <f>COUNTIF('3. EXPANSIONS REPORT'!$H$3:$H$1048576,A660)</f>
        <v>0</v>
      </c>
      <c r="C660" s="30">
        <f>SUMIF('3. EXPANSIONS REPORT'!$H$3:$H$1048576,'STATSEXP SUMMARY IN R-VALUE '!A660,'3. EXPANSIONS REPORT'!$N$3:$N$1048576)</f>
        <v>0</v>
      </c>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3" t="s">
        <v>659</v>
      </c>
      <c r="B661" s="13">
        <f>COUNTIF('3. EXPANSIONS REPORT'!$H$3:$H$1048576,A661)</f>
        <v>1</v>
      </c>
      <c r="C661" s="30">
        <f>SUMIF('3. EXPANSIONS REPORT'!$H$3:$H$1048576,'STATSEXP SUMMARY IN R-VALUE '!A661,'3. EXPANSIONS REPORT'!$N$3:$N$1048576)</f>
        <v>2020718</v>
      </c>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3" t="s">
        <v>660</v>
      </c>
      <c r="B662" s="13">
        <f>COUNTIF('3. EXPANSIONS REPORT'!$H$3:$H$1048576,A662)</f>
        <v>1</v>
      </c>
      <c r="C662" s="30">
        <f>SUMIF('3. EXPANSIONS REPORT'!$H$3:$H$1048576,'STATSEXP SUMMARY IN R-VALUE '!A662,'3. EXPANSIONS REPORT'!$N$3:$N$1048576)</f>
        <v>267789088.96000001</v>
      </c>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3" t="s">
        <v>661</v>
      </c>
      <c r="B663" s="13">
        <f>COUNTIF('3. EXPANSIONS REPORT'!$H$3:$H$1048576,A663)</f>
        <v>0</v>
      </c>
      <c r="C663" s="30">
        <f>SUMIF('3. EXPANSIONS REPORT'!$H$3:$H$1048576,'STATSEXP SUMMARY IN R-VALUE '!A663,'3. EXPANSIONS REPORT'!$N$3:$N$1048576)</f>
        <v>0</v>
      </c>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3" t="s">
        <v>662</v>
      </c>
      <c r="B664" s="13">
        <f>COUNTIF('3. EXPANSIONS REPORT'!$H$3:$H$1048576,A664)</f>
        <v>0</v>
      </c>
      <c r="C664" s="30">
        <f>SUMIF('3. EXPANSIONS REPORT'!$H$3:$H$1048576,'STATSEXP SUMMARY IN R-VALUE '!A664,'3. EXPANSIONS REPORT'!$N$3:$N$1048576)</f>
        <v>0</v>
      </c>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3" t="s">
        <v>663</v>
      </c>
      <c r="B665" s="13">
        <f>COUNTIF('3. EXPANSIONS REPORT'!$H$3:$H$1048576,A665)</f>
        <v>0</v>
      </c>
      <c r="C665" s="30">
        <f>SUMIF('3. EXPANSIONS REPORT'!$H$3:$H$1048576,'STATSEXP SUMMARY IN R-VALUE '!A665,'3. EXPANSIONS REPORT'!$N$3:$N$1048576)</f>
        <v>0</v>
      </c>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3" t="s">
        <v>664</v>
      </c>
      <c r="B666" s="13">
        <f>COUNTIF('3. EXPANSIONS REPORT'!$H$3:$H$1048576,A666)</f>
        <v>0</v>
      </c>
      <c r="C666" s="30">
        <f>SUMIF('3. EXPANSIONS REPORT'!$H$3:$H$1048576,'STATSEXP SUMMARY IN R-VALUE '!A666,'3. EXPANSIONS REPORT'!$N$3:$N$1048576)</f>
        <v>0</v>
      </c>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3" t="s">
        <v>665</v>
      </c>
      <c r="B667" s="13">
        <f>COUNTIF('3. EXPANSIONS REPORT'!$H$3:$H$1048576,A667)</f>
        <v>0</v>
      </c>
      <c r="C667" s="30">
        <f>SUMIF('3. EXPANSIONS REPORT'!$H$3:$H$1048576,'STATSEXP SUMMARY IN R-VALUE '!A667,'3. EXPANSIONS REPORT'!$N$3:$N$1048576)</f>
        <v>0</v>
      </c>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3" t="s">
        <v>666</v>
      </c>
      <c r="B668" s="13">
        <f>COUNTIF('3. EXPANSIONS REPORT'!$H$3:$H$1048576,A668)</f>
        <v>0</v>
      </c>
      <c r="C668" s="30">
        <f>SUMIF('3. EXPANSIONS REPORT'!$H$3:$H$1048576,'STATSEXP SUMMARY IN R-VALUE '!A668,'3. EXPANSIONS REPORT'!$N$3:$N$1048576)</f>
        <v>0</v>
      </c>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3" t="s">
        <v>667</v>
      </c>
      <c r="B669" s="13">
        <f>COUNTIF('3. EXPANSIONS REPORT'!$H$3:$H$1048576,A669)</f>
        <v>0</v>
      </c>
      <c r="C669" s="30">
        <f>SUMIF('3. EXPANSIONS REPORT'!$H$3:$H$1048576,'STATSEXP SUMMARY IN R-VALUE '!A669,'3. EXPANSIONS REPORT'!$N$3:$N$1048576)</f>
        <v>0</v>
      </c>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3" t="s">
        <v>668</v>
      </c>
      <c r="B670" s="13">
        <f>COUNTIF('3. EXPANSIONS REPORT'!$H$3:$H$1048576,A670)</f>
        <v>0</v>
      </c>
      <c r="C670" s="30">
        <f>SUMIF('3. EXPANSIONS REPORT'!$H$3:$H$1048576,'STATSEXP SUMMARY IN R-VALUE '!A670,'3. EXPANSIONS REPORT'!$N$3:$N$1048576)</f>
        <v>0</v>
      </c>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3" t="s">
        <v>669</v>
      </c>
      <c r="B671" s="13">
        <f>COUNTIF('3. EXPANSIONS REPORT'!$H$3:$H$1048576,A671)</f>
        <v>0</v>
      </c>
      <c r="C671" s="30">
        <f>SUMIF('3. EXPANSIONS REPORT'!$H$3:$H$1048576,'STATSEXP SUMMARY IN R-VALUE '!A671,'3. EXPANSIONS REPORT'!$N$3:$N$1048576)</f>
        <v>0</v>
      </c>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3" t="s">
        <v>670</v>
      </c>
      <c r="B672" s="13">
        <f>COUNTIF('3. EXPANSIONS REPORT'!$H$3:$H$1048576,A672)</f>
        <v>0</v>
      </c>
      <c r="C672" s="30">
        <f>SUMIF('3. EXPANSIONS REPORT'!$H$3:$H$1048576,'STATSEXP SUMMARY IN R-VALUE '!A672,'3. EXPANSIONS REPORT'!$N$3:$N$1048576)</f>
        <v>0</v>
      </c>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3" t="s">
        <v>671</v>
      </c>
      <c r="B673" s="13">
        <f>COUNTIF('3. EXPANSIONS REPORT'!$H$3:$H$1048576,A673)</f>
        <v>0</v>
      </c>
      <c r="C673" s="30">
        <f>SUMIF('3. EXPANSIONS REPORT'!$H$3:$H$1048576,'STATSEXP SUMMARY IN R-VALUE '!A673,'3. EXPANSIONS REPORT'!$N$3:$N$1048576)</f>
        <v>0</v>
      </c>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3" t="s">
        <v>672</v>
      </c>
      <c r="B674" s="13">
        <f>COUNTIF('3. EXPANSIONS REPORT'!$H$3:$H$1048576,A674)</f>
        <v>0</v>
      </c>
      <c r="C674" s="30">
        <f>SUMIF('3. EXPANSIONS REPORT'!$H$3:$H$1048576,'STATSEXP SUMMARY IN R-VALUE '!A674,'3. EXPANSIONS REPORT'!$N$3:$N$1048576)</f>
        <v>0</v>
      </c>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3" t="s">
        <v>673</v>
      </c>
      <c r="B675" s="13">
        <f>COUNTIF('3. EXPANSIONS REPORT'!$H$3:$H$1048576,A675)</f>
        <v>0</v>
      </c>
      <c r="C675" s="30">
        <f>SUMIF('3. EXPANSIONS REPORT'!$H$3:$H$1048576,'STATSEXP SUMMARY IN R-VALUE '!A675,'3. EXPANSIONS REPORT'!$N$3:$N$1048576)</f>
        <v>0</v>
      </c>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3" t="s">
        <v>674</v>
      </c>
      <c r="B676" s="13">
        <f>COUNTIF('3. EXPANSIONS REPORT'!$H$3:$H$1048576,A676)</f>
        <v>0</v>
      </c>
      <c r="C676" s="30">
        <f>SUMIF('3. EXPANSIONS REPORT'!$H$3:$H$1048576,'STATSEXP SUMMARY IN R-VALUE '!A676,'3. EXPANSIONS REPORT'!$N$3:$N$1048576)</f>
        <v>0</v>
      </c>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3" t="s">
        <v>675</v>
      </c>
      <c r="B677" s="13">
        <f>COUNTIF('3. EXPANSIONS REPORT'!$H$3:$H$1048576,A677)</f>
        <v>0</v>
      </c>
      <c r="C677" s="30">
        <f>SUMIF('3. EXPANSIONS REPORT'!$H$3:$H$1048576,'STATSEXP SUMMARY IN R-VALUE '!A677,'3. EXPANSIONS REPORT'!$N$3:$N$1048576)</f>
        <v>0</v>
      </c>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3" t="s">
        <v>676</v>
      </c>
      <c r="B678" s="13">
        <f>COUNTIF('3. EXPANSIONS REPORT'!$H$3:$H$1048576,A678)</f>
        <v>4</v>
      </c>
      <c r="C678" s="30">
        <f>SUMIF('3. EXPANSIONS REPORT'!$H$3:$H$1048576,'STATSEXP SUMMARY IN R-VALUE '!A678,'3. EXPANSIONS REPORT'!$N$3:$N$1048576)</f>
        <v>505729823.25000006</v>
      </c>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3" t="s">
        <v>677</v>
      </c>
      <c r="B679" s="13">
        <f>COUNTIF('3. EXPANSIONS REPORT'!$H$3:$H$1048576,A679)</f>
        <v>0</v>
      </c>
      <c r="C679" s="30">
        <f>SUMIF('3. EXPANSIONS REPORT'!$H$3:$H$1048576,'STATSEXP SUMMARY IN R-VALUE '!A679,'3. EXPANSIONS REPORT'!$N$3:$N$1048576)</f>
        <v>0</v>
      </c>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3" t="s">
        <v>678</v>
      </c>
      <c r="B680" s="13">
        <f>COUNTIF('3. EXPANSIONS REPORT'!$H$3:$H$1048576,A680)</f>
        <v>0</v>
      </c>
      <c r="C680" s="30">
        <f>SUMIF('3. EXPANSIONS REPORT'!$H$3:$H$1048576,'STATSEXP SUMMARY IN R-VALUE '!A680,'3. EXPANSIONS REPORT'!$N$3:$N$1048576)</f>
        <v>0</v>
      </c>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3" t="s">
        <v>679</v>
      </c>
      <c r="B681" s="13">
        <f>COUNTIF('3. EXPANSIONS REPORT'!$H$3:$H$1048576,A681)</f>
        <v>0</v>
      </c>
      <c r="C681" s="30">
        <f>SUMIF('3. EXPANSIONS REPORT'!$H$3:$H$1048576,'STATSEXP SUMMARY IN R-VALUE '!A681,'3. EXPANSIONS REPORT'!$N$3:$N$1048576)</f>
        <v>0</v>
      </c>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3" t="s">
        <v>680</v>
      </c>
      <c r="B682" s="13">
        <f>COUNTIF('3. EXPANSIONS REPORT'!$H$3:$H$1048576,A682)</f>
        <v>0</v>
      </c>
      <c r="C682" s="30">
        <f>SUMIF('3. EXPANSIONS REPORT'!$H$3:$H$1048576,'STATSEXP SUMMARY IN R-VALUE '!A682,'3. EXPANSIONS REPORT'!$N$3:$N$1048576)</f>
        <v>0</v>
      </c>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3" t="s">
        <v>681</v>
      </c>
      <c r="B683" s="13">
        <f>COUNTIF('3. EXPANSIONS REPORT'!$H$3:$H$1048576,A683)</f>
        <v>0</v>
      </c>
      <c r="C683" s="30">
        <f>SUMIF('3. EXPANSIONS REPORT'!$H$3:$H$1048576,'STATSEXP SUMMARY IN R-VALUE '!A683,'3. EXPANSIONS REPORT'!$N$3:$N$1048576)</f>
        <v>0</v>
      </c>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3" t="s">
        <v>682</v>
      </c>
      <c r="B684" s="13">
        <f>COUNTIF('3. EXPANSIONS REPORT'!$H$3:$H$1048576,A684)</f>
        <v>0</v>
      </c>
      <c r="C684" s="30">
        <f>SUMIF('3. EXPANSIONS REPORT'!$H$3:$H$1048576,'STATSEXP SUMMARY IN R-VALUE '!A684,'3. EXPANSIONS REPORT'!$N$3:$N$1048576)</f>
        <v>0</v>
      </c>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3" t="s">
        <v>683</v>
      </c>
      <c r="B685" s="13">
        <f>COUNTIF('3. EXPANSIONS REPORT'!$H$3:$H$1048576,A685)</f>
        <v>0</v>
      </c>
      <c r="C685" s="30">
        <f>SUMIF('3. EXPANSIONS REPORT'!$H$3:$H$1048576,'STATSEXP SUMMARY IN R-VALUE '!A685,'3. EXPANSIONS REPORT'!$N$3:$N$1048576)</f>
        <v>0</v>
      </c>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3" t="s">
        <v>684</v>
      </c>
      <c r="B686" s="13">
        <f>COUNTIF('3. EXPANSIONS REPORT'!$H$3:$H$1048576,A686)</f>
        <v>2</v>
      </c>
      <c r="C686" s="30">
        <f>SUMIF('3. EXPANSIONS REPORT'!$H$3:$H$1048576,'STATSEXP SUMMARY IN R-VALUE '!A686,'3. EXPANSIONS REPORT'!$N$3:$N$1048576)</f>
        <v>708955795.38</v>
      </c>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3" t="s">
        <v>685</v>
      </c>
      <c r="B687" s="13">
        <f>COUNTIF('3. EXPANSIONS REPORT'!$H$3:$H$1048576,A687)</f>
        <v>1</v>
      </c>
      <c r="C687" s="30">
        <f>SUMIF('3. EXPANSIONS REPORT'!$H$3:$H$1048576,'STATSEXP SUMMARY IN R-VALUE '!A687,'3. EXPANSIONS REPORT'!$N$3:$N$1048576)</f>
        <v>482080</v>
      </c>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3" t="s">
        <v>686</v>
      </c>
      <c r="B688" s="13">
        <f>COUNTIF('3. EXPANSIONS REPORT'!$H$3:$H$1048576,A688)</f>
        <v>0</v>
      </c>
      <c r="C688" s="30">
        <f>SUMIF('3. EXPANSIONS REPORT'!$H$3:$H$1048576,'STATSEXP SUMMARY IN R-VALUE '!A688,'3. EXPANSIONS REPORT'!$N$3:$N$1048576)</f>
        <v>0</v>
      </c>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3" t="s">
        <v>687</v>
      </c>
      <c r="B689" s="13">
        <f>COUNTIF('3. EXPANSIONS REPORT'!$H$3:$H$1048576,A689)</f>
        <v>0</v>
      </c>
      <c r="C689" s="30">
        <f>SUMIF('3. EXPANSIONS REPORT'!$H$3:$H$1048576,'STATSEXP SUMMARY IN R-VALUE '!A689,'3. EXPANSIONS REPORT'!$N$3:$N$1048576)</f>
        <v>0</v>
      </c>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3" t="s">
        <v>688</v>
      </c>
      <c r="B690" s="13">
        <f>COUNTIF('3. EXPANSIONS REPORT'!$H$3:$H$1048576,A690)</f>
        <v>0</v>
      </c>
      <c r="C690" s="30">
        <f>SUMIF('3. EXPANSIONS REPORT'!$H$3:$H$1048576,'STATSEXP SUMMARY IN R-VALUE '!A690,'3. EXPANSIONS REPORT'!$N$3:$N$1048576)</f>
        <v>0</v>
      </c>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3" t="s">
        <v>689</v>
      </c>
      <c r="B691" s="13">
        <f>COUNTIF('3. EXPANSIONS REPORT'!$H$3:$H$1048576,A691)</f>
        <v>0</v>
      </c>
      <c r="C691" s="30">
        <f>SUMIF('3. EXPANSIONS REPORT'!$H$3:$H$1048576,'STATSEXP SUMMARY IN R-VALUE '!A691,'3. EXPANSIONS REPORT'!$N$3:$N$1048576)</f>
        <v>0</v>
      </c>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3" t="s">
        <v>690</v>
      </c>
      <c r="B692" s="13">
        <f>COUNTIF('3. EXPANSIONS REPORT'!$H$3:$H$1048576,A692)</f>
        <v>0</v>
      </c>
      <c r="C692" s="30">
        <f>SUMIF('3. EXPANSIONS REPORT'!$H$3:$H$1048576,'STATSEXP SUMMARY IN R-VALUE '!A692,'3. EXPANSIONS REPORT'!$N$3:$N$1048576)</f>
        <v>0</v>
      </c>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3" t="s">
        <v>691</v>
      </c>
      <c r="B693" s="13">
        <f>COUNTIF('3. EXPANSIONS REPORT'!$H$3:$H$1048576,A693)</f>
        <v>0</v>
      </c>
      <c r="C693" s="30">
        <f>SUMIF('3. EXPANSIONS REPORT'!$H$3:$H$1048576,'STATSEXP SUMMARY IN R-VALUE '!A693,'3. EXPANSIONS REPORT'!$N$3:$N$1048576)</f>
        <v>0</v>
      </c>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3" t="s">
        <v>692</v>
      </c>
      <c r="B694" s="13">
        <f>COUNTIF('3. EXPANSIONS REPORT'!$H$3:$H$1048576,A694)</f>
        <v>0</v>
      </c>
      <c r="C694" s="30">
        <f>SUMIF('3. EXPANSIONS REPORT'!$H$3:$H$1048576,'STATSEXP SUMMARY IN R-VALUE '!A694,'3. EXPANSIONS REPORT'!$N$3:$N$1048576)</f>
        <v>0</v>
      </c>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3" t="s">
        <v>693</v>
      </c>
      <c r="B695" s="13">
        <f>COUNTIF('3. EXPANSIONS REPORT'!$H$3:$H$1048576,A695)</f>
        <v>0</v>
      </c>
      <c r="C695" s="30">
        <f>SUMIF('3. EXPANSIONS REPORT'!$H$3:$H$1048576,'STATSEXP SUMMARY IN R-VALUE '!A695,'3. EXPANSIONS REPORT'!$N$3:$N$1048576)</f>
        <v>0</v>
      </c>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3" t="s">
        <v>694</v>
      </c>
      <c r="B696" s="13">
        <f>COUNTIF('3. EXPANSIONS REPORT'!$H$3:$H$1048576,A696)</f>
        <v>0</v>
      </c>
      <c r="C696" s="30">
        <f>SUMIF('3. EXPANSIONS REPORT'!$H$3:$H$1048576,'STATSEXP SUMMARY IN R-VALUE '!A696,'3. EXPANSIONS REPORT'!$N$3:$N$1048576)</f>
        <v>0</v>
      </c>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3" t="s">
        <v>695</v>
      </c>
      <c r="B697" s="13">
        <f>COUNTIF('3. EXPANSIONS REPORT'!$H$3:$H$1048576,A697)</f>
        <v>0</v>
      </c>
      <c r="C697" s="30">
        <f>SUMIF('3. EXPANSIONS REPORT'!$H$3:$H$1048576,'STATSEXP SUMMARY IN R-VALUE '!A697,'3. EXPANSIONS REPORT'!$N$3:$N$1048576)</f>
        <v>0</v>
      </c>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3" t="s">
        <v>696</v>
      </c>
      <c r="B698" s="13">
        <f>COUNTIF('3. EXPANSIONS REPORT'!$H$3:$H$1048576,A698)</f>
        <v>0</v>
      </c>
      <c r="C698" s="30">
        <f>SUMIF('3. EXPANSIONS REPORT'!$H$3:$H$1048576,'STATSEXP SUMMARY IN R-VALUE '!A698,'3. EXPANSIONS REPORT'!$N$3:$N$1048576)</f>
        <v>0</v>
      </c>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3" t="s">
        <v>697</v>
      </c>
      <c r="B699" s="13">
        <f>COUNTIF('3. EXPANSIONS REPORT'!$H$3:$H$1048576,A699)</f>
        <v>0</v>
      </c>
      <c r="C699" s="30">
        <f>SUMIF('3. EXPANSIONS REPORT'!$H$3:$H$1048576,'STATSEXP SUMMARY IN R-VALUE '!A699,'3. EXPANSIONS REPORT'!$N$3:$N$1048576)</f>
        <v>0</v>
      </c>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3" t="s">
        <v>698</v>
      </c>
      <c r="B700" s="13">
        <f>COUNTIF('3. EXPANSIONS REPORT'!$H$3:$H$1048576,A700)</f>
        <v>0</v>
      </c>
      <c r="C700" s="30">
        <f>SUMIF('3. EXPANSIONS REPORT'!$H$3:$H$1048576,'STATSEXP SUMMARY IN R-VALUE '!A700,'3. EXPANSIONS REPORT'!$N$3:$N$1048576)</f>
        <v>0</v>
      </c>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3" t="s">
        <v>699</v>
      </c>
      <c r="B701" s="13">
        <f>COUNTIF('3. EXPANSIONS REPORT'!$H$3:$H$1048576,A701)</f>
        <v>0</v>
      </c>
      <c r="C701" s="30">
        <f>SUMIF('3. EXPANSIONS REPORT'!$H$3:$H$1048576,'STATSEXP SUMMARY IN R-VALUE '!A701,'3. EXPANSIONS REPORT'!$N$3:$N$1048576)</f>
        <v>0</v>
      </c>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3" t="s">
        <v>700</v>
      </c>
      <c r="B702" s="13">
        <f>COUNTIF('3. EXPANSIONS REPORT'!$H$3:$H$1048576,A702)</f>
        <v>0</v>
      </c>
      <c r="C702" s="30">
        <f>SUMIF('3. EXPANSIONS REPORT'!$H$3:$H$1048576,'STATSEXP SUMMARY IN R-VALUE '!A702,'3. EXPANSIONS REPORT'!$N$3:$N$1048576)</f>
        <v>0</v>
      </c>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3" t="s">
        <v>701</v>
      </c>
      <c r="B703" s="13">
        <f>COUNTIF('3. EXPANSIONS REPORT'!$H$3:$H$1048576,A703)</f>
        <v>0</v>
      </c>
      <c r="C703" s="30">
        <f>SUMIF('3. EXPANSIONS REPORT'!$H$3:$H$1048576,'STATSEXP SUMMARY IN R-VALUE '!A703,'3. EXPANSIONS REPORT'!$N$3:$N$1048576)</f>
        <v>0</v>
      </c>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3" t="s">
        <v>702</v>
      </c>
      <c r="B704" s="13">
        <f>COUNTIF('3. EXPANSIONS REPORT'!$H$3:$H$1048576,A704)</f>
        <v>2</v>
      </c>
      <c r="C704" s="30">
        <f>SUMIF('3. EXPANSIONS REPORT'!$H$3:$H$1048576,'STATSEXP SUMMARY IN R-VALUE '!A704,'3. EXPANSIONS REPORT'!$N$3:$N$1048576)</f>
        <v>108154439.28</v>
      </c>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27" t="s">
        <v>703</v>
      </c>
      <c r="B705" s="13">
        <f>COUNTIF('3. EXPANSIONS REPORT'!$H$3:$H$1048576,A705)</f>
        <v>0</v>
      </c>
      <c r="C705" s="30">
        <f>SUMIF('3. EXPANSIONS REPORT'!$H$3:$H$1048576,'STATSEXP SUMMARY IN R-VALUE '!A705,'3. EXPANSIONS REPORT'!$N$3:$N$1048576)</f>
        <v>0</v>
      </c>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3" t="s">
        <v>704</v>
      </c>
      <c r="B706" s="13">
        <f>COUNTIF('3. EXPANSIONS REPORT'!$H$3:$H$1048576,A706)</f>
        <v>0</v>
      </c>
      <c r="C706" s="30">
        <f>SUMIF('3. EXPANSIONS REPORT'!$H$3:$H$1048576,'STATSEXP SUMMARY IN R-VALUE '!A706,'3. EXPANSIONS REPORT'!$N$3:$N$1048576)</f>
        <v>0</v>
      </c>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3" t="s">
        <v>705</v>
      </c>
      <c r="B707" s="13">
        <f>COUNTIF('3. EXPANSIONS REPORT'!$H$3:$H$1048576,A707)</f>
        <v>0</v>
      </c>
      <c r="C707" s="30">
        <f>SUMIF('3. EXPANSIONS REPORT'!$H$3:$H$1048576,'STATSEXP SUMMARY IN R-VALUE '!A707,'3. EXPANSIONS REPORT'!$N$3:$N$1048576)</f>
        <v>0</v>
      </c>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3" t="s">
        <v>706</v>
      </c>
      <c r="B708" s="13">
        <f>COUNTIF('3. EXPANSIONS REPORT'!$H$3:$H$1048576,A708)</f>
        <v>0</v>
      </c>
      <c r="C708" s="30">
        <f>SUMIF('3. EXPANSIONS REPORT'!$H$3:$H$1048576,'STATSEXP SUMMARY IN R-VALUE '!A708,'3. EXPANSIONS REPORT'!$N$3:$N$1048576)</f>
        <v>0</v>
      </c>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3" t="s">
        <v>707</v>
      </c>
      <c r="B709" s="13">
        <f>COUNTIF('3. EXPANSIONS REPORT'!$H$3:$H$1048576,A709)</f>
        <v>0</v>
      </c>
      <c r="C709" s="30">
        <f>SUMIF('3. EXPANSIONS REPORT'!$H$3:$H$1048576,'STATSEXP SUMMARY IN R-VALUE '!A709,'3. EXPANSIONS REPORT'!$N$3:$N$1048576)</f>
        <v>0</v>
      </c>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3" t="s">
        <v>708</v>
      </c>
      <c r="B710" s="13">
        <f>COUNTIF('3. EXPANSIONS REPORT'!$H$3:$H$1048576,A710)</f>
        <v>0</v>
      </c>
      <c r="C710" s="30">
        <f>SUMIF('3. EXPANSIONS REPORT'!$H$3:$H$1048576,'STATSEXP SUMMARY IN R-VALUE '!A710,'3. EXPANSIONS REPORT'!$N$3:$N$1048576)</f>
        <v>0</v>
      </c>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3" t="s">
        <v>709</v>
      </c>
      <c r="B711" s="13">
        <f>COUNTIF('3. EXPANSIONS REPORT'!$H$3:$H$1048576,A711)</f>
        <v>0</v>
      </c>
      <c r="C711" s="30">
        <f>SUMIF('3. EXPANSIONS REPORT'!$H$3:$H$1048576,'STATSEXP SUMMARY IN R-VALUE '!A711,'3. EXPANSIONS REPORT'!$N$3:$N$1048576)</f>
        <v>0</v>
      </c>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3" t="s">
        <v>710</v>
      </c>
      <c r="B712" s="13">
        <f>COUNTIF('3. EXPANSIONS REPORT'!$H$3:$H$1048576,A712)</f>
        <v>0</v>
      </c>
      <c r="C712" s="30">
        <f>SUMIF('3. EXPANSIONS REPORT'!$H$3:$H$1048576,'STATSEXP SUMMARY IN R-VALUE '!A712,'3. EXPANSIONS REPORT'!$N$3:$N$1048576)</f>
        <v>0</v>
      </c>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3" t="s">
        <v>711</v>
      </c>
      <c r="B713" s="13">
        <f>COUNTIF('3. EXPANSIONS REPORT'!$H$3:$H$1048576,A713)</f>
        <v>0</v>
      </c>
      <c r="C713" s="30">
        <f>SUMIF('3. EXPANSIONS REPORT'!$H$3:$H$1048576,'STATSEXP SUMMARY IN R-VALUE '!A713,'3. EXPANSIONS REPORT'!$N$3:$N$1048576)</f>
        <v>0</v>
      </c>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3" t="s">
        <v>712</v>
      </c>
      <c r="B714" s="13">
        <f>COUNTIF('3. EXPANSIONS REPORT'!$H$3:$H$1048576,A714)</f>
        <v>0</v>
      </c>
      <c r="C714" s="30">
        <f>SUMIF('3. EXPANSIONS REPORT'!$H$3:$H$1048576,'STATSEXP SUMMARY IN R-VALUE '!A714,'3. EXPANSIONS REPORT'!$N$3:$N$1048576)</f>
        <v>0</v>
      </c>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3" t="s">
        <v>713</v>
      </c>
      <c r="B715" s="13">
        <f>COUNTIF('3. EXPANSIONS REPORT'!$H$3:$H$1048576,A715)</f>
        <v>0</v>
      </c>
      <c r="C715" s="30">
        <f>SUMIF('3. EXPANSIONS REPORT'!$H$3:$H$1048576,'STATSEXP SUMMARY IN R-VALUE '!A715,'3. EXPANSIONS REPORT'!$N$3:$N$1048576)</f>
        <v>0</v>
      </c>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3" t="s">
        <v>714</v>
      </c>
      <c r="B716" s="13">
        <f>COUNTIF('3. EXPANSIONS REPORT'!$H$3:$H$1048576,A716)</f>
        <v>0</v>
      </c>
      <c r="C716" s="30">
        <f>SUMIF('3. EXPANSIONS REPORT'!$H$3:$H$1048576,'STATSEXP SUMMARY IN R-VALUE '!A716,'3. EXPANSIONS REPORT'!$N$3:$N$1048576)</f>
        <v>0</v>
      </c>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3" t="s">
        <v>715</v>
      </c>
      <c r="B717" s="13">
        <f>COUNTIF('3. EXPANSIONS REPORT'!$H$3:$H$1048576,A717)</f>
        <v>0</v>
      </c>
      <c r="C717" s="30">
        <f>SUMIF('3. EXPANSIONS REPORT'!$H$3:$H$1048576,'STATSEXP SUMMARY IN R-VALUE '!A717,'3. EXPANSIONS REPORT'!$N$3:$N$1048576)</f>
        <v>0</v>
      </c>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3" t="s">
        <v>716</v>
      </c>
      <c r="B718" s="13">
        <f>COUNTIF('3. EXPANSIONS REPORT'!$H$3:$H$1048576,A718)</f>
        <v>0</v>
      </c>
      <c r="C718" s="30">
        <f>SUMIF('3. EXPANSIONS REPORT'!$H$3:$H$1048576,'STATSEXP SUMMARY IN R-VALUE '!A718,'3. EXPANSIONS REPORT'!$N$3:$N$1048576)</f>
        <v>0</v>
      </c>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3" t="s">
        <v>717</v>
      </c>
      <c r="B719" s="13">
        <f>COUNTIF('3. EXPANSIONS REPORT'!$H$3:$H$1048576,A719)</f>
        <v>0</v>
      </c>
      <c r="C719" s="30">
        <f>SUMIF('3. EXPANSIONS REPORT'!$H$3:$H$1048576,'STATSEXP SUMMARY IN R-VALUE '!A719,'3. EXPANSIONS REPORT'!$N$3:$N$1048576)</f>
        <v>0</v>
      </c>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3" t="s">
        <v>718</v>
      </c>
      <c r="B720" s="13">
        <f>COUNTIF('3. EXPANSIONS REPORT'!$H$3:$H$1048576,A720)</f>
        <v>0</v>
      </c>
      <c r="C720" s="30">
        <f>SUMIF('3. EXPANSIONS REPORT'!$H$3:$H$1048576,'STATSEXP SUMMARY IN R-VALUE '!A720,'3. EXPANSIONS REPORT'!$N$3:$N$1048576)</f>
        <v>0</v>
      </c>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3" t="s">
        <v>719</v>
      </c>
      <c r="B721" s="13">
        <f>COUNTIF('3. EXPANSIONS REPORT'!$H$3:$H$1048576,A721)</f>
        <v>0</v>
      </c>
      <c r="C721" s="30">
        <f>SUMIF('3. EXPANSIONS REPORT'!$H$3:$H$1048576,'STATSEXP SUMMARY IN R-VALUE '!A721,'3. EXPANSIONS REPORT'!$N$3:$N$1048576)</f>
        <v>0</v>
      </c>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3" t="s">
        <v>720</v>
      </c>
      <c r="B722" s="13">
        <f>COUNTIF('3. EXPANSIONS REPORT'!$H$3:$H$1048576,A722)</f>
        <v>0</v>
      </c>
      <c r="C722" s="30">
        <f>SUMIF('3. EXPANSIONS REPORT'!$H$3:$H$1048576,'STATSEXP SUMMARY IN R-VALUE '!A722,'3. EXPANSIONS REPORT'!$N$3:$N$1048576)</f>
        <v>0</v>
      </c>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3" t="s">
        <v>721</v>
      </c>
      <c r="B723" s="13">
        <f>COUNTIF('3. EXPANSIONS REPORT'!$H$3:$H$1048576,A723)</f>
        <v>0</v>
      </c>
      <c r="C723" s="30">
        <f>SUMIF('3. EXPANSIONS REPORT'!$H$3:$H$1048576,'STATSEXP SUMMARY IN R-VALUE '!A723,'3. EXPANSIONS REPORT'!$N$3:$N$1048576)</f>
        <v>0</v>
      </c>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3" t="s">
        <v>722</v>
      </c>
      <c r="B724" s="13">
        <f>COUNTIF('3. EXPANSIONS REPORT'!$H$3:$H$1048576,A724)</f>
        <v>0</v>
      </c>
      <c r="C724" s="30">
        <f>SUMIF('3. EXPANSIONS REPORT'!$H$3:$H$1048576,'STATSEXP SUMMARY IN R-VALUE '!A724,'3. EXPANSIONS REPORT'!$N$3:$N$1048576)</f>
        <v>0</v>
      </c>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3" t="s">
        <v>723</v>
      </c>
      <c r="B725" s="13">
        <f>COUNTIF('3. EXPANSIONS REPORT'!$H$3:$H$1048576,A725)</f>
        <v>0</v>
      </c>
      <c r="C725" s="30">
        <f>SUMIF('3. EXPANSIONS REPORT'!$H$3:$H$1048576,'STATSEXP SUMMARY IN R-VALUE '!A725,'3. EXPANSIONS REPORT'!$N$3:$N$1048576)</f>
        <v>0</v>
      </c>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3" t="s">
        <v>724</v>
      </c>
      <c r="B726" s="13">
        <f>COUNTIF('3. EXPANSIONS REPORT'!$H$3:$H$1048576,A726)</f>
        <v>0</v>
      </c>
      <c r="C726" s="30">
        <f>SUMIF('3. EXPANSIONS REPORT'!$H$3:$H$1048576,'STATSEXP SUMMARY IN R-VALUE '!A726,'3. EXPANSIONS REPORT'!$N$3:$N$1048576)</f>
        <v>0</v>
      </c>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3" t="s">
        <v>725</v>
      </c>
      <c r="B727" s="13">
        <f>COUNTIF('3. EXPANSIONS REPORT'!$H$3:$H$1048576,A727)</f>
        <v>0</v>
      </c>
      <c r="C727" s="30">
        <f>SUMIF('3. EXPANSIONS REPORT'!$H$3:$H$1048576,'STATSEXP SUMMARY IN R-VALUE '!A727,'3. EXPANSIONS REPORT'!$N$3:$N$1048576)</f>
        <v>0</v>
      </c>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3" t="s">
        <v>726</v>
      </c>
      <c r="B728" s="13">
        <f>COUNTIF('3. EXPANSIONS REPORT'!$H$3:$H$1048576,A728)</f>
        <v>0</v>
      </c>
      <c r="C728" s="30">
        <f>SUMIF('3. EXPANSIONS REPORT'!$H$3:$H$1048576,'STATSEXP SUMMARY IN R-VALUE '!A728,'3. EXPANSIONS REPORT'!$N$3:$N$1048576)</f>
        <v>0</v>
      </c>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3" t="s">
        <v>727</v>
      </c>
      <c r="B729" s="13">
        <f>COUNTIF('3. EXPANSIONS REPORT'!$H$3:$H$1048576,A729)</f>
        <v>0</v>
      </c>
      <c r="C729" s="30">
        <f>SUMIF('3. EXPANSIONS REPORT'!$H$3:$H$1048576,'STATSEXP SUMMARY IN R-VALUE '!A729,'3. EXPANSIONS REPORT'!$N$3:$N$1048576)</f>
        <v>0</v>
      </c>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3" t="s">
        <v>728</v>
      </c>
      <c r="B730" s="13">
        <f>COUNTIF('3. EXPANSIONS REPORT'!$H$3:$H$1048576,A730)</f>
        <v>0</v>
      </c>
      <c r="C730" s="30">
        <f>SUMIF('3. EXPANSIONS REPORT'!$H$3:$H$1048576,'STATSEXP SUMMARY IN R-VALUE '!A730,'3. EXPANSIONS REPORT'!$N$3:$N$1048576)</f>
        <v>0</v>
      </c>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3" t="s">
        <v>729</v>
      </c>
      <c r="B731" s="13">
        <f>COUNTIF('3. EXPANSIONS REPORT'!$H$3:$H$1048576,A731)</f>
        <v>0</v>
      </c>
      <c r="C731" s="30">
        <f>SUMIF('3. EXPANSIONS REPORT'!$H$3:$H$1048576,'STATSEXP SUMMARY IN R-VALUE '!A731,'3. EXPANSIONS REPORT'!$N$3:$N$1048576)</f>
        <v>0</v>
      </c>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3" t="s">
        <v>730</v>
      </c>
      <c r="B732" s="13">
        <f>COUNTIF('3. EXPANSIONS REPORT'!$H$3:$H$1048576,A732)</f>
        <v>0</v>
      </c>
      <c r="C732" s="30">
        <f>SUMIF('3. EXPANSIONS REPORT'!$H$3:$H$1048576,'STATSEXP SUMMARY IN R-VALUE '!A732,'3. EXPANSIONS REPORT'!$N$3:$N$1048576)</f>
        <v>0</v>
      </c>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3" t="s">
        <v>731</v>
      </c>
      <c r="B733" s="13">
        <f>COUNTIF('3. EXPANSIONS REPORT'!$H$3:$H$1048576,A733)</f>
        <v>0</v>
      </c>
      <c r="C733" s="30">
        <f>SUMIF('3. EXPANSIONS REPORT'!$H$3:$H$1048576,'STATSEXP SUMMARY IN R-VALUE '!A733,'3. EXPANSIONS REPORT'!$N$3:$N$1048576)</f>
        <v>0</v>
      </c>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3" t="s">
        <v>732</v>
      </c>
      <c r="B734" s="13">
        <f>COUNTIF('3. EXPANSIONS REPORT'!$H$3:$H$1048576,A734)</f>
        <v>0</v>
      </c>
      <c r="C734" s="30">
        <f>SUMIF('3. EXPANSIONS REPORT'!$H$3:$H$1048576,'STATSEXP SUMMARY IN R-VALUE '!A734,'3. EXPANSIONS REPORT'!$N$3:$N$1048576)</f>
        <v>0</v>
      </c>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3" t="s">
        <v>733</v>
      </c>
      <c r="B735" s="13">
        <f>COUNTIF('3. EXPANSIONS REPORT'!$H$3:$H$1048576,A735)</f>
        <v>0</v>
      </c>
      <c r="C735" s="30">
        <f>SUMIF('3. EXPANSIONS REPORT'!$H$3:$H$1048576,'STATSEXP SUMMARY IN R-VALUE '!A735,'3. EXPANSIONS REPORT'!$N$3:$N$1048576)</f>
        <v>0</v>
      </c>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3" t="s">
        <v>734</v>
      </c>
      <c r="B736" s="13">
        <f>COUNTIF('3. EXPANSIONS REPORT'!$H$3:$H$1048576,A736)</f>
        <v>0</v>
      </c>
      <c r="C736" s="30">
        <f>SUMIF('3. EXPANSIONS REPORT'!$H$3:$H$1048576,'STATSEXP SUMMARY IN R-VALUE '!A736,'3. EXPANSIONS REPORT'!$N$3:$N$1048576)</f>
        <v>0</v>
      </c>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3" t="s">
        <v>735</v>
      </c>
      <c r="B737" s="13">
        <f>COUNTIF('3. EXPANSIONS REPORT'!$H$3:$H$1048576,A737)</f>
        <v>0</v>
      </c>
      <c r="C737" s="30">
        <f>SUMIF('3. EXPANSIONS REPORT'!$H$3:$H$1048576,'STATSEXP SUMMARY IN R-VALUE '!A737,'3. EXPANSIONS REPORT'!$N$3:$N$1048576)</f>
        <v>0</v>
      </c>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3" t="s">
        <v>736</v>
      </c>
      <c r="B738" s="13">
        <f>COUNTIF('3. EXPANSIONS REPORT'!$H$3:$H$1048576,A738)</f>
        <v>0</v>
      </c>
      <c r="C738" s="30">
        <f>SUMIF('3. EXPANSIONS REPORT'!$H$3:$H$1048576,'STATSEXP SUMMARY IN R-VALUE '!A738,'3. EXPANSIONS REPORT'!$N$3:$N$1048576)</f>
        <v>0</v>
      </c>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3" t="s">
        <v>737</v>
      </c>
      <c r="B739" s="13">
        <f>COUNTIF('3. EXPANSIONS REPORT'!$H$3:$H$1048576,A739)</f>
        <v>0</v>
      </c>
      <c r="C739" s="30">
        <f>SUMIF('3. EXPANSIONS REPORT'!$H$3:$H$1048576,'STATSEXP SUMMARY IN R-VALUE '!A739,'3. EXPANSIONS REPORT'!$N$3:$N$1048576)</f>
        <v>0</v>
      </c>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3" t="s">
        <v>738</v>
      </c>
      <c r="B740" s="13">
        <f>COUNTIF('3. EXPANSIONS REPORT'!$H$3:$H$1048576,A740)</f>
        <v>0</v>
      </c>
      <c r="C740" s="30">
        <f>SUMIF('3. EXPANSIONS REPORT'!$H$3:$H$1048576,'STATSEXP SUMMARY IN R-VALUE '!A740,'3. EXPANSIONS REPORT'!$N$3:$N$1048576)</f>
        <v>0</v>
      </c>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3" t="s">
        <v>739</v>
      </c>
      <c r="B741" s="13">
        <f>COUNTIF('3. EXPANSIONS REPORT'!$H$3:$H$1048576,A741)</f>
        <v>0</v>
      </c>
      <c r="C741" s="30">
        <f>SUMIF('3. EXPANSIONS REPORT'!$H$3:$H$1048576,'STATSEXP SUMMARY IN R-VALUE '!A741,'3. EXPANSIONS REPORT'!$N$3:$N$1048576)</f>
        <v>0</v>
      </c>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3" t="s">
        <v>740</v>
      </c>
      <c r="B742" s="13">
        <f>COUNTIF('3. EXPANSIONS REPORT'!$H$3:$H$1048576,A742)</f>
        <v>0</v>
      </c>
      <c r="C742" s="30">
        <f>SUMIF('3. EXPANSIONS REPORT'!$H$3:$H$1048576,'STATSEXP SUMMARY IN R-VALUE '!A742,'3. EXPANSIONS REPORT'!$N$3:$N$1048576)</f>
        <v>0</v>
      </c>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3" t="s">
        <v>741</v>
      </c>
      <c r="B743" s="13">
        <f>COUNTIF('3. EXPANSIONS REPORT'!$H$3:$H$1048576,A743)</f>
        <v>0</v>
      </c>
      <c r="C743" s="30">
        <f>SUMIF('3. EXPANSIONS REPORT'!$H$3:$H$1048576,'STATSEXP SUMMARY IN R-VALUE '!A743,'3. EXPANSIONS REPORT'!$N$3:$N$1048576)</f>
        <v>0</v>
      </c>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3" t="s">
        <v>742</v>
      </c>
      <c r="B744" s="13">
        <f>COUNTIF('3. EXPANSIONS REPORT'!$H$3:$H$1048576,A744)</f>
        <v>0</v>
      </c>
      <c r="C744" s="30">
        <f>SUMIF('3. EXPANSIONS REPORT'!$H$3:$H$1048576,'STATSEXP SUMMARY IN R-VALUE '!A744,'3. EXPANSIONS REPORT'!$N$3:$N$1048576)</f>
        <v>0</v>
      </c>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3" t="s">
        <v>743</v>
      </c>
      <c r="B745" s="13">
        <f>COUNTIF('3. EXPANSIONS REPORT'!$H$3:$H$1048576,A745)</f>
        <v>0</v>
      </c>
      <c r="C745" s="30">
        <f>SUMIF('3. EXPANSIONS REPORT'!$H$3:$H$1048576,'STATSEXP SUMMARY IN R-VALUE '!A745,'3. EXPANSIONS REPORT'!$N$3:$N$1048576)</f>
        <v>0</v>
      </c>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3" t="s">
        <v>744</v>
      </c>
      <c r="B746" s="13">
        <f>COUNTIF('3. EXPANSIONS REPORT'!$H$3:$H$1048576,A746)</f>
        <v>0</v>
      </c>
      <c r="C746" s="30">
        <f>SUMIF('3. EXPANSIONS REPORT'!$H$3:$H$1048576,'STATSEXP SUMMARY IN R-VALUE '!A746,'3. EXPANSIONS REPORT'!$N$3:$N$1048576)</f>
        <v>0</v>
      </c>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3" t="s">
        <v>745</v>
      </c>
      <c r="B747" s="13">
        <f>COUNTIF('3. EXPANSIONS REPORT'!$H$3:$H$1048576,A747)</f>
        <v>0</v>
      </c>
      <c r="C747" s="30">
        <f>SUMIF('3. EXPANSIONS REPORT'!$H$3:$H$1048576,'STATSEXP SUMMARY IN R-VALUE '!A747,'3. EXPANSIONS REPORT'!$N$3:$N$1048576)</f>
        <v>0</v>
      </c>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3" t="s">
        <v>746</v>
      </c>
      <c r="B748" s="13">
        <f>COUNTIF('3. EXPANSIONS REPORT'!$H$3:$H$1048576,A748)</f>
        <v>0</v>
      </c>
      <c r="C748" s="30">
        <f>SUMIF('3. EXPANSIONS REPORT'!$H$3:$H$1048576,'STATSEXP SUMMARY IN R-VALUE '!A748,'3. EXPANSIONS REPORT'!$N$3:$N$1048576)</f>
        <v>0</v>
      </c>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3" t="s">
        <v>747</v>
      </c>
      <c r="B749" s="13">
        <f>COUNTIF('3. EXPANSIONS REPORT'!$H$3:$H$1048576,A749)</f>
        <v>0</v>
      </c>
      <c r="C749" s="30">
        <f>SUMIF('3. EXPANSIONS REPORT'!$H$3:$H$1048576,'STATSEXP SUMMARY IN R-VALUE '!A749,'3. EXPANSIONS REPORT'!$N$3:$N$1048576)</f>
        <v>0</v>
      </c>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3" t="s">
        <v>748</v>
      </c>
      <c r="B750" s="13">
        <f>COUNTIF('3. EXPANSIONS REPORT'!$H$3:$H$1048576,A750)</f>
        <v>0</v>
      </c>
      <c r="C750" s="30">
        <f>SUMIF('3. EXPANSIONS REPORT'!$H$3:$H$1048576,'STATSEXP SUMMARY IN R-VALUE '!A750,'3. EXPANSIONS REPORT'!$N$3:$N$1048576)</f>
        <v>0</v>
      </c>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3" t="s">
        <v>749</v>
      </c>
      <c r="B751" s="13">
        <f>COUNTIF('3. EXPANSIONS REPORT'!$H$3:$H$1048576,A751)</f>
        <v>0</v>
      </c>
      <c r="C751" s="30">
        <f>SUMIF('3. EXPANSIONS REPORT'!$H$3:$H$1048576,'STATSEXP SUMMARY IN R-VALUE '!A751,'3. EXPANSIONS REPORT'!$N$3:$N$1048576)</f>
        <v>0</v>
      </c>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3" t="s">
        <v>750</v>
      </c>
      <c r="B752" s="13">
        <f>COUNTIF('3. EXPANSIONS REPORT'!$H$3:$H$1048576,A752)</f>
        <v>0</v>
      </c>
      <c r="C752" s="30">
        <f>SUMIF('3. EXPANSIONS REPORT'!$H$3:$H$1048576,'STATSEXP SUMMARY IN R-VALUE '!A752,'3. EXPANSIONS REPORT'!$N$3:$N$1048576)</f>
        <v>0</v>
      </c>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3" t="s">
        <v>751</v>
      </c>
      <c r="B753" s="13">
        <f>COUNTIF('3. EXPANSIONS REPORT'!$H$3:$H$1048576,A753)</f>
        <v>0</v>
      </c>
      <c r="C753" s="30">
        <f>SUMIF('3. EXPANSIONS REPORT'!$H$3:$H$1048576,'STATSEXP SUMMARY IN R-VALUE '!A753,'3. EXPANSIONS REPORT'!$N$3:$N$1048576)</f>
        <v>0</v>
      </c>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3" t="s">
        <v>752</v>
      </c>
      <c r="B754" s="13">
        <f>COUNTIF('3. EXPANSIONS REPORT'!$H$3:$H$1048576,A754)</f>
        <v>0</v>
      </c>
      <c r="C754" s="30">
        <f>SUMIF('3. EXPANSIONS REPORT'!$H$3:$H$1048576,'STATSEXP SUMMARY IN R-VALUE '!A754,'3. EXPANSIONS REPORT'!$N$3:$N$1048576)</f>
        <v>0</v>
      </c>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3" t="s">
        <v>753</v>
      </c>
      <c r="B755" s="13">
        <f>COUNTIF('3. EXPANSIONS REPORT'!$H$3:$H$1048576,A755)</f>
        <v>0</v>
      </c>
      <c r="C755" s="30">
        <f>SUMIF('3. EXPANSIONS REPORT'!$H$3:$H$1048576,'STATSEXP SUMMARY IN R-VALUE '!A755,'3. EXPANSIONS REPORT'!$N$3:$N$1048576)</f>
        <v>0</v>
      </c>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3" t="s">
        <v>754</v>
      </c>
      <c r="B756" s="13">
        <f>COUNTIF('3. EXPANSIONS REPORT'!$H$3:$H$1048576,A756)</f>
        <v>0</v>
      </c>
      <c r="C756" s="30">
        <f>SUMIF('3. EXPANSIONS REPORT'!$H$3:$H$1048576,'STATSEXP SUMMARY IN R-VALUE '!A756,'3. EXPANSIONS REPORT'!$N$3:$N$1048576)</f>
        <v>0</v>
      </c>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3" t="s">
        <v>755</v>
      </c>
      <c r="B757" s="13">
        <f>COUNTIF('3. EXPANSIONS REPORT'!$H$3:$H$1048576,A757)</f>
        <v>0</v>
      </c>
      <c r="C757" s="30">
        <f>SUMIF('3. EXPANSIONS REPORT'!$H$3:$H$1048576,'STATSEXP SUMMARY IN R-VALUE '!A757,'3. EXPANSIONS REPORT'!$N$3:$N$1048576)</f>
        <v>0</v>
      </c>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3" t="s">
        <v>756</v>
      </c>
      <c r="B758" s="13">
        <f>COUNTIF('3. EXPANSIONS REPORT'!$H$3:$H$1048576,A758)</f>
        <v>0</v>
      </c>
      <c r="C758" s="30">
        <f>SUMIF('3. EXPANSIONS REPORT'!$H$3:$H$1048576,'STATSEXP SUMMARY IN R-VALUE '!A758,'3. EXPANSIONS REPORT'!$N$3:$N$1048576)</f>
        <v>0</v>
      </c>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3" t="s">
        <v>757</v>
      </c>
      <c r="B759" s="13">
        <f>COUNTIF('3. EXPANSIONS REPORT'!$H$3:$H$1048576,A759)</f>
        <v>0</v>
      </c>
      <c r="C759" s="30">
        <f>SUMIF('3. EXPANSIONS REPORT'!$H$3:$H$1048576,'STATSEXP SUMMARY IN R-VALUE '!A759,'3. EXPANSIONS REPORT'!$N$3:$N$1048576)</f>
        <v>0</v>
      </c>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3" t="s">
        <v>758</v>
      </c>
      <c r="B760" s="13">
        <f>COUNTIF('3. EXPANSIONS REPORT'!$H$3:$H$1048576,A760)</f>
        <v>0</v>
      </c>
      <c r="C760" s="30">
        <f>SUMIF('3. EXPANSIONS REPORT'!$H$3:$H$1048576,'STATSEXP SUMMARY IN R-VALUE '!A760,'3. EXPANSIONS REPORT'!$N$3:$N$1048576)</f>
        <v>0</v>
      </c>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3" t="s">
        <v>759</v>
      </c>
      <c r="B761" s="13">
        <f>COUNTIF('3. EXPANSIONS REPORT'!$H$3:$H$1048576,A761)</f>
        <v>0</v>
      </c>
      <c r="C761" s="30">
        <f>SUMIF('3. EXPANSIONS REPORT'!$H$3:$H$1048576,'STATSEXP SUMMARY IN R-VALUE '!A761,'3. EXPANSIONS REPORT'!$N$3:$N$1048576)</f>
        <v>0</v>
      </c>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3" t="s">
        <v>760</v>
      </c>
      <c r="B762" s="13">
        <f>COUNTIF('3. EXPANSIONS REPORT'!$H$3:$H$1048576,A762)</f>
        <v>0</v>
      </c>
      <c r="C762" s="30">
        <f>SUMIF('3. EXPANSIONS REPORT'!$H$3:$H$1048576,'STATSEXP SUMMARY IN R-VALUE '!A762,'3. EXPANSIONS REPORT'!$N$3:$N$1048576)</f>
        <v>0</v>
      </c>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3" t="s">
        <v>761</v>
      </c>
      <c r="B763" s="13">
        <f>COUNTIF('3. EXPANSIONS REPORT'!$H$3:$H$1048576,A763)</f>
        <v>0</v>
      </c>
      <c r="C763" s="30">
        <f>SUMIF('3. EXPANSIONS REPORT'!$H$3:$H$1048576,'STATSEXP SUMMARY IN R-VALUE '!A763,'3. EXPANSIONS REPORT'!$N$3:$N$1048576)</f>
        <v>0</v>
      </c>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3" t="s">
        <v>762</v>
      </c>
      <c r="B764" s="13">
        <f>COUNTIF('3. EXPANSIONS REPORT'!$H$3:$H$1048576,A764)</f>
        <v>0</v>
      </c>
      <c r="C764" s="30">
        <f>SUMIF('3. EXPANSIONS REPORT'!$H$3:$H$1048576,'STATSEXP SUMMARY IN R-VALUE '!A764,'3. EXPANSIONS REPORT'!$N$3:$N$1048576)</f>
        <v>0</v>
      </c>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3" t="s">
        <v>763</v>
      </c>
      <c r="B765" s="13">
        <f>COUNTIF('3. EXPANSIONS REPORT'!$H$3:$H$1048576,A765)</f>
        <v>0</v>
      </c>
      <c r="C765" s="30">
        <f>SUMIF('3. EXPANSIONS REPORT'!$H$3:$H$1048576,'STATSEXP SUMMARY IN R-VALUE '!A765,'3. EXPANSIONS REPORT'!$N$3:$N$1048576)</f>
        <v>0</v>
      </c>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3" t="s">
        <v>764</v>
      </c>
      <c r="B766" s="13">
        <f>COUNTIF('3. EXPANSIONS REPORT'!$H$3:$H$1048576,A766)</f>
        <v>0</v>
      </c>
      <c r="C766" s="30">
        <f>SUMIF('3. EXPANSIONS REPORT'!$H$3:$H$1048576,'STATSEXP SUMMARY IN R-VALUE '!A766,'3. EXPANSIONS REPORT'!$N$3:$N$1048576)</f>
        <v>0</v>
      </c>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3" t="s">
        <v>765</v>
      </c>
      <c r="B767" s="13">
        <f>COUNTIF('3. EXPANSIONS REPORT'!$H$3:$H$1048576,A767)</f>
        <v>0</v>
      </c>
      <c r="C767" s="30">
        <f>SUMIF('3. EXPANSIONS REPORT'!$H$3:$H$1048576,'STATSEXP SUMMARY IN R-VALUE '!A767,'3. EXPANSIONS REPORT'!$N$3:$N$1048576)</f>
        <v>0</v>
      </c>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3" t="s">
        <v>766</v>
      </c>
      <c r="B768" s="13">
        <f>COUNTIF('3. EXPANSIONS REPORT'!$H$3:$H$1048576,A768)</f>
        <v>0</v>
      </c>
      <c r="C768" s="30">
        <f>SUMIF('3. EXPANSIONS REPORT'!$H$3:$H$1048576,'STATSEXP SUMMARY IN R-VALUE '!A768,'3. EXPANSIONS REPORT'!$N$3:$N$1048576)</f>
        <v>0</v>
      </c>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3" t="s">
        <v>767</v>
      </c>
      <c r="B769" s="13">
        <f>COUNTIF('3. EXPANSIONS REPORT'!$H$3:$H$1048576,A769)</f>
        <v>0</v>
      </c>
      <c r="C769" s="30">
        <f>SUMIF('3. EXPANSIONS REPORT'!$H$3:$H$1048576,'STATSEXP SUMMARY IN R-VALUE '!A769,'3. EXPANSIONS REPORT'!$N$3:$N$1048576)</f>
        <v>0</v>
      </c>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3" t="s">
        <v>768</v>
      </c>
      <c r="B770" s="13">
        <f>COUNTIF('3. EXPANSIONS REPORT'!$H$3:$H$1048576,A770)</f>
        <v>0</v>
      </c>
      <c r="C770" s="30">
        <f>SUMIF('3. EXPANSIONS REPORT'!$H$3:$H$1048576,'STATSEXP SUMMARY IN R-VALUE '!A770,'3. EXPANSIONS REPORT'!$N$3:$N$1048576)</f>
        <v>0</v>
      </c>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3" t="s">
        <v>769</v>
      </c>
      <c r="B771" s="13">
        <f>COUNTIF('3. EXPANSIONS REPORT'!$H$3:$H$1048576,A771)</f>
        <v>0</v>
      </c>
      <c r="C771" s="30">
        <f>SUMIF('3. EXPANSIONS REPORT'!$H$3:$H$1048576,'STATSEXP SUMMARY IN R-VALUE '!A771,'3. EXPANSIONS REPORT'!$N$3:$N$1048576)</f>
        <v>0</v>
      </c>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3" t="s">
        <v>770</v>
      </c>
      <c r="B772" s="13">
        <f>COUNTIF('3. EXPANSIONS REPORT'!$H$3:$H$1048576,A772)</f>
        <v>0</v>
      </c>
      <c r="C772" s="30">
        <f>SUMIF('3. EXPANSIONS REPORT'!$H$3:$H$1048576,'STATSEXP SUMMARY IN R-VALUE '!A772,'3. EXPANSIONS REPORT'!$N$3:$N$1048576)</f>
        <v>0</v>
      </c>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3" t="s">
        <v>771</v>
      </c>
      <c r="B773" s="13">
        <f>COUNTIF('3. EXPANSIONS REPORT'!$H$3:$H$1048576,A773)</f>
        <v>1</v>
      </c>
      <c r="C773" s="30">
        <f>SUMIF('3. EXPANSIONS REPORT'!$H$3:$H$1048576,'STATSEXP SUMMARY IN R-VALUE '!A773,'3. EXPANSIONS REPORT'!$N$3:$N$1048576)</f>
        <v>6597626.0999999996</v>
      </c>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3" t="s">
        <v>772</v>
      </c>
      <c r="B774" s="13">
        <f>COUNTIF('3. EXPANSIONS REPORT'!$H$3:$H$1048576,A774)</f>
        <v>0</v>
      </c>
      <c r="C774" s="30">
        <f>SUMIF('3. EXPANSIONS REPORT'!$H$3:$H$1048576,'STATSEXP SUMMARY IN R-VALUE '!A774,'3. EXPANSIONS REPORT'!$N$3:$N$1048576)</f>
        <v>0</v>
      </c>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3" t="s">
        <v>773</v>
      </c>
      <c r="B775" s="13">
        <f>COUNTIF('3. EXPANSIONS REPORT'!$H$3:$H$1048576,A775)</f>
        <v>0</v>
      </c>
      <c r="C775" s="30">
        <f>SUMIF('3. EXPANSIONS REPORT'!$H$3:$H$1048576,'STATSEXP SUMMARY IN R-VALUE '!A775,'3. EXPANSIONS REPORT'!$N$3:$N$1048576)</f>
        <v>0</v>
      </c>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3" t="s">
        <v>774</v>
      </c>
      <c r="B776" s="13">
        <f>COUNTIF('3. EXPANSIONS REPORT'!$H$3:$H$1048576,A776)</f>
        <v>0</v>
      </c>
      <c r="C776" s="30">
        <f>SUMIF('3. EXPANSIONS REPORT'!$H$3:$H$1048576,'STATSEXP SUMMARY IN R-VALUE '!A776,'3. EXPANSIONS REPORT'!$N$3:$N$1048576)</f>
        <v>0</v>
      </c>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3" t="s">
        <v>775</v>
      </c>
      <c r="B777" s="13">
        <f>COUNTIF('3. EXPANSIONS REPORT'!$H$3:$H$1048576,A777)</f>
        <v>0</v>
      </c>
      <c r="C777" s="30">
        <f>SUMIF('3. EXPANSIONS REPORT'!$H$3:$H$1048576,'STATSEXP SUMMARY IN R-VALUE '!A777,'3. EXPANSIONS REPORT'!$N$3:$N$1048576)</f>
        <v>0</v>
      </c>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3" t="s">
        <v>776</v>
      </c>
      <c r="B778" s="13">
        <f>COUNTIF('3. EXPANSIONS REPORT'!$H$3:$H$1048576,A778)</f>
        <v>0</v>
      </c>
      <c r="C778" s="30">
        <f>SUMIF('3. EXPANSIONS REPORT'!$H$3:$H$1048576,'STATSEXP SUMMARY IN R-VALUE '!A778,'3. EXPANSIONS REPORT'!$N$3:$N$1048576)</f>
        <v>0</v>
      </c>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A1:C1"/>
    <mergeCell ref="D1:F1"/>
    <mergeCell ref="D23:F23"/>
  </mergeCells>
  <hyperlinks>
    <hyperlink ref="A27" r:id="rId1" xr:uid="{00000000-0004-0000-0200-000000000000}"/>
    <hyperlink ref="A66" r:id="rId2" xr:uid="{00000000-0004-0000-0200-000001000000}"/>
    <hyperlink ref="A278" r:id="rId3" xr:uid="{00000000-0004-0000-0200-000002000000}"/>
    <hyperlink ref="A290" r:id="rId4" xr:uid="{00000000-0004-0000-0200-000003000000}"/>
    <hyperlink ref="A550" r:id="rId5" xr:uid="{00000000-0004-0000-0200-000004000000}"/>
    <hyperlink ref="A551" r:id="rId6" xr:uid="{00000000-0004-0000-0200-000005000000}"/>
    <hyperlink ref="A552" r:id="rId7" xr:uid="{00000000-0004-0000-0200-000006000000}"/>
    <hyperlink ref="A705" r:id="rId8" xr:uid="{00000000-0004-0000-0200-000007000000}"/>
  </hyperlinks>
  <pageMargins left="0.7" right="0.7" top="0.75" bottom="0.75" header="0" footer="0"/>
  <pageSetup paperSize="9" orientation="portrait"/>
  <drawing r:id="rId9"/>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'Dat2'!$A$2:$A$777</xm:f>
          </x14:formula1>
          <xm:sqref>A3:A778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1000"/>
  <sheetViews>
    <sheetView workbookViewId="0"/>
  </sheetViews>
  <sheetFormatPr defaultColWidth="12.59765625" defaultRowHeight="15" customHeight="1" x14ac:dyDescent="0.25"/>
  <cols>
    <col min="1" max="1" width="22.09765625" customWidth="1"/>
    <col min="2" max="2" width="27.69921875" customWidth="1"/>
    <col min="3" max="3" width="11.19921875" customWidth="1"/>
    <col min="4" max="26" width="7.59765625" customWidth="1"/>
  </cols>
  <sheetData>
    <row r="1" spans="1:3" ht="14.4" x14ac:dyDescent="0.3">
      <c r="A1" s="8" t="s">
        <v>819</v>
      </c>
      <c r="B1" s="8" t="s">
        <v>819</v>
      </c>
      <c r="C1" s="8" t="s">
        <v>1544</v>
      </c>
    </row>
    <row r="2" spans="1:3" ht="14.4" x14ac:dyDescent="0.3">
      <c r="A2" s="8" t="s">
        <v>879</v>
      </c>
      <c r="B2" s="8" t="s">
        <v>879</v>
      </c>
      <c r="C2" s="8" t="s">
        <v>1802</v>
      </c>
    </row>
    <row r="3" spans="1:3" ht="14.4" x14ac:dyDescent="0.3">
      <c r="A3" s="3" t="s">
        <v>1803</v>
      </c>
      <c r="B3" s="8" t="s">
        <v>1346</v>
      </c>
    </row>
    <row r="4" spans="1:3" ht="14.4" x14ac:dyDescent="0.3">
      <c r="B4" s="8" t="s">
        <v>1804</v>
      </c>
    </row>
    <row r="5" spans="1:3" ht="14.4" x14ac:dyDescent="0.3">
      <c r="B5" s="3" t="s">
        <v>1803</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workbookViewId="0">
      <pane ySplit="7" topLeftCell="A8" activePane="bottomLeft" state="frozen"/>
      <selection pane="bottomLeft" activeCell="B9" sqref="B9"/>
    </sheetView>
  </sheetViews>
  <sheetFormatPr defaultColWidth="12.59765625" defaultRowHeight="15" customHeight="1" x14ac:dyDescent="0.25"/>
  <cols>
    <col min="1" max="1" width="19.796875" customWidth="1"/>
    <col min="2" max="2" width="19.69921875" customWidth="1"/>
    <col min="3" max="3" width="21.796875" customWidth="1"/>
    <col min="4" max="4" width="21.296875" customWidth="1"/>
    <col min="5" max="5" width="28.296875" customWidth="1"/>
    <col min="6" max="6" width="24.69921875" customWidth="1"/>
    <col min="7" max="7" width="17" customWidth="1"/>
    <col min="8" max="8" width="16.5" customWidth="1"/>
    <col min="9" max="9" width="19.296875" customWidth="1"/>
    <col min="10" max="10" width="16" customWidth="1"/>
    <col min="11" max="11" width="8" customWidth="1"/>
    <col min="12" max="12" width="9.796875" customWidth="1"/>
    <col min="13" max="26" width="8" customWidth="1"/>
  </cols>
  <sheetData>
    <row r="1" spans="1:26" ht="14.25" customHeight="1" x14ac:dyDescent="0.25">
      <c r="A1" s="683" t="s">
        <v>1805</v>
      </c>
      <c r="B1" s="672"/>
      <c r="C1" s="672"/>
      <c r="D1" s="672"/>
      <c r="E1" s="672"/>
      <c r="F1" s="672"/>
      <c r="G1" s="672"/>
      <c r="H1" s="672"/>
      <c r="I1" s="672"/>
      <c r="J1" s="241"/>
      <c r="K1" s="241"/>
      <c r="L1" s="241"/>
      <c r="M1" s="241"/>
      <c r="N1" s="241"/>
      <c r="O1" s="241"/>
      <c r="P1" s="241"/>
      <c r="Q1" s="241"/>
      <c r="R1" s="241"/>
      <c r="S1" s="241"/>
      <c r="T1" s="241"/>
      <c r="U1" s="241"/>
      <c r="V1" s="241"/>
      <c r="W1" s="241"/>
      <c r="X1" s="241"/>
      <c r="Y1" s="241"/>
      <c r="Z1" s="241"/>
    </row>
    <row r="2" spans="1:26" ht="14.25" customHeight="1" x14ac:dyDescent="0.25">
      <c r="A2" s="684"/>
      <c r="B2" s="660"/>
      <c r="C2" s="660"/>
      <c r="D2" s="660"/>
      <c r="E2" s="660"/>
      <c r="F2" s="660"/>
      <c r="G2" s="660"/>
      <c r="H2" s="660"/>
      <c r="I2" s="660"/>
      <c r="J2" s="241"/>
      <c r="K2" s="241"/>
      <c r="L2" s="241"/>
      <c r="M2" s="241"/>
      <c r="N2" s="241"/>
      <c r="O2" s="241"/>
      <c r="P2" s="241"/>
      <c r="Q2" s="241"/>
      <c r="R2" s="241"/>
      <c r="S2" s="241"/>
      <c r="T2" s="241"/>
      <c r="U2" s="241"/>
      <c r="V2" s="241"/>
      <c r="W2" s="241"/>
      <c r="X2" s="241"/>
      <c r="Y2" s="241"/>
      <c r="Z2" s="241"/>
    </row>
    <row r="3" spans="1:26" ht="14.25" customHeight="1" x14ac:dyDescent="0.25">
      <c r="A3" s="684"/>
      <c r="B3" s="660"/>
      <c r="C3" s="660"/>
      <c r="D3" s="660"/>
      <c r="E3" s="660"/>
      <c r="F3" s="660"/>
      <c r="G3" s="660"/>
      <c r="H3" s="660"/>
      <c r="I3" s="660"/>
      <c r="J3" s="241"/>
      <c r="K3" s="241"/>
      <c r="L3" s="241"/>
      <c r="M3" s="241"/>
      <c r="N3" s="241"/>
      <c r="O3" s="241"/>
      <c r="P3" s="241"/>
      <c r="Q3" s="241"/>
      <c r="R3" s="241"/>
      <c r="S3" s="241"/>
      <c r="T3" s="241"/>
      <c r="U3" s="241"/>
      <c r="V3" s="241"/>
      <c r="W3" s="241"/>
      <c r="X3" s="241"/>
      <c r="Y3" s="241"/>
      <c r="Z3" s="241"/>
    </row>
    <row r="4" spans="1:26" ht="12" customHeight="1" x14ac:dyDescent="0.25">
      <c r="A4" s="684"/>
      <c r="B4" s="660"/>
      <c r="C4" s="660"/>
      <c r="D4" s="660"/>
      <c r="E4" s="660"/>
      <c r="F4" s="660"/>
      <c r="G4" s="660"/>
      <c r="H4" s="660"/>
      <c r="I4" s="660"/>
      <c r="J4" s="241"/>
      <c r="K4" s="241"/>
      <c r="L4" s="241"/>
      <c r="M4" s="241"/>
      <c r="N4" s="241"/>
      <c r="O4" s="241"/>
      <c r="P4" s="241"/>
      <c r="Q4" s="241"/>
      <c r="R4" s="241"/>
      <c r="S4" s="241"/>
      <c r="T4" s="241"/>
      <c r="U4" s="241"/>
      <c r="V4" s="241"/>
      <c r="W4" s="241"/>
      <c r="X4" s="241"/>
      <c r="Y4" s="241"/>
      <c r="Z4" s="241"/>
    </row>
    <row r="5" spans="1:26" ht="14.25" hidden="1" customHeight="1" x14ac:dyDescent="0.25">
      <c r="A5" s="684"/>
      <c r="B5" s="660"/>
      <c r="C5" s="660"/>
      <c r="D5" s="660"/>
      <c r="E5" s="660"/>
      <c r="F5" s="660"/>
      <c r="G5" s="660"/>
      <c r="H5" s="660"/>
      <c r="I5" s="660"/>
      <c r="J5" s="241"/>
      <c r="K5" s="241"/>
      <c r="L5" s="241"/>
      <c r="M5" s="241"/>
      <c r="N5" s="241"/>
      <c r="O5" s="241"/>
      <c r="P5" s="241"/>
      <c r="Q5" s="241"/>
      <c r="R5" s="241"/>
      <c r="S5" s="241"/>
      <c r="T5" s="241"/>
      <c r="U5" s="241"/>
      <c r="V5" s="241"/>
      <c r="W5" s="241"/>
      <c r="X5" s="241"/>
      <c r="Y5" s="241"/>
      <c r="Z5" s="241"/>
    </row>
    <row r="6" spans="1:26" ht="14.25" hidden="1" customHeight="1" x14ac:dyDescent="0.25">
      <c r="A6" s="685"/>
      <c r="B6" s="668"/>
      <c r="C6" s="668"/>
      <c r="D6" s="668"/>
      <c r="E6" s="668"/>
      <c r="F6" s="668"/>
      <c r="G6" s="668"/>
      <c r="H6" s="668"/>
      <c r="I6" s="668"/>
      <c r="J6" s="241"/>
      <c r="K6" s="241"/>
      <c r="L6" s="241"/>
      <c r="M6" s="241"/>
      <c r="N6" s="241"/>
      <c r="O6" s="241"/>
      <c r="P6" s="241"/>
      <c r="Q6" s="241"/>
      <c r="R6" s="241"/>
      <c r="S6" s="241"/>
      <c r="T6" s="241"/>
      <c r="U6" s="241"/>
      <c r="V6" s="241"/>
      <c r="W6" s="241"/>
      <c r="X6" s="241"/>
      <c r="Y6" s="241"/>
      <c r="Z6" s="241"/>
    </row>
    <row r="7" spans="1:26" ht="14.25" customHeight="1" x14ac:dyDescent="0.25">
      <c r="A7" s="106" t="s">
        <v>1806</v>
      </c>
      <c r="B7" s="106" t="s">
        <v>1807</v>
      </c>
      <c r="C7" s="106" t="s">
        <v>1534</v>
      </c>
      <c r="D7" s="106" t="s">
        <v>1808</v>
      </c>
      <c r="E7" s="106" t="s">
        <v>910</v>
      </c>
      <c r="F7" s="106" t="s">
        <v>1809</v>
      </c>
      <c r="G7" s="242" t="s">
        <v>1810</v>
      </c>
      <c r="H7" s="243" t="s">
        <v>1811</v>
      </c>
      <c r="I7" s="108" t="s">
        <v>1812</v>
      </c>
      <c r="J7" s="108" t="s">
        <v>1813</v>
      </c>
      <c r="K7" s="244"/>
      <c r="L7" s="245"/>
      <c r="M7" s="244"/>
      <c r="N7" s="244"/>
      <c r="O7" s="244"/>
      <c r="P7" s="244"/>
      <c r="Q7" s="244"/>
      <c r="R7" s="244"/>
      <c r="S7" s="244"/>
      <c r="T7" s="244"/>
      <c r="U7" s="244"/>
      <c r="V7" s="244"/>
      <c r="W7" s="244"/>
      <c r="X7" s="244"/>
      <c r="Y7" s="244"/>
      <c r="Z7" s="244"/>
    </row>
    <row r="8" spans="1:26" ht="14.25" customHeight="1" x14ac:dyDescent="0.25">
      <c r="A8" s="246" t="s">
        <v>1814</v>
      </c>
      <c r="B8" s="161">
        <v>42947</v>
      </c>
      <c r="C8" s="125" t="s">
        <v>830</v>
      </c>
      <c r="D8" s="49" t="s">
        <v>1815</v>
      </c>
      <c r="E8" s="125" t="s">
        <v>1816</v>
      </c>
      <c r="F8" s="125" t="s">
        <v>1817</v>
      </c>
      <c r="G8" s="247">
        <v>131276</v>
      </c>
      <c r="H8" s="161">
        <v>42947</v>
      </c>
      <c r="I8" s="161" t="s">
        <v>930</v>
      </c>
      <c r="J8" s="248" t="s">
        <v>1818</v>
      </c>
      <c r="K8" s="100"/>
      <c r="L8" s="100"/>
      <c r="M8" s="100"/>
      <c r="N8" s="100"/>
      <c r="O8" s="100"/>
      <c r="P8" s="100"/>
      <c r="Q8" s="100"/>
      <c r="R8" s="100"/>
      <c r="S8" s="100"/>
      <c r="T8" s="100"/>
      <c r="U8" s="100"/>
      <c r="V8" s="100"/>
      <c r="W8" s="100"/>
      <c r="X8" s="100"/>
      <c r="Y8" s="100"/>
      <c r="Z8" s="100"/>
    </row>
    <row r="9" spans="1:26" ht="14.25" customHeight="1" x14ac:dyDescent="0.25">
      <c r="A9" s="246" t="s">
        <v>1814</v>
      </c>
      <c r="B9" s="249">
        <v>42915</v>
      </c>
      <c r="C9" s="110" t="s">
        <v>834</v>
      </c>
      <c r="D9" s="125" t="s">
        <v>1819</v>
      </c>
      <c r="E9" s="49" t="s">
        <v>1820</v>
      </c>
      <c r="F9" s="125" t="s">
        <v>1821</v>
      </c>
      <c r="G9" s="247">
        <v>3472877</v>
      </c>
      <c r="H9" s="161">
        <v>42915</v>
      </c>
      <c r="I9" s="161" t="s">
        <v>790</v>
      </c>
      <c r="J9" s="102" t="s">
        <v>819</v>
      </c>
      <c r="K9" s="100"/>
      <c r="L9" s="100"/>
      <c r="M9" s="100"/>
      <c r="N9" s="100"/>
      <c r="O9" s="100"/>
      <c r="P9" s="100"/>
      <c r="Q9" s="100"/>
      <c r="R9" s="100"/>
      <c r="S9" s="100"/>
      <c r="T9" s="100"/>
      <c r="U9" s="100"/>
      <c r="V9" s="100"/>
      <c r="W9" s="100"/>
      <c r="X9" s="100"/>
      <c r="Y9" s="100"/>
      <c r="Z9" s="100"/>
    </row>
    <row r="10" spans="1:26" ht="14.25" customHeight="1" x14ac:dyDescent="0.25">
      <c r="A10" s="246" t="s">
        <v>1814</v>
      </c>
      <c r="B10" s="249">
        <v>42977</v>
      </c>
      <c r="C10" s="110" t="s">
        <v>834</v>
      </c>
      <c r="D10" s="125" t="s">
        <v>1595</v>
      </c>
      <c r="E10" s="125" t="s">
        <v>1822</v>
      </c>
      <c r="F10" s="49" t="s">
        <v>1823</v>
      </c>
      <c r="G10" s="247">
        <v>1989999</v>
      </c>
      <c r="H10" s="250">
        <v>42972</v>
      </c>
      <c r="I10" s="161" t="s">
        <v>790</v>
      </c>
      <c r="J10" s="102" t="s">
        <v>819</v>
      </c>
      <c r="K10" s="100"/>
      <c r="L10" s="100"/>
      <c r="M10" s="100"/>
      <c r="N10" s="100"/>
      <c r="O10" s="100"/>
      <c r="P10" s="100"/>
      <c r="Q10" s="100"/>
      <c r="R10" s="100"/>
      <c r="S10" s="100"/>
      <c r="T10" s="100"/>
      <c r="U10" s="100"/>
      <c r="V10" s="100"/>
      <c r="W10" s="100"/>
      <c r="X10" s="100"/>
      <c r="Y10" s="100"/>
      <c r="Z10" s="100"/>
    </row>
    <row r="11" spans="1:26" ht="14.25" customHeight="1" x14ac:dyDescent="0.25">
      <c r="A11" s="246" t="s">
        <v>1814</v>
      </c>
      <c r="B11" s="161"/>
      <c r="C11" s="110" t="s">
        <v>834</v>
      </c>
      <c r="D11" s="125" t="s">
        <v>1824</v>
      </c>
      <c r="E11" s="49" t="s">
        <v>1825</v>
      </c>
      <c r="F11" s="125" t="s">
        <v>1826</v>
      </c>
      <c r="G11" s="247">
        <v>1963263</v>
      </c>
      <c r="H11" s="251">
        <v>42620</v>
      </c>
      <c r="I11" s="161" t="s">
        <v>790</v>
      </c>
      <c r="J11" s="102"/>
      <c r="K11" s="100"/>
      <c r="L11" s="100"/>
      <c r="M11" s="100"/>
      <c r="N11" s="100"/>
      <c r="O11" s="100"/>
      <c r="P11" s="100"/>
      <c r="Q11" s="100"/>
      <c r="R11" s="100"/>
      <c r="S11" s="100"/>
      <c r="T11" s="100"/>
      <c r="U11" s="100"/>
      <c r="V11" s="100"/>
      <c r="W11" s="100"/>
      <c r="X11" s="100"/>
      <c r="Y11" s="100"/>
      <c r="Z11" s="100"/>
    </row>
    <row r="12" spans="1:26" ht="14.25" customHeight="1" x14ac:dyDescent="0.3">
      <c r="A12" s="246" t="s">
        <v>1814</v>
      </c>
      <c r="B12" s="110">
        <v>42951</v>
      </c>
      <c r="C12" s="110" t="s">
        <v>836</v>
      </c>
      <c r="D12" s="125" t="s">
        <v>675</v>
      </c>
      <c r="E12" s="125" t="s">
        <v>1827</v>
      </c>
      <c r="F12" s="49" t="s">
        <v>1828</v>
      </c>
      <c r="G12" s="247">
        <v>691280</v>
      </c>
      <c r="H12" s="251">
        <v>42964</v>
      </c>
      <c r="I12" s="252"/>
      <c r="J12" s="102"/>
      <c r="K12" s="100"/>
      <c r="L12" s="100"/>
      <c r="M12" s="100"/>
      <c r="N12" s="100"/>
      <c r="O12" s="100"/>
      <c r="P12" s="100"/>
      <c r="Q12" s="100"/>
      <c r="R12" s="100"/>
      <c r="S12" s="100"/>
      <c r="T12" s="100"/>
      <c r="U12" s="100"/>
      <c r="V12" s="100"/>
      <c r="W12" s="100"/>
      <c r="X12" s="100"/>
      <c r="Y12" s="100"/>
      <c r="Z12" s="100"/>
    </row>
    <row r="13" spans="1:26" ht="44.25" customHeight="1" x14ac:dyDescent="0.3">
      <c r="A13" s="246" t="s">
        <v>1814</v>
      </c>
      <c r="B13" s="110">
        <v>42977</v>
      </c>
      <c r="C13" s="110" t="s">
        <v>836</v>
      </c>
      <c r="D13" s="125" t="s">
        <v>1829</v>
      </c>
      <c r="E13" s="125" t="s">
        <v>1830</v>
      </c>
      <c r="F13" s="49" t="s">
        <v>1831</v>
      </c>
      <c r="G13" s="247">
        <v>411110282</v>
      </c>
      <c r="H13" s="110">
        <v>42928</v>
      </c>
      <c r="I13" s="252"/>
      <c r="J13" s="49"/>
      <c r="K13" s="241"/>
      <c r="L13" s="241"/>
      <c r="M13" s="241"/>
      <c r="N13" s="241"/>
      <c r="O13" s="241"/>
      <c r="P13" s="241"/>
      <c r="Q13" s="241"/>
      <c r="R13" s="241"/>
      <c r="S13" s="241"/>
      <c r="T13" s="241"/>
      <c r="U13" s="241"/>
      <c r="V13" s="241"/>
      <c r="W13" s="241"/>
      <c r="X13" s="241"/>
      <c r="Y13" s="241"/>
      <c r="Z13" s="241"/>
    </row>
    <row r="14" spans="1:26" ht="14.25" customHeight="1" x14ac:dyDescent="0.25">
      <c r="A14" s="246" t="s">
        <v>1814</v>
      </c>
      <c r="B14" s="110">
        <v>42976</v>
      </c>
      <c r="C14" s="110" t="s">
        <v>836</v>
      </c>
      <c r="D14" s="125" t="s">
        <v>675</v>
      </c>
      <c r="E14" s="125" t="s">
        <v>1832</v>
      </c>
      <c r="F14" s="49" t="s">
        <v>1833</v>
      </c>
      <c r="G14" s="253">
        <v>98650.83</v>
      </c>
      <c r="H14" s="251">
        <v>42752</v>
      </c>
      <c r="I14" s="161" t="s">
        <v>930</v>
      </c>
      <c r="J14" s="49"/>
      <c r="K14" s="254"/>
      <c r="L14" s="241"/>
      <c r="M14" s="241"/>
      <c r="N14" s="241"/>
      <c r="O14" s="241"/>
      <c r="P14" s="241"/>
      <c r="Q14" s="241"/>
      <c r="R14" s="241"/>
      <c r="S14" s="241"/>
      <c r="T14" s="241"/>
      <c r="U14" s="241"/>
      <c r="V14" s="241"/>
      <c r="W14" s="241"/>
      <c r="X14" s="241"/>
      <c r="Y14" s="241"/>
      <c r="Z14" s="241"/>
    </row>
    <row r="15" spans="1:26" ht="14.25" customHeight="1" x14ac:dyDescent="0.3">
      <c r="A15" s="246" t="s">
        <v>1814</v>
      </c>
      <c r="B15" s="110"/>
      <c r="C15" s="110"/>
      <c r="D15" s="125"/>
      <c r="E15" s="125"/>
      <c r="F15" s="125"/>
      <c r="G15" s="247"/>
      <c r="H15" s="49"/>
      <c r="I15" s="252"/>
      <c r="J15" s="49"/>
      <c r="K15" s="241"/>
      <c r="L15" s="241"/>
      <c r="M15" s="241"/>
      <c r="N15" s="241"/>
      <c r="O15" s="241"/>
      <c r="P15" s="241"/>
      <c r="Q15" s="241"/>
      <c r="R15" s="241"/>
      <c r="S15" s="241"/>
      <c r="T15" s="241"/>
      <c r="U15" s="241"/>
      <c r="V15" s="241"/>
      <c r="W15" s="241"/>
      <c r="X15" s="241"/>
      <c r="Y15" s="241"/>
      <c r="Z15" s="241"/>
    </row>
    <row r="16" spans="1:26" ht="14.25" customHeight="1" x14ac:dyDescent="0.3">
      <c r="A16" s="246" t="s">
        <v>1814</v>
      </c>
      <c r="B16" s="110"/>
      <c r="C16" s="110"/>
      <c r="D16" s="125"/>
      <c r="E16" s="125"/>
      <c r="F16" s="125"/>
      <c r="G16" s="247"/>
      <c r="H16" s="49"/>
      <c r="I16" s="252"/>
      <c r="J16" s="49"/>
      <c r="K16" s="241"/>
      <c r="L16" s="241"/>
      <c r="M16" s="241"/>
      <c r="N16" s="241"/>
      <c r="O16" s="241"/>
      <c r="P16" s="241"/>
      <c r="Q16" s="241"/>
      <c r="R16" s="241"/>
      <c r="S16" s="241"/>
      <c r="T16" s="241"/>
      <c r="U16" s="241"/>
      <c r="V16" s="241"/>
      <c r="W16" s="241"/>
      <c r="X16" s="241"/>
      <c r="Y16" s="241"/>
      <c r="Z16" s="241"/>
    </row>
    <row r="17" spans="1:26" ht="14.25" customHeight="1" x14ac:dyDescent="0.3">
      <c r="A17" s="246" t="s">
        <v>1814</v>
      </c>
      <c r="B17" s="110"/>
      <c r="C17" s="110"/>
      <c r="D17" s="49"/>
      <c r="E17" s="49"/>
      <c r="F17" s="49"/>
      <c r="G17" s="247"/>
      <c r="H17" s="49"/>
      <c r="I17" s="252"/>
      <c r="J17" s="49"/>
      <c r="K17" s="241"/>
      <c r="L17" s="241"/>
      <c r="M17" s="241"/>
      <c r="N17" s="241"/>
      <c r="O17" s="241"/>
      <c r="P17" s="241"/>
      <c r="Q17" s="241"/>
      <c r="R17" s="241"/>
      <c r="S17" s="241"/>
      <c r="T17" s="241"/>
      <c r="U17" s="241"/>
      <c r="V17" s="241"/>
      <c r="W17" s="241"/>
      <c r="X17" s="241"/>
      <c r="Y17" s="241"/>
      <c r="Z17" s="241"/>
    </row>
    <row r="18" spans="1:26" ht="14.25" customHeight="1" x14ac:dyDescent="0.3">
      <c r="A18" s="246" t="s">
        <v>1814</v>
      </c>
      <c r="B18" s="110"/>
      <c r="C18" s="110"/>
      <c r="D18" s="125"/>
      <c r="E18" s="125"/>
      <c r="F18" s="49"/>
      <c r="G18" s="247"/>
      <c r="H18" s="49"/>
      <c r="I18" s="252"/>
      <c r="J18" s="49"/>
      <c r="K18" s="241"/>
      <c r="L18" s="241"/>
      <c r="M18" s="241"/>
      <c r="N18" s="241"/>
      <c r="O18" s="241"/>
      <c r="P18" s="241"/>
      <c r="Q18" s="241"/>
      <c r="R18" s="241"/>
      <c r="S18" s="241"/>
      <c r="T18" s="241"/>
      <c r="U18" s="241"/>
      <c r="V18" s="241"/>
      <c r="W18" s="241"/>
      <c r="X18" s="241"/>
      <c r="Y18" s="241"/>
      <c r="Z18" s="241"/>
    </row>
    <row r="19" spans="1:26" ht="14.25" customHeight="1" x14ac:dyDescent="0.3">
      <c r="A19" s="246" t="s">
        <v>1814</v>
      </c>
      <c r="B19" s="110"/>
      <c r="C19" s="110"/>
      <c r="D19" s="125"/>
      <c r="E19" s="125"/>
      <c r="F19" s="49"/>
      <c r="G19" s="247"/>
      <c r="H19" s="49"/>
      <c r="I19" s="252"/>
      <c r="J19" s="49"/>
      <c r="K19" s="241"/>
      <c r="L19" s="241"/>
      <c r="M19" s="241"/>
      <c r="N19" s="241"/>
      <c r="O19" s="241"/>
      <c r="P19" s="241"/>
      <c r="Q19" s="241"/>
      <c r="R19" s="241"/>
      <c r="S19" s="241"/>
      <c r="T19" s="241"/>
      <c r="U19" s="241"/>
      <c r="V19" s="241"/>
      <c r="W19" s="241"/>
      <c r="X19" s="241"/>
      <c r="Y19" s="241"/>
      <c r="Z19" s="241"/>
    </row>
    <row r="20" spans="1:26" ht="14.25" customHeight="1" x14ac:dyDescent="0.3">
      <c r="A20" s="246" t="s">
        <v>1814</v>
      </c>
      <c r="B20" s="110"/>
      <c r="C20" s="110"/>
      <c r="D20" s="125"/>
      <c r="E20" s="125"/>
      <c r="F20" s="49"/>
      <c r="G20" s="247"/>
      <c r="H20" s="49"/>
      <c r="I20" s="252"/>
      <c r="J20" s="49"/>
      <c r="K20" s="241"/>
      <c r="L20" s="241"/>
      <c r="M20" s="241"/>
      <c r="N20" s="241"/>
      <c r="O20" s="241"/>
      <c r="P20" s="241"/>
      <c r="Q20" s="241"/>
      <c r="R20" s="241"/>
      <c r="S20" s="241"/>
      <c r="T20" s="241"/>
      <c r="U20" s="241"/>
      <c r="V20" s="241"/>
      <c r="W20" s="241"/>
      <c r="X20" s="241"/>
      <c r="Y20" s="241"/>
      <c r="Z20" s="241"/>
    </row>
    <row r="21" spans="1:26" ht="14.25" customHeight="1" x14ac:dyDescent="0.3">
      <c r="A21" s="246" t="s">
        <v>1814</v>
      </c>
      <c r="B21" s="110"/>
      <c r="C21" s="110"/>
      <c r="D21" s="49"/>
      <c r="E21" s="49"/>
      <c r="F21" s="49"/>
      <c r="G21" s="247"/>
      <c r="H21" s="251"/>
      <c r="I21" s="252"/>
      <c r="J21" s="49"/>
      <c r="K21" s="241"/>
      <c r="L21" s="241"/>
      <c r="M21" s="241"/>
      <c r="N21" s="241"/>
      <c r="O21" s="241"/>
      <c r="P21" s="241"/>
      <c r="Q21" s="241"/>
      <c r="R21" s="241"/>
      <c r="S21" s="241"/>
      <c r="T21" s="241"/>
      <c r="U21" s="241"/>
      <c r="V21" s="241"/>
      <c r="W21" s="241"/>
      <c r="X21" s="241"/>
      <c r="Y21" s="241"/>
      <c r="Z21" s="241"/>
    </row>
    <row r="22" spans="1:26" ht="14.25" customHeight="1" x14ac:dyDescent="0.3">
      <c r="A22" s="246" t="s">
        <v>1814</v>
      </c>
      <c r="B22" s="110"/>
      <c r="C22" s="110"/>
      <c r="D22" s="125"/>
      <c r="E22" s="125"/>
      <c r="F22" s="125"/>
      <c r="G22" s="247"/>
      <c r="H22" s="125"/>
      <c r="I22" s="252"/>
      <c r="J22" s="49"/>
      <c r="K22" s="241"/>
      <c r="L22" s="241"/>
      <c r="M22" s="241"/>
      <c r="N22" s="241"/>
      <c r="O22" s="241"/>
      <c r="P22" s="241"/>
      <c r="Q22" s="241"/>
      <c r="R22" s="241"/>
      <c r="S22" s="241"/>
      <c r="T22" s="241"/>
      <c r="U22" s="241"/>
      <c r="V22" s="241"/>
      <c r="W22" s="241"/>
      <c r="X22" s="241"/>
      <c r="Y22" s="241"/>
      <c r="Z22" s="241"/>
    </row>
    <row r="23" spans="1:26" ht="14.25" customHeight="1" x14ac:dyDescent="0.3">
      <c r="A23" s="246" t="s">
        <v>1814</v>
      </c>
      <c r="B23" s="110"/>
      <c r="C23" s="110"/>
      <c r="D23" s="125"/>
      <c r="E23" s="125"/>
      <c r="F23" s="125"/>
      <c r="G23" s="247"/>
      <c r="H23" s="125"/>
      <c r="I23" s="252"/>
      <c r="J23" s="49"/>
      <c r="K23" s="241"/>
      <c r="L23" s="241"/>
      <c r="M23" s="241"/>
      <c r="N23" s="241"/>
      <c r="O23" s="241"/>
      <c r="P23" s="241"/>
      <c r="Q23" s="241"/>
      <c r="R23" s="241"/>
      <c r="S23" s="241"/>
      <c r="T23" s="241"/>
      <c r="U23" s="241"/>
      <c r="V23" s="241"/>
      <c r="W23" s="241"/>
      <c r="X23" s="241"/>
      <c r="Y23" s="241"/>
      <c r="Z23" s="241"/>
    </row>
    <row r="24" spans="1:26" ht="14.25" customHeight="1" x14ac:dyDescent="0.3">
      <c r="A24" s="246" t="s">
        <v>1814</v>
      </c>
      <c r="B24" s="110"/>
      <c r="C24" s="110"/>
      <c r="D24" s="125"/>
      <c r="E24" s="125"/>
      <c r="F24" s="49"/>
      <c r="G24" s="247"/>
      <c r="H24" s="125"/>
      <c r="I24" s="252"/>
      <c r="J24" s="49"/>
      <c r="K24" s="241"/>
      <c r="L24" s="241"/>
      <c r="M24" s="241"/>
      <c r="N24" s="241"/>
      <c r="O24" s="241"/>
      <c r="P24" s="241"/>
      <c r="Q24" s="241"/>
      <c r="R24" s="241"/>
      <c r="S24" s="241"/>
      <c r="T24" s="241"/>
      <c r="U24" s="241"/>
      <c r="V24" s="241"/>
      <c r="W24" s="241"/>
      <c r="X24" s="241"/>
      <c r="Y24" s="241"/>
      <c r="Z24" s="241"/>
    </row>
    <row r="25" spans="1:26" ht="14.25" customHeight="1" x14ac:dyDescent="0.3">
      <c r="A25" s="246" t="s">
        <v>1814</v>
      </c>
      <c r="B25" s="110"/>
      <c r="C25" s="110"/>
      <c r="D25" s="125"/>
      <c r="E25" s="125"/>
      <c r="F25" s="125"/>
      <c r="G25" s="247"/>
      <c r="H25" s="250"/>
      <c r="I25" s="252"/>
      <c r="J25" s="49"/>
      <c r="K25" s="241"/>
      <c r="L25" s="241"/>
      <c r="M25" s="241"/>
      <c r="N25" s="241"/>
      <c r="O25" s="241"/>
      <c r="P25" s="241"/>
      <c r="Q25" s="241"/>
      <c r="R25" s="241"/>
      <c r="S25" s="241"/>
      <c r="T25" s="241"/>
      <c r="U25" s="241"/>
      <c r="V25" s="241"/>
      <c r="W25" s="241"/>
      <c r="X25" s="241"/>
      <c r="Y25" s="241"/>
      <c r="Z25" s="241"/>
    </row>
    <row r="26" spans="1:26" ht="14.25" customHeight="1" x14ac:dyDescent="0.3">
      <c r="A26" s="246" t="s">
        <v>1814</v>
      </c>
      <c r="B26" s="110"/>
      <c r="C26" s="110"/>
      <c r="D26" s="49"/>
      <c r="E26" s="49"/>
      <c r="F26" s="49"/>
      <c r="G26" s="247"/>
      <c r="H26" s="125"/>
      <c r="I26" s="252"/>
      <c r="J26" s="49"/>
      <c r="K26" s="241"/>
      <c r="L26" s="241"/>
      <c r="M26" s="241"/>
      <c r="N26" s="241"/>
      <c r="O26" s="241"/>
      <c r="P26" s="241"/>
      <c r="Q26" s="241"/>
      <c r="R26" s="241"/>
      <c r="S26" s="241"/>
      <c r="T26" s="241"/>
      <c r="U26" s="241"/>
      <c r="V26" s="241"/>
      <c r="W26" s="241"/>
      <c r="X26" s="241"/>
      <c r="Y26" s="241"/>
      <c r="Z26" s="241"/>
    </row>
    <row r="27" spans="1:26" ht="14.25" customHeight="1" x14ac:dyDescent="0.3">
      <c r="A27" s="246" t="s">
        <v>1814</v>
      </c>
      <c r="B27" s="110"/>
      <c r="C27" s="110"/>
      <c r="D27" s="125"/>
      <c r="E27" s="125"/>
      <c r="F27" s="49"/>
      <c r="G27" s="247"/>
      <c r="H27" s="125"/>
      <c r="I27" s="252"/>
      <c r="J27" s="49"/>
      <c r="K27" s="241"/>
      <c r="L27" s="241"/>
      <c r="M27" s="241"/>
      <c r="N27" s="241"/>
      <c r="O27" s="241"/>
      <c r="P27" s="241"/>
      <c r="Q27" s="241"/>
      <c r="R27" s="241"/>
      <c r="S27" s="241"/>
      <c r="T27" s="241"/>
      <c r="U27" s="241"/>
      <c r="V27" s="241"/>
      <c r="W27" s="241"/>
      <c r="X27" s="241"/>
      <c r="Y27" s="241"/>
      <c r="Z27" s="241"/>
    </row>
    <row r="28" spans="1:26" ht="14.25" customHeight="1" x14ac:dyDescent="0.3">
      <c r="A28" s="246" t="s">
        <v>1814</v>
      </c>
      <c r="B28" s="110"/>
      <c r="C28" s="110"/>
      <c r="D28" s="125"/>
      <c r="E28" s="125"/>
      <c r="F28" s="49"/>
      <c r="G28" s="247"/>
      <c r="H28" s="125"/>
      <c r="I28" s="252"/>
      <c r="J28" s="49"/>
      <c r="K28" s="241"/>
      <c r="L28" s="241"/>
      <c r="M28" s="241"/>
      <c r="N28" s="241"/>
      <c r="O28" s="241"/>
      <c r="P28" s="241"/>
      <c r="Q28" s="241"/>
      <c r="R28" s="241"/>
      <c r="S28" s="241"/>
      <c r="T28" s="241"/>
      <c r="U28" s="241"/>
      <c r="V28" s="241"/>
      <c r="W28" s="241"/>
      <c r="X28" s="241"/>
      <c r="Y28" s="241"/>
      <c r="Z28" s="241"/>
    </row>
    <row r="29" spans="1:26" ht="14.25" customHeight="1" x14ac:dyDescent="0.3">
      <c r="A29" s="246" t="s">
        <v>1814</v>
      </c>
      <c r="B29" s="110"/>
      <c r="C29" s="110"/>
      <c r="D29" s="49"/>
      <c r="E29" s="49"/>
      <c r="F29" s="125"/>
      <c r="G29" s="247"/>
      <c r="H29" s="125"/>
      <c r="I29" s="252"/>
      <c r="J29" s="49"/>
      <c r="K29" s="241"/>
      <c r="L29" s="241"/>
      <c r="M29" s="241"/>
      <c r="N29" s="241"/>
      <c r="O29" s="241"/>
      <c r="P29" s="241"/>
      <c r="Q29" s="241"/>
      <c r="R29" s="241"/>
      <c r="S29" s="241"/>
      <c r="T29" s="241"/>
      <c r="U29" s="241"/>
      <c r="V29" s="241"/>
      <c r="W29" s="241"/>
      <c r="X29" s="241"/>
      <c r="Y29" s="241"/>
      <c r="Z29" s="241"/>
    </row>
    <row r="30" spans="1:26" ht="14.25" customHeight="1" x14ac:dyDescent="0.3">
      <c r="A30" s="246" t="s">
        <v>1814</v>
      </c>
      <c r="B30" s="110"/>
      <c r="C30" s="110"/>
      <c r="D30" s="49"/>
      <c r="E30" s="49"/>
      <c r="F30" s="49"/>
      <c r="G30" s="247"/>
      <c r="H30" s="125"/>
      <c r="I30" s="252"/>
      <c r="J30" s="49"/>
      <c r="K30" s="241"/>
      <c r="L30" s="241"/>
      <c r="M30" s="241"/>
      <c r="N30" s="241"/>
      <c r="O30" s="241"/>
      <c r="P30" s="241"/>
      <c r="Q30" s="241"/>
      <c r="R30" s="241"/>
      <c r="S30" s="241"/>
      <c r="T30" s="241"/>
      <c r="U30" s="241"/>
      <c r="V30" s="241"/>
      <c r="W30" s="241"/>
      <c r="X30" s="241"/>
      <c r="Y30" s="241"/>
      <c r="Z30" s="241"/>
    </row>
    <row r="31" spans="1:26" ht="14.25" customHeight="1" x14ac:dyDescent="0.3">
      <c r="A31" s="246" t="s">
        <v>1814</v>
      </c>
      <c r="B31" s="110"/>
      <c r="C31" s="110"/>
      <c r="D31" s="125"/>
      <c r="E31" s="125"/>
      <c r="F31" s="49"/>
      <c r="G31" s="247"/>
      <c r="H31" s="125"/>
      <c r="I31" s="252"/>
      <c r="J31" s="49"/>
      <c r="K31" s="241"/>
      <c r="L31" s="241"/>
      <c r="M31" s="241"/>
      <c r="N31" s="241"/>
      <c r="O31" s="241"/>
      <c r="P31" s="241"/>
      <c r="Q31" s="241"/>
      <c r="R31" s="241"/>
      <c r="S31" s="241"/>
      <c r="T31" s="241"/>
      <c r="U31" s="241"/>
      <c r="V31" s="241"/>
      <c r="W31" s="241"/>
      <c r="X31" s="241"/>
      <c r="Y31" s="241"/>
      <c r="Z31" s="241"/>
    </row>
    <row r="32" spans="1:26" ht="14.25" customHeight="1" x14ac:dyDescent="0.3">
      <c r="A32" s="246" t="s">
        <v>1814</v>
      </c>
      <c r="B32" s="110"/>
      <c r="C32" s="110"/>
      <c r="D32" s="125"/>
      <c r="E32" s="125"/>
      <c r="F32" s="125"/>
      <c r="G32" s="247"/>
      <c r="H32" s="49"/>
      <c r="I32" s="252"/>
      <c r="J32" s="49"/>
      <c r="K32" s="241"/>
      <c r="L32" s="241"/>
      <c r="M32" s="241"/>
      <c r="N32" s="241"/>
      <c r="O32" s="241"/>
      <c r="P32" s="241"/>
      <c r="Q32" s="241"/>
      <c r="R32" s="241"/>
      <c r="S32" s="241"/>
      <c r="T32" s="241"/>
      <c r="U32" s="241"/>
      <c r="V32" s="241"/>
      <c r="W32" s="241"/>
      <c r="X32" s="241"/>
      <c r="Y32" s="241"/>
      <c r="Z32" s="241"/>
    </row>
    <row r="33" spans="1:26" ht="14.25" customHeight="1" x14ac:dyDescent="0.3">
      <c r="A33" s="246" t="s">
        <v>1814</v>
      </c>
      <c r="B33" s="110"/>
      <c r="C33" s="110"/>
      <c r="D33" s="125"/>
      <c r="E33" s="125"/>
      <c r="F33" s="125"/>
      <c r="G33" s="255"/>
      <c r="H33" s="49"/>
      <c r="I33" s="252"/>
      <c r="J33" s="49"/>
      <c r="K33" s="241"/>
      <c r="L33" s="241"/>
      <c r="M33" s="241"/>
      <c r="N33" s="241"/>
      <c r="O33" s="241"/>
      <c r="P33" s="241"/>
      <c r="Q33" s="241"/>
      <c r="R33" s="241"/>
      <c r="S33" s="241"/>
      <c r="T33" s="241"/>
      <c r="U33" s="241"/>
      <c r="V33" s="241"/>
      <c r="W33" s="241"/>
      <c r="X33" s="241"/>
      <c r="Y33" s="241"/>
      <c r="Z33" s="241"/>
    </row>
    <row r="34" spans="1:26" ht="14.25" customHeight="1" x14ac:dyDescent="0.3">
      <c r="A34" s="246" t="s">
        <v>1814</v>
      </c>
      <c r="B34" s="110"/>
      <c r="C34" s="110"/>
      <c r="D34" s="125"/>
      <c r="E34" s="125"/>
      <c r="F34" s="125"/>
      <c r="G34" s="255"/>
      <c r="H34" s="49"/>
      <c r="I34" s="252"/>
      <c r="J34" s="49"/>
      <c r="K34" s="241"/>
      <c r="L34" s="241"/>
      <c r="M34" s="241"/>
      <c r="N34" s="241"/>
      <c r="O34" s="241"/>
      <c r="P34" s="241"/>
      <c r="Q34" s="241"/>
      <c r="R34" s="241"/>
      <c r="S34" s="241"/>
      <c r="T34" s="241"/>
      <c r="U34" s="241"/>
      <c r="V34" s="241"/>
      <c r="W34" s="241"/>
      <c r="X34" s="241"/>
      <c r="Y34" s="241"/>
      <c r="Z34" s="241"/>
    </row>
    <row r="35" spans="1:26" ht="14.25" customHeight="1" x14ac:dyDescent="0.3">
      <c r="A35" s="246" t="s">
        <v>1814</v>
      </c>
      <c r="B35" s="110"/>
      <c r="C35" s="110"/>
      <c r="D35" s="125"/>
      <c r="E35" s="125"/>
      <c r="F35" s="125"/>
      <c r="G35" s="255"/>
      <c r="H35" s="49"/>
      <c r="I35" s="252"/>
      <c r="J35" s="49"/>
      <c r="K35" s="241"/>
      <c r="L35" s="241"/>
      <c r="M35" s="241"/>
      <c r="N35" s="241"/>
      <c r="O35" s="241"/>
      <c r="P35" s="241"/>
      <c r="Q35" s="241"/>
      <c r="R35" s="241"/>
      <c r="S35" s="241"/>
      <c r="T35" s="241"/>
      <c r="U35" s="241"/>
      <c r="V35" s="241"/>
      <c r="W35" s="241"/>
      <c r="X35" s="241"/>
      <c r="Y35" s="241"/>
      <c r="Z35" s="241"/>
    </row>
    <row r="36" spans="1:26" ht="14.25" customHeight="1" x14ac:dyDescent="0.3">
      <c r="A36" s="246" t="s">
        <v>1814</v>
      </c>
      <c r="B36" s="110"/>
      <c r="C36" s="110"/>
      <c r="D36" s="125"/>
      <c r="E36" s="125"/>
      <c r="F36" s="125"/>
      <c r="G36" s="255"/>
      <c r="H36" s="49"/>
      <c r="I36" s="252"/>
      <c r="J36" s="49"/>
      <c r="K36" s="241"/>
      <c r="L36" s="241"/>
      <c r="M36" s="241"/>
      <c r="N36" s="241"/>
      <c r="O36" s="241"/>
      <c r="P36" s="241"/>
      <c r="Q36" s="241"/>
      <c r="R36" s="241"/>
      <c r="S36" s="241"/>
      <c r="T36" s="241"/>
      <c r="U36" s="241"/>
      <c r="V36" s="241"/>
      <c r="W36" s="241"/>
      <c r="X36" s="241"/>
      <c r="Y36" s="241"/>
      <c r="Z36" s="241"/>
    </row>
    <row r="37" spans="1:26" ht="14.25" customHeight="1" x14ac:dyDescent="0.3">
      <c r="A37" s="246" t="s">
        <v>1814</v>
      </c>
      <c r="B37" s="110"/>
      <c r="C37" s="110"/>
      <c r="D37" s="125"/>
      <c r="E37" s="125"/>
      <c r="F37" s="125"/>
      <c r="G37" s="247"/>
      <c r="H37" s="49"/>
      <c r="I37" s="252"/>
      <c r="J37" s="49"/>
      <c r="K37" s="241"/>
      <c r="L37" s="241"/>
      <c r="M37" s="241"/>
      <c r="N37" s="241"/>
      <c r="O37" s="241"/>
      <c r="P37" s="241"/>
      <c r="Q37" s="241"/>
      <c r="R37" s="241"/>
      <c r="S37" s="241"/>
      <c r="T37" s="241"/>
      <c r="U37" s="241"/>
      <c r="V37" s="241"/>
      <c r="W37" s="241"/>
      <c r="X37" s="241"/>
      <c r="Y37" s="241"/>
      <c r="Z37" s="241"/>
    </row>
    <row r="38" spans="1:26" ht="14.25" customHeight="1" x14ac:dyDescent="0.3">
      <c r="A38" s="246" t="s">
        <v>1814</v>
      </c>
      <c r="B38" s="110"/>
      <c r="C38" s="110"/>
      <c r="D38" s="125"/>
      <c r="E38" s="125"/>
      <c r="F38" s="125"/>
      <c r="G38" s="247"/>
      <c r="H38" s="49"/>
      <c r="I38" s="252"/>
      <c r="J38" s="49"/>
      <c r="K38" s="241"/>
      <c r="L38" s="241"/>
      <c r="M38" s="241"/>
      <c r="N38" s="241"/>
      <c r="O38" s="241"/>
      <c r="P38" s="241"/>
      <c r="Q38" s="241"/>
      <c r="R38" s="241"/>
      <c r="S38" s="241"/>
      <c r="T38" s="241"/>
      <c r="U38" s="241"/>
      <c r="V38" s="241"/>
      <c r="W38" s="241"/>
      <c r="X38" s="241"/>
      <c r="Y38" s="241"/>
      <c r="Z38" s="241"/>
    </row>
    <row r="39" spans="1:26" ht="14.25" customHeight="1" x14ac:dyDescent="0.3">
      <c r="A39" s="246" t="s">
        <v>1814</v>
      </c>
      <c r="B39" s="110"/>
      <c r="C39" s="110"/>
      <c r="D39" s="125"/>
      <c r="E39" s="125"/>
      <c r="F39" s="125"/>
      <c r="G39" s="247"/>
      <c r="H39" s="49"/>
      <c r="I39" s="252"/>
      <c r="J39" s="49"/>
      <c r="K39" s="241"/>
      <c r="L39" s="241"/>
      <c r="M39" s="241"/>
      <c r="N39" s="241"/>
      <c r="O39" s="241"/>
      <c r="P39" s="241"/>
      <c r="Q39" s="241"/>
      <c r="R39" s="241"/>
      <c r="S39" s="241"/>
      <c r="T39" s="241"/>
      <c r="U39" s="241"/>
      <c r="V39" s="241"/>
      <c r="W39" s="241"/>
      <c r="X39" s="241"/>
      <c r="Y39" s="241"/>
      <c r="Z39" s="241"/>
    </row>
    <row r="40" spans="1:26" ht="14.25" customHeight="1" x14ac:dyDescent="0.3">
      <c r="A40" s="246" t="s">
        <v>1814</v>
      </c>
      <c r="B40" s="110"/>
      <c r="C40" s="110"/>
      <c r="D40" s="125"/>
      <c r="E40" s="125"/>
      <c r="F40" s="125"/>
      <c r="G40" s="247"/>
      <c r="H40" s="49"/>
      <c r="I40" s="252"/>
      <c r="J40" s="49"/>
      <c r="K40" s="241"/>
      <c r="L40" s="241"/>
      <c r="M40" s="241"/>
      <c r="N40" s="241"/>
      <c r="O40" s="241"/>
      <c r="P40" s="241"/>
      <c r="Q40" s="241"/>
      <c r="R40" s="241"/>
      <c r="S40" s="241"/>
      <c r="T40" s="241"/>
      <c r="U40" s="241"/>
      <c r="V40" s="241"/>
      <c r="W40" s="241"/>
      <c r="X40" s="241"/>
      <c r="Y40" s="241"/>
      <c r="Z40" s="241"/>
    </row>
    <row r="41" spans="1:26" ht="14.25" customHeight="1" x14ac:dyDescent="0.3">
      <c r="A41" s="246" t="s">
        <v>1814</v>
      </c>
      <c r="B41" s="110"/>
      <c r="C41" s="110"/>
      <c r="D41" s="125"/>
      <c r="E41" s="125"/>
      <c r="F41" s="125"/>
      <c r="G41" s="247"/>
      <c r="H41" s="49"/>
      <c r="I41" s="252"/>
      <c r="J41" s="49"/>
      <c r="K41" s="241"/>
      <c r="L41" s="241"/>
      <c r="M41" s="241"/>
      <c r="N41" s="241"/>
      <c r="O41" s="241"/>
      <c r="P41" s="241"/>
      <c r="Q41" s="241"/>
      <c r="R41" s="241"/>
      <c r="S41" s="241"/>
      <c r="T41" s="241"/>
      <c r="U41" s="241"/>
      <c r="V41" s="241"/>
      <c r="W41" s="241"/>
      <c r="X41" s="241"/>
      <c r="Y41" s="241"/>
      <c r="Z41" s="241"/>
    </row>
    <row r="42" spans="1:26" ht="14.25" customHeight="1" x14ac:dyDescent="0.3">
      <c r="A42" s="246" t="s">
        <v>1814</v>
      </c>
      <c r="B42" s="110"/>
      <c r="C42" s="110"/>
      <c r="D42" s="125"/>
      <c r="E42" s="125"/>
      <c r="F42" s="125"/>
      <c r="G42" s="247"/>
      <c r="H42" s="49"/>
      <c r="I42" s="252"/>
      <c r="J42" s="49"/>
      <c r="K42" s="241"/>
      <c r="L42" s="241"/>
      <c r="M42" s="241"/>
      <c r="N42" s="241"/>
      <c r="O42" s="241"/>
      <c r="P42" s="241"/>
      <c r="Q42" s="241"/>
      <c r="R42" s="241"/>
      <c r="S42" s="241"/>
      <c r="T42" s="241"/>
      <c r="U42" s="241"/>
      <c r="V42" s="241"/>
      <c r="W42" s="241"/>
      <c r="X42" s="241"/>
      <c r="Y42" s="241"/>
      <c r="Z42" s="241"/>
    </row>
    <row r="43" spans="1:26" ht="14.25" customHeight="1" x14ac:dyDescent="0.3">
      <c r="A43" s="246" t="s">
        <v>1814</v>
      </c>
      <c r="B43" s="110"/>
      <c r="C43" s="110"/>
      <c r="D43" s="125"/>
      <c r="E43" s="125"/>
      <c r="F43" s="125"/>
      <c r="G43" s="247"/>
      <c r="H43" s="49"/>
      <c r="I43" s="252"/>
      <c r="J43" s="49"/>
      <c r="K43" s="241"/>
      <c r="L43" s="241"/>
      <c r="M43" s="241"/>
      <c r="N43" s="241"/>
      <c r="O43" s="241"/>
      <c r="P43" s="241"/>
      <c r="Q43" s="241"/>
      <c r="R43" s="241"/>
      <c r="S43" s="241"/>
      <c r="T43" s="241"/>
      <c r="U43" s="241"/>
      <c r="V43" s="241"/>
      <c r="W43" s="241"/>
      <c r="X43" s="241"/>
      <c r="Y43" s="241"/>
      <c r="Z43" s="241"/>
    </row>
    <row r="44" spans="1:26" ht="14.25" customHeight="1" x14ac:dyDescent="0.3">
      <c r="A44" s="246" t="s">
        <v>1814</v>
      </c>
      <c r="B44" s="110"/>
      <c r="C44" s="110"/>
      <c r="D44" s="125"/>
      <c r="E44" s="125"/>
      <c r="F44" s="125"/>
      <c r="G44" s="247"/>
      <c r="H44" s="49"/>
      <c r="I44" s="252"/>
      <c r="J44" s="49"/>
      <c r="K44" s="241"/>
      <c r="L44" s="241"/>
      <c r="M44" s="241"/>
      <c r="N44" s="241"/>
      <c r="O44" s="241"/>
      <c r="P44" s="241"/>
      <c r="Q44" s="241"/>
      <c r="R44" s="241"/>
      <c r="S44" s="241"/>
      <c r="T44" s="241"/>
      <c r="U44" s="241"/>
      <c r="V44" s="241"/>
      <c r="W44" s="241"/>
      <c r="X44" s="241"/>
      <c r="Y44" s="241"/>
      <c r="Z44" s="241"/>
    </row>
    <row r="45" spans="1:26" ht="14.25" customHeight="1" x14ac:dyDescent="0.3">
      <c r="A45" s="246" t="s">
        <v>1814</v>
      </c>
      <c r="B45" s="110"/>
      <c r="C45" s="110"/>
      <c r="D45" s="125"/>
      <c r="E45" s="125"/>
      <c r="F45" s="125"/>
      <c r="G45" s="247"/>
      <c r="H45" s="246"/>
      <c r="I45" s="252"/>
      <c r="J45" s="49"/>
      <c r="K45" s="241"/>
      <c r="L45" s="241"/>
      <c r="M45" s="241"/>
      <c r="N45" s="241"/>
      <c r="O45" s="241"/>
      <c r="P45" s="241"/>
      <c r="Q45" s="241"/>
      <c r="R45" s="241"/>
      <c r="S45" s="241"/>
      <c r="T45" s="241"/>
      <c r="U45" s="241"/>
      <c r="V45" s="241"/>
      <c r="W45" s="241"/>
      <c r="X45" s="241"/>
      <c r="Y45" s="241"/>
      <c r="Z45" s="241"/>
    </row>
    <row r="46" spans="1:26" ht="14.25" customHeight="1" x14ac:dyDescent="0.3">
      <c r="A46" s="246" t="s">
        <v>1814</v>
      </c>
      <c r="B46" s="110"/>
      <c r="C46" s="110"/>
      <c r="D46" s="125"/>
      <c r="E46" s="125"/>
      <c r="F46" s="125"/>
      <c r="G46" s="247"/>
      <c r="H46" s="246"/>
      <c r="I46" s="252"/>
      <c r="J46" s="49"/>
      <c r="K46" s="241"/>
      <c r="L46" s="241"/>
      <c r="M46" s="241"/>
      <c r="N46" s="241"/>
      <c r="O46" s="241"/>
      <c r="P46" s="241"/>
      <c r="Q46" s="241"/>
      <c r="R46" s="241"/>
      <c r="S46" s="241"/>
      <c r="T46" s="241"/>
      <c r="U46" s="241"/>
      <c r="V46" s="241"/>
      <c r="W46" s="241"/>
      <c r="X46" s="241"/>
      <c r="Y46" s="241"/>
      <c r="Z46" s="241"/>
    </row>
    <row r="47" spans="1:26" ht="14.25" customHeight="1" x14ac:dyDescent="0.3">
      <c r="A47" s="246" t="s">
        <v>1814</v>
      </c>
      <c r="B47" s="110"/>
      <c r="C47" s="110"/>
      <c r="D47" s="125"/>
      <c r="E47" s="125"/>
      <c r="F47" s="125"/>
      <c r="G47" s="247"/>
      <c r="H47" s="49"/>
      <c r="I47" s="252"/>
      <c r="J47" s="49"/>
      <c r="K47" s="241"/>
      <c r="L47" s="241"/>
      <c r="M47" s="241"/>
      <c r="N47" s="241"/>
      <c r="O47" s="241"/>
      <c r="P47" s="241"/>
      <c r="Q47" s="241"/>
      <c r="R47" s="241"/>
      <c r="S47" s="241"/>
      <c r="T47" s="241"/>
      <c r="U47" s="241"/>
      <c r="V47" s="241"/>
      <c r="W47" s="241"/>
      <c r="X47" s="241"/>
      <c r="Y47" s="241"/>
      <c r="Z47" s="241"/>
    </row>
    <row r="48" spans="1:26" ht="14.25" customHeight="1" x14ac:dyDescent="0.3">
      <c r="A48" s="246" t="s">
        <v>1814</v>
      </c>
      <c r="B48" s="110"/>
      <c r="C48" s="110"/>
      <c r="D48" s="125"/>
      <c r="E48" s="125"/>
      <c r="F48" s="125"/>
      <c r="G48" s="247"/>
      <c r="H48" s="49"/>
      <c r="I48" s="252"/>
      <c r="J48" s="49"/>
      <c r="K48" s="241"/>
      <c r="L48" s="241"/>
      <c r="M48" s="241"/>
      <c r="N48" s="241"/>
      <c r="O48" s="241"/>
      <c r="P48" s="241"/>
      <c r="Q48" s="241"/>
      <c r="R48" s="241"/>
      <c r="S48" s="241"/>
      <c r="T48" s="241"/>
      <c r="U48" s="241"/>
      <c r="V48" s="241"/>
      <c r="W48" s="241"/>
      <c r="X48" s="241"/>
      <c r="Y48" s="241"/>
      <c r="Z48" s="241"/>
    </row>
    <row r="49" spans="1:26" ht="14.25" customHeight="1" x14ac:dyDescent="0.3">
      <c r="A49" s="246" t="s">
        <v>1814</v>
      </c>
      <c r="B49" s="110"/>
      <c r="C49" s="110"/>
      <c r="D49" s="125"/>
      <c r="E49" s="125"/>
      <c r="F49" s="49"/>
      <c r="G49" s="247"/>
      <c r="H49" s="49"/>
      <c r="I49" s="252"/>
      <c r="J49" s="49"/>
      <c r="K49" s="241"/>
      <c r="L49" s="241"/>
      <c r="M49" s="241"/>
      <c r="N49" s="241"/>
      <c r="O49" s="241"/>
      <c r="P49" s="241"/>
      <c r="Q49" s="241"/>
      <c r="R49" s="241"/>
      <c r="S49" s="241"/>
      <c r="T49" s="241"/>
      <c r="U49" s="241"/>
      <c r="V49" s="241"/>
      <c r="W49" s="241"/>
      <c r="X49" s="241"/>
      <c r="Y49" s="241"/>
      <c r="Z49" s="241"/>
    </row>
    <row r="50" spans="1:26" ht="14.25" customHeight="1" x14ac:dyDescent="0.3">
      <c r="A50" s="246" t="s">
        <v>1814</v>
      </c>
      <c r="B50" s="110"/>
      <c r="C50" s="110"/>
      <c r="D50" s="125"/>
      <c r="E50" s="125"/>
      <c r="F50" s="125"/>
      <c r="G50" s="247"/>
      <c r="H50" s="49"/>
      <c r="I50" s="252"/>
      <c r="J50" s="49"/>
      <c r="K50" s="241"/>
      <c r="L50" s="241"/>
      <c r="M50" s="241"/>
      <c r="N50" s="241"/>
      <c r="O50" s="241"/>
      <c r="P50" s="241"/>
      <c r="Q50" s="241"/>
      <c r="R50" s="241"/>
      <c r="S50" s="241"/>
      <c r="T50" s="241"/>
      <c r="U50" s="241"/>
      <c r="V50" s="241"/>
      <c r="W50" s="241"/>
      <c r="X50" s="241"/>
      <c r="Y50" s="241"/>
      <c r="Z50" s="241"/>
    </row>
    <row r="51" spans="1:26" ht="14.25" customHeight="1" x14ac:dyDescent="0.3">
      <c r="A51" s="246" t="s">
        <v>1814</v>
      </c>
      <c r="B51" s="110"/>
      <c r="C51" s="110"/>
      <c r="D51" s="125"/>
      <c r="E51" s="125"/>
      <c r="F51" s="125"/>
      <c r="G51" s="247"/>
      <c r="H51" s="49"/>
      <c r="I51" s="252"/>
      <c r="J51" s="49"/>
      <c r="K51" s="241"/>
      <c r="L51" s="241"/>
      <c r="M51" s="241"/>
      <c r="N51" s="241"/>
      <c r="O51" s="241"/>
      <c r="P51" s="241"/>
      <c r="Q51" s="241"/>
      <c r="R51" s="241"/>
      <c r="S51" s="241"/>
      <c r="T51" s="241"/>
      <c r="U51" s="241"/>
      <c r="V51" s="241"/>
      <c r="W51" s="241"/>
      <c r="X51" s="241"/>
      <c r="Y51" s="241"/>
      <c r="Z51" s="241"/>
    </row>
    <row r="52" spans="1:26" ht="14.25" customHeight="1" x14ac:dyDescent="0.25">
      <c r="A52" s="246" t="s">
        <v>1814</v>
      </c>
      <c r="B52" s="110"/>
      <c r="C52" s="110"/>
      <c r="D52" s="125"/>
      <c r="E52" s="125"/>
      <c r="F52" s="125"/>
      <c r="G52" s="247"/>
      <c r="H52" s="49"/>
      <c r="I52" s="125"/>
      <c r="J52" s="49"/>
      <c r="K52" s="241"/>
      <c r="L52" s="241"/>
      <c r="M52" s="241"/>
      <c r="N52" s="241"/>
      <c r="O52" s="241"/>
      <c r="P52" s="241"/>
      <c r="Q52" s="241"/>
      <c r="R52" s="241"/>
      <c r="S52" s="241"/>
      <c r="T52" s="241"/>
      <c r="U52" s="241"/>
      <c r="V52" s="241"/>
      <c r="W52" s="241"/>
      <c r="X52" s="241"/>
      <c r="Y52" s="241"/>
      <c r="Z52" s="241"/>
    </row>
    <row r="53" spans="1:26" ht="14.25" customHeight="1" x14ac:dyDescent="0.25">
      <c r="A53" s="246" t="s">
        <v>1814</v>
      </c>
      <c r="B53" s="110"/>
      <c r="C53" s="110"/>
      <c r="D53" s="125"/>
      <c r="E53" s="125"/>
      <c r="F53" s="125"/>
      <c r="G53" s="247"/>
      <c r="H53" s="49"/>
      <c r="I53" s="125"/>
      <c r="J53" s="49"/>
      <c r="K53" s="241"/>
      <c r="L53" s="241"/>
      <c r="M53" s="241"/>
      <c r="N53" s="241"/>
      <c r="O53" s="241"/>
      <c r="P53" s="241"/>
      <c r="Q53" s="241"/>
      <c r="R53" s="241"/>
      <c r="S53" s="241"/>
      <c r="T53" s="241"/>
      <c r="U53" s="241"/>
      <c r="V53" s="241"/>
      <c r="W53" s="241"/>
      <c r="X53" s="241"/>
      <c r="Y53" s="241"/>
      <c r="Z53" s="241"/>
    </row>
    <row r="54" spans="1:26" ht="14.25" customHeight="1" x14ac:dyDescent="0.25">
      <c r="A54" s="246" t="s">
        <v>1814</v>
      </c>
      <c r="B54" s="110"/>
      <c r="C54" s="110"/>
      <c r="D54" s="125"/>
      <c r="E54" s="125"/>
      <c r="F54" s="125"/>
      <c r="G54" s="247"/>
      <c r="H54" s="49"/>
      <c r="I54" s="125"/>
      <c r="J54" s="49"/>
      <c r="K54" s="241"/>
      <c r="L54" s="241"/>
      <c r="M54" s="241"/>
      <c r="N54" s="241"/>
      <c r="O54" s="241"/>
      <c r="P54" s="241"/>
      <c r="Q54" s="241"/>
      <c r="R54" s="241"/>
      <c r="S54" s="241"/>
      <c r="T54" s="241"/>
      <c r="U54" s="241"/>
      <c r="V54" s="241"/>
      <c r="W54" s="241"/>
      <c r="X54" s="241"/>
      <c r="Y54" s="241"/>
      <c r="Z54" s="241"/>
    </row>
    <row r="55" spans="1:26" ht="14.25" customHeight="1" x14ac:dyDescent="0.25">
      <c r="A55" s="241"/>
      <c r="B55" s="241"/>
      <c r="C55" s="241"/>
      <c r="D55" s="241"/>
      <c r="E55" s="241"/>
      <c r="F55" s="241"/>
      <c r="G55" s="256"/>
      <c r="H55" s="249"/>
      <c r="I55" s="241"/>
      <c r="J55" s="241"/>
      <c r="K55" s="241"/>
      <c r="L55" s="241"/>
      <c r="M55" s="241"/>
      <c r="N55" s="241"/>
      <c r="O55" s="241"/>
      <c r="P55" s="241"/>
      <c r="Q55" s="241"/>
      <c r="R55" s="241"/>
      <c r="S55" s="241"/>
      <c r="T55" s="241"/>
      <c r="U55" s="241"/>
      <c r="V55" s="241"/>
      <c r="W55" s="241"/>
      <c r="X55" s="241"/>
      <c r="Y55" s="241"/>
      <c r="Z55" s="241"/>
    </row>
    <row r="56" spans="1:26" ht="14.25" customHeight="1" x14ac:dyDescent="0.25">
      <c r="A56" s="241"/>
      <c r="B56" s="241"/>
      <c r="C56" s="241"/>
      <c r="D56" s="241"/>
      <c r="E56" s="241"/>
      <c r="F56" s="241"/>
      <c r="G56" s="256"/>
      <c r="H56" s="249"/>
      <c r="I56" s="241"/>
      <c r="J56" s="241"/>
      <c r="K56" s="241"/>
      <c r="L56" s="241"/>
      <c r="M56" s="241"/>
      <c r="N56" s="241"/>
      <c r="O56" s="241"/>
      <c r="P56" s="241"/>
      <c r="Q56" s="241"/>
      <c r="R56" s="241"/>
      <c r="S56" s="241"/>
      <c r="T56" s="241"/>
      <c r="U56" s="241"/>
      <c r="V56" s="241"/>
      <c r="W56" s="241"/>
      <c r="X56" s="241"/>
      <c r="Y56" s="241"/>
      <c r="Z56" s="241"/>
    </row>
    <row r="57" spans="1:26" ht="14.25" customHeight="1" x14ac:dyDescent="0.25">
      <c r="A57" s="241"/>
      <c r="B57" s="241"/>
      <c r="C57" s="241"/>
      <c r="D57" s="241"/>
      <c r="E57" s="241"/>
      <c r="F57" s="241"/>
      <c r="G57" s="256"/>
      <c r="H57" s="249"/>
      <c r="I57" s="241"/>
      <c r="J57" s="241"/>
      <c r="K57" s="241"/>
      <c r="L57" s="241"/>
      <c r="M57" s="241"/>
      <c r="N57" s="241"/>
      <c r="O57" s="241"/>
      <c r="P57" s="241"/>
      <c r="Q57" s="241"/>
      <c r="R57" s="241"/>
      <c r="S57" s="241"/>
      <c r="T57" s="241"/>
      <c r="U57" s="241"/>
      <c r="V57" s="241"/>
      <c r="W57" s="241"/>
      <c r="X57" s="241"/>
      <c r="Y57" s="241"/>
      <c r="Z57" s="241"/>
    </row>
    <row r="58" spans="1:26" ht="14.25" customHeight="1" x14ac:dyDescent="0.25">
      <c r="A58" s="241"/>
      <c r="B58" s="241"/>
      <c r="C58" s="241"/>
      <c r="D58" s="241"/>
      <c r="E58" s="241"/>
      <c r="F58" s="241"/>
      <c r="G58" s="256"/>
      <c r="H58" s="249"/>
      <c r="I58" s="241"/>
      <c r="J58" s="241"/>
      <c r="K58" s="241"/>
      <c r="L58" s="241"/>
      <c r="M58" s="241"/>
      <c r="N58" s="241"/>
      <c r="O58" s="241"/>
      <c r="P58" s="241"/>
      <c r="Q58" s="241"/>
      <c r="R58" s="241"/>
      <c r="S58" s="241"/>
      <c r="T58" s="241"/>
      <c r="U58" s="241"/>
      <c r="V58" s="241"/>
      <c r="W58" s="241"/>
      <c r="X58" s="241"/>
      <c r="Y58" s="241"/>
      <c r="Z58" s="241"/>
    </row>
    <row r="59" spans="1:26" ht="14.25" customHeight="1" x14ac:dyDescent="0.25">
      <c r="A59" s="241"/>
      <c r="B59" s="241"/>
      <c r="C59" s="241"/>
      <c r="D59" s="241"/>
      <c r="E59" s="241"/>
      <c r="F59" s="241"/>
      <c r="G59" s="256"/>
      <c r="H59" s="249"/>
      <c r="I59" s="241"/>
      <c r="J59" s="241"/>
      <c r="K59" s="241"/>
      <c r="L59" s="241"/>
      <c r="M59" s="241"/>
      <c r="N59" s="241"/>
      <c r="O59" s="241"/>
      <c r="P59" s="241"/>
      <c r="Q59" s="241"/>
      <c r="R59" s="241"/>
      <c r="S59" s="241"/>
      <c r="T59" s="241"/>
      <c r="U59" s="241"/>
      <c r="V59" s="241"/>
      <c r="W59" s="241"/>
      <c r="X59" s="241"/>
      <c r="Y59" s="241"/>
      <c r="Z59" s="241"/>
    </row>
    <row r="60" spans="1:26" ht="14.25" customHeight="1" x14ac:dyDescent="0.25">
      <c r="A60" s="241"/>
      <c r="B60" s="241"/>
      <c r="C60" s="241"/>
      <c r="D60" s="241"/>
      <c r="E60" s="241"/>
      <c r="F60" s="241"/>
      <c r="G60" s="256"/>
      <c r="H60" s="249"/>
      <c r="I60" s="241"/>
      <c r="J60" s="241"/>
      <c r="K60" s="241"/>
      <c r="L60" s="241"/>
      <c r="M60" s="241"/>
      <c r="N60" s="241"/>
      <c r="O60" s="241"/>
      <c r="P60" s="241"/>
      <c r="Q60" s="241"/>
      <c r="R60" s="241"/>
      <c r="S60" s="241"/>
      <c r="T60" s="241"/>
      <c r="U60" s="241"/>
      <c r="V60" s="241"/>
      <c r="W60" s="241"/>
      <c r="X60" s="241"/>
      <c r="Y60" s="241"/>
      <c r="Z60" s="241"/>
    </row>
    <row r="61" spans="1:26" ht="14.25" customHeight="1" x14ac:dyDescent="0.25">
      <c r="A61" s="241"/>
      <c r="B61" s="241"/>
      <c r="C61" s="241"/>
      <c r="D61" s="241"/>
      <c r="E61" s="241"/>
      <c r="F61" s="241"/>
      <c r="G61" s="256"/>
      <c r="H61" s="249"/>
      <c r="I61" s="241"/>
      <c r="J61" s="241"/>
      <c r="K61" s="241"/>
      <c r="L61" s="241"/>
      <c r="M61" s="241"/>
      <c r="N61" s="241"/>
      <c r="O61" s="241"/>
      <c r="P61" s="241"/>
      <c r="Q61" s="241"/>
      <c r="R61" s="241"/>
      <c r="S61" s="241"/>
      <c r="T61" s="241"/>
      <c r="U61" s="241"/>
      <c r="V61" s="241"/>
      <c r="W61" s="241"/>
      <c r="X61" s="241"/>
      <c r="Y61" s="241"/>
      <c r="Z61" s="241"/>
    </row>
    <row r="62" spans="1:26" ht="14.25" customHeight="1" x14ac:dyDescent="0.25">
      <c r="A62" s="241"/>
      <c r="B62" s="241"/>
      <c r="C62" s="241"/>
      <c r="D62" s="241"/>
      <c r="E62" s="241"/>
      <c r="F62" s="241"/>
      <c r="G62" s="256"/>
      <c r="H62" s="249"/>
      <c r="I62" s="241"/>
      <c r="J62" s="241"/>
      <c r="K62" s="241"/>
      <c r="L62" s="241"/>
      <c r="M62" s="241"/>
      <c r="N62" s="241"/>
      <c r="O62" s="241"/>
      <c r="P62" s="241"/>
      <c r="Q62" s="241"/>
      <c r="R62" s="241"/>
      <c r="S62" s="241"/>
      <c r="T62" s="241"/>
      <c r="U62" s="241"/>
      <c r="V62" s="241"/>
      <c r="W62" s="241"/>
      <c r="X62" s="241"/>
      <c r="Y62" s="241"/>
      <c r="Z62" s="241"/>
    </row>
    <row r="63" spans="1:26" ht="14.25" customHeight="1" x14ac:dyDescent="0.25">
      <c r="A63" s="241"/>
      <c r="B63" s="241"/>
      <c r="C63" s="241"/>
      <c r="D63" s="241"/>
      <c r="E63" s="241"/>
      <c r="F63" s="241"/>
      <c r="G63" s="256"/>
      <c r="H63" s="249"/>
      <c r="I63" s="241"/>
      <c r="J63" s="241"/>
      <c r="K63" s="241"/>
      <c r="L63" s="241"/>
      <c r="M63" s="241"/>
      <c r="N63" s="241"/>
      <c r="O63" s="241"/>
      <c r="P63" s="241"/>
      <c r="Q63" s="241"/>
      <c r="R63" s="241"/>
      <c r="S63" s="241"/>
      <c r="T63" s="241"/>
      <c r="U63" s="241"/>
      <c r="V63" s="241"/>
      <c r="W63" s="241"/>
      <c r="X63" s="241"/>
      <c r="Y63" s="241"/>
      <c r="Z63" s="241"/>
    </row>
    <row r="64" spans="1:26" ht="14.25" customHeight="1" x14ac:dyDescent="0.25">
      <c r="A64" s="241"/>
      <c r="B64" s="241"/>
      <c r="C64" s="241"/>
      <c r="D64" s="241"/>
      <c r="E64" s="241"/>
      <c r="F64" s="241"/>
      <c r="G64" s="256"/>
      <c r="H64" s="249"/>
      <c r="I64" s="241"/>
      <c r="J64" s="241"/>
      <c r="K64" s="241"/>
      <c r="L64" s="241"/>
      <c r="M64" s="241"/>
      <c r="N64" s="241"/>
      <c r="O64" s="241"/>
      <c r="P64" s="241"/>
      <c r="Q64" s="241"/>
      <c r="R64" s="241"/>
      <c r="S64" s="241"/>
      <c r="T64" s="241"/>
      <c r="U64" s="241"/>
      <c r="V64" s="241"/>
      <c r="W64" s="241"/>
      <c r="X64" s="241"/>
      <c r="Y64" s="241"/>
      <c r="Z64" s="241"/>
    </row>
    <row r="65" spans="1:26" ht="14.25" customHeight="1" x14ac:dyDescent="0.25">
      <c r="A65" s="241"/>
      <c r="B65" s="241"/>
      <c r="C65" s="241"/>
      <c r="D65" s="241"/>
      <c r="E65" s="241"/>
      <c r="F65" s="241"/>
      <c r="G65" s="256"/>
      <c r="H65" s="249"/>
      <c r="I65" s="241"/>
      <c r="J65" s="241"/>
      <c r="K65" s="241"/>
      <c r="L65" s="241"/>
      <c r="M65" s="241"/>
      <c r="N65" s="241"/>
      <c r="O65" s="241"/>
      <c r="P65" s="241"/>
      <c r="Q65" s="241"/>
      <c r="R65" s="241"/>
      <c r="S65" s="241"/>
      <c r="T65" s="241"/>
      <c r="U65" s="241"/>
      <c r="V65" s="241"/>
      <c r="W65" s="241"/>
      <c r="X65" s="241"/>
      <c r="Y65" s="241"/>
      <c r="Z65" s="241"/>
    </row>
    <row r="66" spans="1:26" ht="14.25" customHeight="1" x14ac:dyDescent="0.25">
      <c r="A66" s="241"/>
      <c r="B66" s="241"/>
      <c r="C66" s="241"/>
      <c r="D66" s="241"/>
      <c r="E66" s="241"/>
      <c r="F66" s="241"/>
      <c r="G66" s="256"/>
      <c r="H66" s="249"/>
      <c r="I66" s="241"/>
      <c r="J66" s="241"/>
      <c r="K66" s="241"/>
      <c r="L66" s="241"/>
      <c r="M66" s="241"/>
      <c r="N66" s="241"/>
      <c r="O66" s="241"/>
      <c r="P66" s="241"/>
      <c r="Q66" s="241"/>
      <c r="R66" s="241"/>
      <c r="S66" s="241"/>
      <c r="T66" s="241"/>
      <c r="U66" s="241"/>
      <c r="V66" s="241"/>
      <c r="W66" s="241"/>
      <c r="X66" s="241"/>
      <c r="Y66" s="241"/>
      <c r="Z66" s="241"/>
    </row>
    <row r="67" spans="1:26" ht="14.25" customHeight="1" x14ac:dyDescent="0.25">
      <c r="A67" s="241"/>
      <c r="B67" s="241"/>
      <c r="C67" s="241"/>
      <c r="D67" s="241"/>
      <c r="E67" s="241"/>
      <c r="F67" s="241"/>
      <c r="G67" s="256"/>
      <c r="H67" s="249"/>
      <c r="I67" s="241"/>
      <c r="J67" s="241"/>
      <c r="K67" s="241"/>
      <c r="L67" s="241"/>
      <c r="M67" s="241"/>
      <c r="N67" s="241"/>
      <c r="O67" s="241"/>
      <c r="P67" s="241"/>
      <c r="Q67" s="241"/>
      <c r="R67" s="241"/>
      <c r="S67" s="241"/>
      <c r="T67" s="241"/>
      <c r="U67" s="241"/>
      <c r="V67" s="241"/>
      <c r="W67" s="241"/>
      <c r="X67" s="241"/>
      <c r="Y67" s="241"/>
      <c r="Z67" s="241"/>
    </row>
    <row r="68" spans="1:26" ht="14.25" customHeight="1" x14ac:dyDescent="0.25">
      <c r="A68" s="241"/>
      <c r="B68" s="241"/>
      <c r="C68" s="241"/>
      <c r="D68" s="241"/>
      <c r="E68" s="241"/>
      <c r="F68" s="241"/>
      <c r="G68" s="256"/>
      <c r="H68" s="249"/>
      <c r="I68" s="241"/>
      <c r="J68" s="241"/>
      <c r="K68" s="241"/>
      <c r="L68" s="241"/>
      <c r="M68" s="241"/>
      <c r="N68" s="241"/>
      <c r="O68" s="241"/>
      <c r="P68" s="241"/>
      <c r="Q68" s="241"/>
      <c r="R68" s="241"/>
      <c r="S68" s="241"/>
      <c r="T68" s="241"/>
      <c r="U68" s="241"/>
      <c r="V68" s="241"/>
      <c r="W68" s="241"/>
      <c r="X68" s="241"/>
      <c r="Y68" s="241"/>
      <c r="Z68" s="241"/>
    </row>
    <row r="69" spans="1:26" ht="14.25" customHeight="1" x14ac:dyDescent="0.25">
      <c r="A69" s="241"/>
      <c r="B69" s="241"/>
      <c r="C69" s="241"/>
      <c r="D69" s="241"/>
      <c r="E69" s="241"/>
      <c r="F69" s="241"/>
      <c r="G69" s="256"/>
      <c r="H69" s="249"/>
      <c r="I69" s="241"/>
      <c r="J69" s="241"/>
      <c r="K69" s="241"/>
      <c r="L69" s="241"/>
      <c r="M69" s="241"/>
      <c r="N69" s="241"/>
      <c r="O69" s="241"/>
      <c r="P69" s="241"/>
      <c r="Q69" s="241"/>
      <c r="R69" s="241"/>
      <c r="S69" s="241"/>
      <c r="T69" s="241"/>
      <c r="U69" s="241"/>
      <c r="V69" s="241"/>
      <c r="W69" s="241"/>
      <c r="X69" s="241"/>
      <c r="Y69" s="241"/>
      <c r="Z69" s="241"/>
    </row>
    <row r="70" spans="1:26" ht="14.25" customHeight="1" x14ac:dyDescent="0.25">
      <c r="A70" s="241"/>
      <c r="B70" s="241"/>
      <c r="C70" s="241"/>
      <c r="D70" s="241"/>
      <c r="E70" s="241"/>
      <c r="F70" s="241"/>
      <c r="G70" s="256"/>
      <c r="H70" s="249"/>
      <c r="I70" s="241"/>
      <c r="J70" s="241"/>
      <c r="K70" s="241"/>
      <c r="L70" s="241"/>
      <c r="M70" s="241"/>
      <c r="N70" s="241"/>
      <c r="O70" s="241"/>
      <c r="P70" s="241"/>
      <c r="Q70" s="241"/>
      <c r="R70" s="241"/>
      <c r="S70" s="241"/>
      <c r="T70" s="241"/>
      <c r="U70" s="241"/>
      <c r="V70" s="241"/>
      <c r="W70" s="241"/>
      <c r="X70" s="241"/>
      <c r="Y70" s="241"/>
      <c r="Z70" s="241"/>
    </row>
    <row r="71" spans="1:26" ht="14.25" customHeight="1" x14ac:dyDescent="0.25">
      <c r="A71" s="241"/>
      <c r="B71" s="241"/>
      <c r="C71" s="241"/>
      <c r="D71" s="241"/>
      <c r="E71" s="241"/>
      <c r="F71" s="241"/>
      <c r="G71" s="256"/>
      <c r="H71" s="249"/>
      <c r="I71" s="241"/>
      <c r="J71" s="241"/>
      <c r="K71" s="241"/>
      <c r="L71" s="241"/>
      <c r="M71" s="241"/>
      <c r="N71" s="241"/>
      <c r="O71" s="241"/>
      <c r="P71" s="241"/>
      <c r="Q71" s="241"/>
      <c r="R71" s="241"/>
      <c r="S71" s="241"/>
      <c r="T71" s="241"/>
      <c r="U71" s="241"/>
      <c r="V71" s="241"/>
      <c r="W71" s="241"/>
      <c r="X71" s="241"/>
      <c r="Y71" s="241"/>
      <c r="Z71" s="241"/>
    </row>
    <row r="72" spans="1:26" ht="14.25" customHeight="1" x14ac:dyDescent="0.25">
      <c r="A72" s="241"/>
      <c r="B72" s="241"/>
      <c r="C72" s="241"/>
      <c r="D72" s="241"/>
      <c r="E72" s="241"/>
      <c r="F72" s="241"/>
      <c r="G72" s="256"/>
      <c r="H72" s="249"/>
      <c r="I72" s="241"/>
      <c r="J72" s="241"/>
      <c r="K72" s="241"/>
      <c r="L72" s="241"/>
      <c r="M72" s="241"/>
      <c r="N72" s="241"/>
      <c r="O72" s="241"/>
      <c r="P72" s="241"/>
      <c r="Q72" s="241"/>
      <c r="R72" s="241"/>
      <c r="S72" s="241"/>
      <c r="T72" s="241"/>
      <c r="U72" s="241"/>
      <c r="V72" s="241"/>
      <c r="W72" s="241"/>
      <c r="X72" s="241"/>
      <c r="Y72" s="241"/>
      <c r="Z72" s="241"/>
    </row>
    <row r="73" spans="1:26" ht="14.25" customHeight="1" x14ac:dyDescent="0.25">
      <c r="A73" s="241"/>
      <c r="B73" s="241"/>
      <c r="C73" s="241"/>
      <c r="D73" s="241"/>
      <c r="E73" s="241"/>
      <c r="F73" s="241"/>
      <c r="G73" s="256"/>
      <c r="H73" s="249"/>
      <c r="I73" s="241"/>
      <c r="J73" s="241"/>
      <c r="K73" s="241"/>
      <c r="L73" s="241"/>
      <c r="M73" s="241"/>
      <c r="N73" s="241"/>
      <c r="O73" s="241"/>
      <c r="P73" s="241"/>
      <c r="Q73" s="241"/>
      <c r="R73" s="241"/>
      <c r="S73" s="241"/>
      <c r="T73" s="241"/>
      <c r="U73" s="241"/>
      <c r="V73" s="241"/>
      <c r="W73" s="241"/>
      <c r="X73" s="241"/>
      <c r="Y73" s="241"/>
      <c r="Z73" s="241"/>
    </row>
    <row r="74" spans="1:26" ht="14.25" customHeight="1" x14ac:dyDescent="0.25">
      <c r="A74" s="241"/>
      <c r="B74" s="241"/>
      <c r="C74" s="241"/>
      <c r="D74" s="241"/>
      <c r="E74" s="241"/>
      <c r="F74" s="241"/>
      <c r="G74" s="256"/>
      <c r="H74" s="249"/>
      <c r="I74" s="241"/>
      <c r="J74" s="241"/>
      <c r="K74" s="241"/>
      <c r="L74" s="241"/>
      <c r="M74" s="241"/>
      <c r="N74" s="241"/>
      <c r="O74" s="241"/>
      <c r="P74" s="241"/>
      <c r="Q74" s="241"/>
      <c r="R74" s="241"/>
      <c r="S74" s="241"/>
      <c r="T74" s="241"/>
      <c r="U74" s="241"/>
      <c r="V74" s="241"/>
      <c r="W74" s="241"/>
      <c r="X74" s="241"/>
      <c r="Y74" s="241"/>
      <c r="Z74" s="241"/>
    </row>
    <row r="75" spans="1:26" ht="14.25" customHeight="1" x14ac:dyDescent="0.25">
      <c r="A75" s="241"/>
      <c r="B75" s="241"/>
      <c r="C75" s="241"/>
      <c r="D75" s="241"/>
      <c r="E75" s="241"/>
      <c r="F75" s="241"/>
      <c r="G75" s="256"/>
      <c r="H75" s="249"/>
      <c r="I75" s="241"/>
      <c r="J75" s="241"/>
      <c r="K75" s="241"/>
      <c r="L75" s="241"/>
      <c r="M75" s="241"/>
      <c r="N75" s="241"/>
      <c r="O75" s="241"/>
      <c r="P75" s="241"/>
      <c r="Q75" s="241"/>
      <c r="R75" s="241"/>
      <c r="S75" s="241"/>
      <c r="T75" s="241"/>
      <c r="U75" s="241"/>
      <c r="V75" s="241"/>
      <c r="W75" s="241"/>
      <c r="X75" s="241"/>
      <c r="Y75" s="241"/>
      <c r="Z75" s="241"/>
    </row>
    <row r="76" spans="1:26" ht="14.25" customHeight="1" x14ac:dyDescent="0.25">
      <c r="A76" s="241"/>
      <c r="B76" s="241"/>
      <c r="C76" s="241"/>
      <c r="D76" s="241"/>
      <c r="E76" s="241"/>
      <c r="F76" s="241"/>
      <c r="G76" s="256"/>
      <c r="H76" s="249"/>
      <c r="I76" s="241"/>
      <c r="J76" s="241"/>
      <c r="K76" s="241"/>
      <c r="L76" s="241"/>
      <c r="M76" s="241"/>
      <c r="N76" s="241"/>
      <c r="O76" s="241"/>
      <c r="P76" s="241"/>
      <c r="Q76" s="241"/>
      <c r="R76" s="241"/>
      <c r="S76" s="241"/>
      <c r="T76" s="241"/>
      <c r="U76" s="241"/>
      <c r="V76" s="241"/>
      <c r="W76" s="241"/>
      <c r="X76" s="241"/>
      <c r="Y76" s="241"/>
      <c r="Z76" s="241"/>
    </row>
    <row r="77" spans="1:26" ht="14.25" customHeight="1" x14ac:dyDescent="0.25">
      <c r="A77" s="241"/>
      <c r="B77" s="241"/>
      <c r="C77" s="241"/>
      <c r="D77" s="241"/>
      <c r="E77" s="241"/>
      <c r="F77" s="241"/>
      <c r="G77" s="256"/>
      <c r="H77" s="249"/>
      <c r="I77" s="241"/>
      <c r="J77" s="241"/>
      <c r="K77" s="241"/>
      <c r="L77" s="241"/>
      <c r="M77" s="241"/>
      <c r="N77" s="241"/>
      <c r="O77" s="241"/>
      <c r="P77" s="241"/>
      <c r="Q77" s="241"/>
      <c r="R77" s="241"/>
      <c r="S77" s="241"/>
      <c r="T77" s="241"/>
      <c r="U77" s="241"/>
      <c r="V77" s="241"/>
      <c r="W77" s="241"/>
      <c r="X77" s="241"/>
      <c r="Y77" s="241"/>
      <c r="Z77" s="241"/>
    </row>
    <row r="78" spans="1:26" ht="14.25" customHeight="1" x14ac:dyDescent="0.25">
      <c r="A78" s="241"/>
      <c r="B78" s="241"/>
      <c r="C78" s="241"/>
      <c r="D78" s="241"/>
      <c r="E78" s="241"/>
      <c r="F78" s="241"/>
      <c r="G78" s="256"/>
      <c r="H78" s="249"/>
      <c r="I78" s="241"/>
      <c r="J78" s="241"/>
      <c r="K78" s="241"/>
      <c r="L78" s="241"/>
      <c r="M78" s="241"/>
      <c r="N78" s="241"/>
      <c r="O78" s="241"/>
      <c r="P78" s="241"/>
      <c r="Q78" s="241"/>
      <c r="R78" s="241"/>
      <c r="S78" s="241"/>
      <c r="T78" s="241"/>
      <c r="U78" s="241"/>
      <c r="V78" s="241"/>
      <c r="W78" s="241"/>
      <c r="X78" s="241"/>
      <c r="Y78" s="241"/>
      <c r="Z78" s="241"/>
    </row>
    <row r="79" spans="1:26" ht="14.25" customHeight="1" x14ac:dyDescent="0.25">
      <c r="A79" s="241"/>
      <c r="B79" s="241"/>
      <c r="C79" s="241"/>
      <c r="D79" s="241"/>
      <c r="E79" s="241"/>
      <c r="F79" s="241"/>
      <c r="G79" s="256"/>
      <c r="H79" s="249"/>
      <c r="I79" s="241"/>
      <c r="J79" s="241"/>
      <c r="K79" s="241"/>
      <c r="L79" s="241"/>
      <c r="M79" s="241"/>
      <c r="N79" s="241"/>
      <c r="O79" s="241"/>
      <c r="P79" s="241"/>
      <c r="Q79" s="241"/>
      <c r="R79" s="241"/>
      <c r="S79" s="241"/>
      <c r="T79" s="241"/>
      <c r="U79" s="241"/>
      <c r="V79" s="241"/>
      <c r="W79" s="241"/>
      <c r="X79" s="241"/>
      <c r="Y79" s="241"/>
      <c r="Z79" s="241"/>
    </row>
    <row r="80" spans="1:26" ht="14.25" customHeight="1" x14ac:dyDescent="0.25">
      <c r="A80" s="241"/>
      <c r="B80" s="241"/>
      <c r="C80" s="241"/>
      <c r="D80" s="241"/>
      <c r="E80" s="241"/>
      <c r="F80" s="241"/>
      <c r="G80" s="256"/>
      <c r="H80" s="249"/>
      <c r="I80" s="241"/>
      <c r="J80" s="241"/>
      <c r="K80" s="241"/>
      <c r="L80" s="241"/>
      <c r="M80" s="241"/>
      <c r="N80" s="241"/>
      <c r="O80" s="241"/>
      <c r="P80" s="241"/>
      <c r="Q80" s="241"/>
      <c r="R80" s="241"/>
      <c r="S80" s="241"/>
      <c r="T80" s="241"/>
      <c r="U80" s="241"/>
      <c r="V80" s="241"/>
      <c r="W80" s="241"/>
      <c r="X80" s="241"/>
      <c r="Y80" s="241"/>
      <c r="Z80" s="241"/>
    </row>
    <row r="81" spans="1:26" ht="14.25" customHeight="1" x14ac:dyDescent="0.25">
      <c r="A81" s="241"/>
      <c r="B81" s="241"/>
      <c r="C81" s="241"/>
      <c r="D81" s="241"/>
      <c r="E81" s="241"/>
      <c r="F81" s="241"/>
      <c r="G81" s="256"/>
      <c r="H81" s="249"/>
      <c r="I81" s="241"/>
      <c r="J81" s="241"/>
      <c r="K81" s="241"/>
      <c r="L81" s="241"/>
      <c r="M81" s="241"/>
      <c r="N81" s="241"/>
      <c r="O81" s="241"/>
      <c r="P81" s="241"/>
      <c r="Q81" s="241"/>
      <c r="R81" s="241"/>
      <c r="S81" s="241"/>
      <c r="T81" s="241"/>
      <c r="U81" s="241"/>
      <c r="V81" s="241"/>
      <c r="W81" s="241"/>
      <c r="X81" s="241"/>
      <c r="Y81" s="241"/>
      <c r="Z81" s="241"/>
    </row>
    <row r="82" spans="1:26" ht="14.25" customHeight="1" x14ac:dyDescent="0.25">
      <c r="A82" s="241"/>
      <c r="B82" s="241"/>
      <c r="C82" s="241"/>
      <c r="D82" s="241"/>
      <c r="E82" s="241"/>
      <c r="F82" s="241"/>
      <c r="G82" s="256"/>
      <c r="H82" s="249"/>
      <c r="I82" s="241"/>
      <c r="J82" s="241"/>
      <c r="K82" s="241"/>
      <c r="L82" s="241"/>
      <c r="M82" s="241"/>
      <c r="N82" s="241"/>
      <c r="O82" s="241"/>
      <c r="P82" s="241"/>
      <c r="Q82" s="241"/>
      <c r="R82" s="241"/>
      <c r="S82" s="241"/>
      <c r="T82" s="241"/>
      <c r="U82" s="241"/>
      <c r="V82" s="241"/>
      <c r="W82" s="241"/>
      <c r="X82" s="241"/>
      <c r="Y82" s="241"/>
      <c r="Z82" s="241"/>
    </row>
    <row r="83" spans="1:26" ht="14.25" customHeight="1" x14ac:dyDescent="0.25">
      <c r="A83" s="241"/>
      <c r="B83" s="241"/>
      <c r="C83" s="241"/>
      <c r="D83" s="241"/>
      <c r="E83" s="241"/>
      <c r="F83" s="241"/>
      <c r="G83" s="256"/>
      <c r="H83" s="249"/>
      <c r="I83" s="241"/>
      <c r="J83" s="241"/>
      <c r="K83" s="241"/>
      <c r="L83" s="241"/>
      <c r="M83" s="241"/>
      <c r="N83" s="241"/>
      <c r="O83" s="241"/>
      <c r="P83" s="241"/>
      <c r="Q83" s="241"/>
      <c r="R83" s="241"/>
      <c r="S83" s="241"/>
      <c r="T83" s="241"/>
      <c r="U83" s="241"/>
      <c r="V83" s="241"/>
      <c r="W83" s="241"/>
      <c r="X83" s="241"/>
      <c r="Y83" s="241"/>
      <c r="Z83" s="241"/>
    </row>
    <row r="84" spans="1:26" ht="14.25" customHeight="1" x14ac:dyDescent="0.25">
      <c r="A84" s="241"/>
      <c r="B84" s="241"/>
      <c r="C84" s="241"/>
      <c r="D84" s="241"/>
      <c r="E84" s="241"/>
      <c r="F84" s="241"/>
      <c r="G84" s="256"/>
      <c r="H84" s="249"/>
      <c r="I84" s="241"/>
      <c r="J84" s="241"/>
      <c r="K84" s="241"/>
      <c r="L84" s="241"/>
      <c r="M84" s="241"/>
      <c r="N84" s="241"/>
      <c r="O84" s="241"/>
      <c r="P84" s="241"/>
      <c r="Q84" s="241"/>
      <c r="R84" s="241"/>
      <c r="S84" s="241"/>
      <c r="T84" s="241"/>
      <c r="U84" s="241"/>
      <c r="V84" s="241"/>
      <c r="W84" s="241"/>
      <c r="X84" s="241"/>
      <c r="Y84" s="241"/>
      <c r="Z84" s="241"/>
    </row>
    <row r="85" spans="1:26" ht="14.25" customHeight="1" x14ac:dyDescent="0.25">
      <c r="A85" s="241"/>
      <c r="B85" s="241"/>
      <c r="C85" s="241"/>
      <c r="D85" s="241"/>
      <c r="E85" s="241"/>
      <c r="F85" s="241"/>
      <c r="G85" s="256"/>
      <c r="H85" s="249"/>
      <c r="I85" s="241"/>
      <c r="J85" s="241"/>
      <c r="K85" s="241"/>
      <c r="L85" s="241"/>
      <c r="M85" s="241"/>
      <c r="N85" s="241"/>
      <c r="O85" s="241"/>
      <c r="P85" s="241"/>
      <c r="Q85" s="241"/>
      <c r="R85" s="241"/>
      <c r="S85" s="241"/>
      <c r="T85" s="241"/>
      <c r="U85" s="241"/>
      <c r="V85" s="241"/>
      <c r="W85" s="241"/>
      <c r="X85" s="241"/>
      <c r="Y85" s="241"/>
      <c r="Z85" s="241"/>
    </row>
    <row r="86" spans="1:26" ht="14.25" customHeight="1" x14ac:dyDescent="0.25">
      <c r="A86" s="241"/>
      <c r="B86" s="241"/>
      <c r="C86" s="241"/>
      <c r="D86" s="241"/>
      <c r="E86" s="241"/>
      <c r="F86" s="241"/>
      <c r="G86" s="256"/>
      <c r="H86" s="249"/>
      <c r="I86" s="241"/>
      <c r="J86" s="241"/>
      <c r="K86" s="241"/>
      <c r="L86" s="241"/>
      <c r="M86" s="241"/>
      <c r="N86" s="241"/>
      <c r="O86" s="241"/>
      <c r="P86" s="241"/>
      <c r="Q86" s="241"/>
      <c r="R86" s="241"/>
      <c r="S86" s="241"/>
      <c r="T86" s="241"/>
      <c r="U86" s="241"/>
      <c r="V86" s="241"/>
      <c r="W86" s="241"/>
      <c r="X86" s="241"/>
      <c r="Y86" s="241"/>
      <c r="Z86" s="241"/>
    </row>
    <row r="87" spans="1:26" ht="14.25" customHeight="1" x14ac:dyDescent="0.25">
      <c r="A87" s="241"/>
      <c r="B87" s="241"/>
      <c r="C87" s="241"/>
      <c r="D87" s="241"/>
      <c r="E87" s="241"/>
      <c r="F87" s="241"/>
      <c r="G87" s="256"/>
      <c r="H87" s="249"/>
      <c r="I87" s="241"/>
      <c r="J87" s="241"/>
      <c r="K87" s="241"/>
      <c r="L87" s="241"/>
      <c r="M87" s="241"/>
      <c r="N87" s="241"/>
      <c r="O87" s="241"/>
      <c r="P87" s="241"/>
      <c r="Q87" s="241"/>
      <c r="R87" s="241"/>
      <c r="S87" s="241"/>
      <c r="T87" s="241"/>
      <c r="U87" s="241"/>
      <c r="V87" s="241"/>
      <c r="W87" s="241"/>
      <c r="X87" s="241"/>
      <c r="Y87" s="241"/>
      <c r="Z87" s="241"/>
    </row>
    <row r="88" spans="1:26" ht="14.25" customHeight="1" x14ac:dyDescent="0.25">
      <c r="A88" s="241"/>
      <c r="B88" s="241"/>
      <c r="C88" s="241"/>
      <c r="D88" s="241"/>
      <c r="E88" s="241"/>
      <c r="F88" s="241"/>
      <c r="G88" s="256"/>
      <c r="H88" s="249"/>
      <c r="I88" s="241"/>
      <c r="J88" s="241"/>
      <c r="K88" s="241"/>
      <c r="L88" s="241"/>
      <c r="M88" s="241"/>
      <c r="N88" s="241"/>
      <c r="O88" s="241"/>
      <c r="P88" s="241"/>
      <c r="Q88" s="241"/>
      <c r="R88" s="241"/>
      <c r="S88" s="241"/>
      <c r="T88" s="241"/>
      <c r="U88" s="241"/>
      <c r="V88" s="241"/>
      <c r="W88" s="241"/>
      <c r="X88" s="241"/>
      <c r="Y88" s="241"/>
      <c r="Z88" s="241"/>
    </row>
    <row r="89" spans="1:26" ht="14.25" customHeight="1" x14ac:dyDescent="0.25">
      <c r="A89" s="241"/>
      <c r="B89" s="241"/>
      <c r="C89" s="241"/>
      <c r="D89" s="241"/>
      <c r="E89" s="241"/>
      <c r="F89" s="241"/>
      <c r="G89" s="256"/>
      <c r="H89" s="249"/>
      <c r="I89" s="241"/>
      <c r="J89" s="241"/>
      <c r="K89" s="241"/>
      <c r="L89" s="241"/>
      <c r="M89" s="241"/>
      <c r="N89" s="241"/>
      <c r="O89" s="241"/>
      <c r="P89" s="241"/>
      <c r="Q89" s="241"/>
      <c r="R89" s="241"/>
      <c r="S89" s="241"/>
      <c r="T89" s="241"/>
      <c r="U89" s="241"/>
      <c r="V89" s="241"/>
      <c r="W89" s="241"/>
      <c r="X89" s="241"/>
      <c r="Y89" s="241"/>
      <c r="Z89" s="241"/>
    </row>
    <row r="90" spans="1:26" ht="14.25" customHeight="1" x14ac:dyDescent="0.25">
      <c r="A90" s="241"/>
      <c r="B90" s="241"/>
      <c r="C90" s="241"/>
      <c r="D90" s="241"/>
      <c r="E90" s="241"/>
      <c r="F90" s="241"/>
      <c r="G90" s="256"/>
      <c r="H90" s="249"/>
      <c r="I90" s="241"/>
      <c r="J90" s="241"/>
      <c r="K90" s="241"/>
      <c r="L90" s="241"/>
      <c r="M90" s="241"/>
      <c r="N90" s="241"/>
      <c r="O90" s="241"/>
      <c r="P90" s="241"/>
      <c r="Q90" s="241"/>
      <c r="R90" s="241"/>
      <c r="S90" s="241"/>
      <c r="T90" s="241"/>
      <c r="U90" s="241"/>
      <c r="V90" s="241"/>
      <c r="W90" s="241"/>
      <c r="X90" s="241"/>
      <c r="Y90" s="241"/>
      <c r="Z90" s="241"/>
    </row>
    <row r="91" spans="1:26" ht="14.25" customHeight="1" x14ac:dyDescent="0.25">
      <c r="A91" s="241"/>
      <c r="B91" s="241"/>
      <c r="C91" s="241"/>
      <c r="D91" s="241"/>
      <c r="E91" s="241"/>
      <c r="F91" s="241"/>
      <c r="G91" s="256"/>
      <c r="H91" s="249"/>
      <c r="I91" s="241"/>
      <c r="J91" s="241"/>
      <c r="K91" s="241"/>
      <c r="L91" s="241"/>
      <c r="M91" s="241"/>
      <c r="N91" s="241"/>
      <c r="O91" s="241"/>
      <c r="P91" s="241"/>
      <c r="Q91" s="241"/>
      <c r="R91" s="241"/>
      <c r="S91" s="241"/>
      <c r="T91" s="241"/>
      <c r="U91" s="241"/>
      <c r="V91" s="241"/>
      <c r="W91" s="241"/>
      <c r="X91" s="241"/>
      <c r="Y91" s="241"/>
      <c r="Z91" s="241"/>
    </row>
    <row r="92" spans="1:26" ht="14.25" customHeight="1" x14ac:dyDescent="0.25">
      <c r="A92" s="241"/>
      <c r="B92" s="241"/>
      <c r="C92" s="241"/>
      <c r="D92" s="241"/>
      <c r="E92" s="241"/>
      <c r="F92" s="241"/>
      <c r="G92" s="256"/>
      <c r="H92" s="249"/>
      <c r="I92" s="241"/>
      <c r="J92" s="241"/>
      <c r="K92" s="241"/>
      <c r="L92" s="241"/>
      <c r="M92" s="241"/>
      <c r="N92" s="241"/>
      <c r="O92" s="241"/>
      <c r="P92" s="241"/>
      <c r="Q92" s="241"/>
      <c r="R92" s="241"/>
      <c r="S92" s="241"/>
      <c r="T92" s="241"/>
      <c r="U92" s="241"/>
      <c r="V92" s="241"/>
      <c r="W92" s="241"/>
      <c r="X92" s="241"/>
      <c r="Y92" s="241"/>
      <c r="Z92" s="241"/>
    </row>
    <row r="93" spans="1:26" ht="14.25" customHeight="1" x14ac:dyDescent="0.25">
      <c r="A93" s="241"/>
      <c r="B93" s="241"/>
      <c r="C93" s="241"/>
      <c r="D93" s="241"/>
      <c r="E93" s="241"/>
      <c r="F93" s="241"/>
      <c r="G93" s="256"/>
      <c r="H93" s="249"/>
      <c r="I93" s="241"/>
      <c r="J93" s="241"/>
      <c r="K93" s="241"/>
      <c r="L93" s="241"/>
      <c r="M93" s="241"/>
      <c r="N93" s="241"/>
      <c r="O93" s="241"/>
      <c r="P93" s="241"/>
      <c r="Q93" s="241"/>
      <c r="R93" s="241"/>
      <c r="S93" s="241"/>
      <c r="T93" s="241"/>
      <c r="U93" s="241"/>
      <c r="V93" s="241"/>
      <c r="W93" s="241"/>
      <c r="X93" s="241"/>
      <c r="Y93" s="241"/>
      <c r="Z93" s="241"/>
    </row>
    <row r="94" spans="1:26" ht="14.25" customHeight="1" x14ac:dyDescent="0.25">
      <c r="A94" s="241"/>
      <c r="B94" s="241"/>
      <c r="C94" s="241"/>
      <c r="D94" s="241"/>
      <c r="E94" s="241"/>
      <c r="F94" s="241"/>
      <c r="G94" s="256"/>
      <c r="H94" s="249"/>
      <c r="I94" s="241"/>
      <c r="J94" s="241"/>
      <c r="K94" s="241"/>
      <c r="L94" s="241"/>
      <c r="M94" s="241"/>
      <c r="N94" s="241"/>
      <c r="O94" s="241"/>
      <c r="P94" s="241"/>
      <c r="Q94" s="241"/>
      <c r="R94" s="241"/>
      <c r="S94" s="241"/>
      <c r="T94" s="241"/>
      <c r="U94" s="241"/>
      <c r="V94" s="241"/>
      <c r="W94" s="241"/>
      <c r="X94" s="241"/>
      <c r="Y94" s="241"/>
      <c r="Z94" s="241"/>
    </row>
    <row r="95" spans="1:26" ht="14.25" customHeight="1" x14ac:dyDescent="0.25">
      <c r="A95" s="241"/>
      <c r="B95" s="241"/>
      <c r="C95" s="241"/>
      <c r="D95" s="241"/>
      <c r="E95" s="241"/>
      <c r="F95" s="241"/>
      <c r="G95" s="256"/>
      <c r="H95" s="249"/>
      <c r="I95" s="241"/>
      <c r="J95" s="241"/>
      <c r="K95" s="241"/>
      <c r="L95" s="241"/>
      <c r="M95" s="241"/>
      <c r="N95" s="241"/>
      <c r="O95" s="241"/>
      <c r="P95" s="241"/>
      <c r="Q95" s="241"/>
      <c r="R95" s="241"/>
      <c r="S95" s="241"/>
      <c r="T95" s="241"/>
      <c r="U95" s="241"/>
      <c r="V95" s="241"/>
      <c r="W95" s="241"/>
      <c r="X95" s="241"/>
      <c r="Y95" s="241"/>
      <c r="Z95" s="241"/>
    </row>
    <row r="96" spans="1:26" ht="14.25" customHeight="1" x14ac:dyDescent="0.25">
      <c r="A96" s="241"/>
      <c r="B96" s="241"/>
      <c r="C96" s="241"/>
      <c r="D96" s="241"/>
      <c r="E96" s="241"/>
      <c r="F96" s="241"/>
      <c r="G96" s="256"/>
      <c r="H96" s="249"/>
      <c r="I96" s="241"/>
      <c r="J96" s="241"/>
      <c r="K96" s="241"/>
      <c r="L96" s="241"/>
      <c r="M96" s="241"/>
      <c r="N96" s="241"/>
      <c r="O96" s="241"/>
      <c r="P96" s="241"/>
      <c r="Q96" s="241"/>
      <c r="R96" s="241"/>
      <c r="S96" s="241"/>
      <c r="T96" s="241"/>
      <c r="U96" s="241"/>
      <c r="V96" s="241"/>
      <c r="W96" s="241"/>
      <c r="X96" s="241"/>
      <c r="Y96" s="241"/>
      <c r="Z96" s="241"/>
    </row>
    <row r="97" spans="1:26" ht="14.25" customHeight="1" x14ac:dyDescent="0.25">
      <c r="A97" s="241"/>
      <c r="B97" s="241"/>
      <c r="C97" s="241"/>
      <c r="D97" s="241"/>
      <c r="E97" s="241"/>
      <c r="F97" s="241"/>
      <c r="G97" s="256"/>
      <c r="H97" s="249"/>
      <c r="I97" s="241"/>
      <c r="J97" s="241"/>
      <c r="K97" s="241"/>
      <c r="L97" s="241"/>
      <c r="M97" s="241"/>
      <c r="N97" s="241"/>
      <c r="O97" s="241"/>
      <c r="P97" s="241"/>
      <c r="Q97" s="241"/>
      <c r="R97" s="241"/>
      <c r="S97" s="241"/>
      <c r="T97" s="241"/>
      <c r="U97" s="241"/>
      <c r="V97" s="241"/>
      <c r="W97" s="241"/>
      <c r="X97" s="241"/>
      <c r="Y97" s="241"/>
      <c r="Z97" s="241"/>
    </row>
    <row r="98" spans="1:26" ht="14.25" customHeight="1" x14ac:dyDescent="0.25">
      <c r="A98" s="241"/>
      <c r="B98" s="241"/>
      <c r="C98" s="241"/>
      <c r="D98" s="241"/>
      <c r="E98" s="241"/>
      <c r="F98" s="241"/>
      <c r="G98" s="256"/>
      <c r="H98" s="249"/>
      <c r="I98" s="241"/>
      <c r="J98" s="241"/>
      <c r="K98" s="241"/>
      <c r="L98" s="241"/>
      <c r="M98" s="241"/>
      <c r="N98" s="241"/>
      <c r="O98" s="241"/>
      <c r="P98" s="241"/>
      <c r="Q98" s="241"/>
      <c r="R98" s="241"/>
      <c r="S98" s="241"/>
      <c r="T98" s="241"/>
      <c r="U98" s="241"/>
      <c r="V98" s="241"/>
      <c r="W98" s="241"/>
      <c r="X98" s="241"/>
      <c r="Y98" s="241"/>
      <c r="Z98" s="241"/>
    </row>
    <row r="99" spans="1:26" ht="14.25" customHeight="1" x14ac:dyDescent="0.25">
      <c r="A99" s="241"/>
      <c r="B99" s="241"/>
      <c r="C99" s="241"/>
      <c r="D99" s="241"/>
      <c r="E99" s="241"/>
      <c r="F99" s="241"/>
      <c r="G99" s="256"/>
      <c r="H99" s="249"/>
      <c r="I99" s="241"/>
      <c r="J99" s="241"/>
      <c r="K99" s="241"/>
      <c r="L99" s="241"/>
      <c r="M99" s="241"/>
      <c r="N99" s="241"/>
      <c r="O99" s="241"/>
      <c r="P99" s="241"/>
      <c r="Q99" s="241"/>
      <c r="R99" s="241"/>
      <c r="S99" s="241"/>
      <c r="T99" s="241"/>
      <c r="U99" s="241"/>
      <c r="V99" s="241"/>
      <c r="W99" s="241"/>
      <c r="X99" s="241"/>
      <c r="Y99" s="241"/>
      <c r="Z99" s="241"/>
    </row>
    <row r="100" spans="1:26" ht="14.25" customHeight="1" x14ac:dyDescent="0.25">
      <c r="A100" s="241"/>
      <c r="B100" s="241"/>
      <c r="C100" s="241"/>
      <c r="D100" s="241"/>
      <c r="E100" s="241"/>
      <c r="F100" s="241"/>
      <c r="G100" s="256"/>
      <c r="H100" s="249"/>
      <c r="I100" s="241"/>
      <c r="J100" s="241"/>
      <c r="K100" s="241"/>
      <c r="L100" s="241"/>
      <c r="M100" s="241"/>
      <c r="N100" s="241"/>
      <c r="O100" s="241"/>
      <c r="P100" s="241"/>
      <c r="Q100" s="241"/>
      <c r="R100" s="241"/>
      <c r="S100" s="241"/>
      <c r="T100" s="241"/>
      <c r="U100" s="241"/>
      <c r="V100" s="241"/>
      <c r="W100" s="241"/>
      <c r="X100" s="241"/>
      <c r="Y100" s="241"/>
      <c r="Z100" s="241"/>
    </row>
    <row r="101" spans="1:26" ht="14.25" customHeight="1" x14ac:dyDescent="0.25">
      <c r="A101" s="241"/>
      <c r="B101" s="241"/>
      <c r="C101" s="241"/>
      <c r="D101" s="241"/>
      <c r="E101" s="241"/>
      <c r="F101" s="241"/>
      <c r="G101" s="256"/>
      <c r="H101" s="249"/>
      <c r="I101" s="241"/>
      <c r="J101" s="241"/>
      <c r="K101" s="241"/>
      <c r="L101" s="241"/>
      <c r="M101" s="241"/>
      <c r="N101" s="241"/>
      <c r="O101" s="241"/>
      <c r="P101" s="241"/>
      <c r="Q101" s="241"/>
      <c r="R101" s="241"/>
      <c r="S101" s="241"/>
      <c r="T101" s="241"/>
      <c r="U101" s="241"/>
      <c r="V101" s="241"/>
      <c r="W101" s="241"/>
      <c r="X101" s="241"/>
      <c r="Y101" s="241"/>
      <c r="Z101" s="241"/>
    </row>
    <row r="102" spans="1:26" ht="14.25" customHeight="1" x14ac:dyDescent="0.25">
      <c r="A102" s="241"/>
      <c r="B102" s="241"/>
      <c r="C102" s="241"/>
      <c r="D102" s="241"/>
      <c r="E102" s="241"/>
      <c r="F102" s="241"/>
      <c r="G102" s="256"/>
      <c r="H102" s="249"/>
      <c r="I102" s="241"/>
      <c r="J102" s="241"/>
      <c r="K102" s="241"/>
      <c r="L102" s="241"/>
      <c r="M102" s="241"/>
      <c r="N102" s="241"/>
      <c r="O102" s="241"/>
      <c r="P102" s="241"/>
      <c r="Q102" s="241"/>
      <c r="R102" s="241"/>
      <c r="S102" s="241"/>
      <c r="T102" s="241"/>
      <c r="U102" s="241"/>
      <c r="V102" s="241"/>
      <c r="W102" s="241"/>
      <c r="X102" s="241"/>
      <c r="Y102" s="241"/>
      <c r="Z102" s="241"/>
    </row>
    <row r="103" spans="1:26" ht="14.25" customHeight="1" x14ac:dyDescent="0.25">
      <c r="A103" s="241"/>
      <c r="B103" s="241"/>
      <c r="C103" s="241"/>
      <c r="D103" s="241"/>
      <c r="E103" s="241"/>
      <c r="F103" s="241"/>
      <c r="G103" s="256"/>
      <c r="H103" s="249"/>
      <c r="I103" s="241"/>
      <c r="J103" s="241"/>
      <c r="K103" s="241"/>
      <c r="L103" s="241"/>
      <c r="M103" s="241"/>
      <c r="N103" s="241"/>
      <c r="O103" s="241"/>
      <c r="P103" s="241"/>
      <c r="Q103" s="241"/>
      <c r="R103" s="241"/>
      <c r="S103" s="241"/>
      <c r="T103" s="241"/>
      <c r="U103" s="241"/>
      <c r="V103" s="241"/>
      <c r="W103" s="241"/>
      <c r="X103" s="241"/>
      <c r="Y103" s="241"/>
      <c r="Z103" s="241"/>
    </row>
    <row r="104" spans="1:26" ht="14.25" customHeight="1" x14ac:dyDescent="0.25">
      <c r="A104" s="241"/>
      <c r="B104" s="241"/>
      <c r="C104" s="241"/>
      <c r="D104" s="241"/>
      <c r="E104" s="241"/>
      <c r="F104" s="241"/>
      <c r="G104" s="256"/>
      <c r="H104" s="249"/>
      <c r="I104" s="241"/>
      <c r="J104" s="241"/>
      <c r="K104" s="241"/>
      <c r="L104" s="241"/>
      <c r="M104" s="241"/>
      <c r="N104" s="241"/>
      <c r="O104" s="241"/>
      <c r="P104" s="241"/>
      <c r="Q104" s="241"/>
      <c r="R104" s="241"/>
      <c r="S104" s="241"/>
      <c r="T104" s="241"/>
      <c r="U104" s="241"/>
      <c r="V104" s="241"/>
      <c r="W104" s="241"/>
      <c r="X104" s="241"/>
      <c r="Y104" s="241"/>
      <c r="Z104" s="241"/>
    </row>
    <row r="105" spans="1:26" ht="14.25" customHeight="1" x14ac:dyDescent="0.25">
      <c r="A105" s="241"/>
      <c r="B105" s="241"/>
      <c r="C105" s="241"/>
      <c r="D105" s="241"/>
      <c r="E105" s="241"/>
      <c r="F105" s="241"/>
      <c r="G105" s="256"/>
      <c r="H105" s="249"/>
      <c r="I105" s="241"/>
      <c r="J105" s="241"/>
      <c r="K105" s="241"/>
      <c r="L105" s="241"/>
      <c r="M105" s="241"/>
      <c r="N105" s="241"/>
      <c r="O105" s="241"/>
      <c r="P105" s="241"/>
      <c r="Q105" s="241"/>
      <c r="R105" s="241"/>
      <c r="S105" s="241"/>
      <c r="T105" s="241"/>
      <c r="U105" s="241"/>
      <c r="V105" s="241"/>
      <c r="W105" s="241"/>
      <c r="X105" s="241"/>
      <c r="Y105" s="241"/>
      <c r="Z105" s="241"/>
    </row>
    <row r="106" spans="1:26" ht="14.25" customHeight="1" x14ac:dyDescent="0.25">
      <c r="A106" s="241"/>
      <c r="B106" s="241"/>
      <c r="C106" s="241"/>
      <c r="D106" s="241"/>
      <c r="E106" s="241"/>
      <c r="F106" s="241"/>
      <c r="G106" s="256"/>
      <c r="H106" s="249"/>
      <c r="I106" s="241"/>
      <c r="J106" s="241"/>
      <c r="K106" s="241"/>
      <c r="L106" s="241"/>
      <c r="M106" s="241"/>
      <c r="N106" s="241"/>
      <c r="O106" s="241"/>
      <c r="P106" s="241"/>
      <c r="Q106" s="241"/>
      <c r="R106" s="241"/>
      <c r="S106" s="241"/>
      <c r="T106" s="241"/>
      <c r="U106" s="241"/>
      <c r="V106" s="241"/>
      <c r="W106" s="241"/>
      <c r="X106" s="241"/>
      <c r="Y106" s="241"/>
      <c r="Z106" s="241"/>
    </row>
    <row r="107" spans="1:26" ht="14.25" customHeight="1" x14ac:dyDescent="0.25">
      <c r="A107" s="241"/>
      <c r="B107" s="241"/>
      <c r="C107" s="241"/>
      <c r="D107" s="241"/>
      <c r="E107" s="241"/>
      <c r="F107" s="241"/>
      <c r="G107" s="256"/>
      <c r="H107" s="249"/>
      <c r="I107" s="241"/>
      <c r="J107" s="241"/>
      <c r="K107" s="241"/>
      <c r="L107" s="241"/>
      <c r="M107" s="241"/>
      <c r="N107" s="241"/>
      <c r="O107" s="241"/>
      <c r="P107" s="241"/>
      <c r="Q107" s="241"/>
      <c r="R107" s="241"/>
      <c r="S107" s="241"/>
      <c r="T107" s="241"/>
      <c r="U107" s="241"/>
      <c r="V107" s="241"/>
      <c r="W107" s="241"/>
      <c r="X107" s="241"/>
      <c r="Y107" s="241"/>
      <c r="Z107" s="241"/>
    </row>
    <row r="108" spans="1:26" ht="14.25" customHeight="1" x14ac:dyDescent="0.25">
      <c r="A108" s="241"/>
      <c r="B108" s="241"/>
      <c r="C108" s="241"/>
      <c r="D108" s="241"/>
      <c r="E108" s="241"/>
      <c r="F108" s="241"/>
      <c r="G108" s="256"/>
      <c r="H108" s="249"/>
      <c r="I108" s="241"/>
      <c r="J108" s="241"/>
      <c r="K108" s="241"/>
      <c r="L108" s="241"/>
      <c r="M108" s="241"/>
      <c r="N108" s="241"/>
      <c r="O108" s="241"/>
      <c r="P108" s="241"/>
      <c r="Q108" s="241"/>
      <c r="R108" s="241"/>
      <c r="S108" s="241"/>
      <c r="T108" s="241"/>
      <c r="U108" s="241"/>
      <c r="V108" s="241"/>
      <c r="W108" s="241"/>
      <c r="X108" s="241"/>
      <c r="Y108" s="241"/>
      <c r="Z108" s="241"/>
    </row>
    <row r="109" spans="1:26" ht="14.25" customHeight="1" x14ac:dyDescent="0.25">
      <c r="A109" s="241"/>
      <c r="B109" s="241"/>
      <c r="C109" s="241"/>
      <c r="D109" s="241"/>
      <c r="E109" s="241"/>
      <c r="F109" s="241"/>
      <c r="G109" s="256"/>
      <c r="H109" s="249"/>
      <c r="I109" s="241"/>
      <c r="J109" s="241"/>
      <c r="K109" s="241"/>
      <c r="L109" s="241"/>
      <c r="M109" s="241"/>
      <c r="N109" s="241"/>
      <c r="O109" s="241"/>
      <c r="P109" s="241"/>
      <c r="Q109" s="241"/>
      <c r="R109" s="241"/>
      <c r="S109" s="241"/>
      <c r="T109" s="241"/>
      <c r="U109" s="241"/>
      <c r="V109" s="241"/>
      <c r="W109" s="241"/>
      <c r="X109" s="241"/>
      <c r="Y109" s="241"/>
      <c r="Z109" s="241"/>
    </row>
    <row r="110" spans="1:26" ht="14.25" customHeight="1" x14ac:dyDescent="0.25">
      <c r="A110" s="241"/>
      <c r="B110" s="241"/>
      <c r="C110" s="241"/>
      <c r="D110" s="241"/>
      <c r="E110" s="241"/>
      <c r="F110" s="241"/>
      <c r="G110" s="256"/>
      <c r="H110" s="249"/>
      <c r="I110" s="241"/>
      <c r="J110" s="241"/>
      <c r="K110" s="241"/>
      <c r="L110" s="241"/>
      <c r="M110" s="241"/>
      <c r="N110" s="241"/>
      <c r="O110" s="241"/>
      <c r="P110" s="241"/>
      <c r="Q110" s="241"/>
      <c r="R110" s="241"/>
      <c r="S110" s="241"/>
      <c r="T110" s="241"/>
      <c r="U110" s="241"/>
      <c r="V110" s="241"/>
      <c r="W110" s="241"/>
      <c r="X110" s="241"/>
      <c r="Y110" s="241"/>
      <c r="Z110" s="241"/>
    </row>
    <row r="111" spans="1:26" ht="14.25" customHeight="1" x14ac:dyDescent="0.25">
      <c r="A111" s="241"/>
      <c r="B111" s="241"/>
      <c r="C111" s="241"/>
      <c r="D111" s="241"/>
      <c r="E111" s="241"/>
      <c r="F111" s="241"/>
      <c r="G111" s="256"/>
      <c r="H111" s="249"/>
      <c r="I111" s="241"/>
      <c r="J111" s="241"/>
      <c r="K111" s="241"/>
      <c r="L111" s="241"/>
      <c r="M111" s="241"/>
      <c r="N111" s="241"/>
      <c r="O111" s="241"/>
      <c r="P111" s="241"/>
      <c r="Q111" s="241"/>
      <c r="R111" s="241"/>
      <c r="S111" s="241"/>
      <c r="T111" s="241"/>
      <c r="U111" s="241"/>
      <c r="V111" s="241"/>
      <c r="W111" s="241"/>
      <c r="X111" s="241"/>
      <c r="Y111" s="241"/>
      <c r="Z111" s="241"/>
    </row>
    <row r="112" spans="1:26" ht="14.25" customHeight="1" x14ac:dyDescent="0.25">
      <c r="A112" s="241"/>
      <c r="B112" s="241"/>
      <c r="C112" s="241"/>
      <c r="D112" s="241"/>
      <c r="E112" s="241"/>
      <c r="F112" s="241"/>
      <c r="G112" s="256"/>
      <c r="H112" s="249"/>
      <c r="I112" s="241"/>
      <c r="J112" s="241"/>
      <c r="K112" s="241"/>
      <c r="L112" s="241"/>
      <c r="M112" s="241"/>
      <c r="N112" s="241"/>
      <c r="O112" s="241"/>
      <c r="P112" s="241"/>
      <c r="Q112" s="241"/>
      <c r="R112" s="241"/>
      <c r="S112" s="241"/>
      <c r="T112" s="241"/>
      <c r="U112" s="241"/>
      <c r="V112" s="241"/>
      <c r="W112" s="241"/>
      <c r="X112" s="241"/>
      <c r="Y112" s="241"/>
      <c r="Z112" s="241"/>
    </row>
    <row r="113" spans="1:26" ht="14.25" customHeight="1" x14ac:dyDescent="0.25">
      <c r="A113" s="241"/>
      <c r="B113" s="241"/>
      <c r="C113" s="241"/>
      <c r="D113" s="241"/>
      <c r="E113" s="241"/>
      <c r="F113" s="241"/>
      <c r="G113" s="256"/>
      <c r="H113" s="249"/>
      <c r="I113" s="241"/>
      <c r="J113" s="241"/>
      <c r="K113" s="241"/>
      <c r="L113" s="241"/>
      <c r="M113" s="241"/>
      <c r="N113" s="241"/>
      <c r="O113" s="241"/>
      <c r="P113" s="241"/>
      <c r="Q113" s="241"/>
      <c r="R113" s="241"/>
      <c r="S113" s="241"/>
      <c r="T113" s="241"/>
      <c r="U113" s="241"/>
      <c r="V113" s="241"/>
      <c r="W113" s="241"/>
      <c r="X113" s="241"/>
      <c r="Y113" s="241"/>
      <c r="Z113" s="241"/>
    </row>
    <row r="114" spans="1:26" ht="14.25" customHeight="1" x14ac:dyDescent="0.25">
      <c r="A114" s="241"/>
      <c r="B114" s="241"/>
      <c r="C114" s="241"/>
      <c r="D114" s="241"/>
      <c r="E114" s="241"/>
      <c r="F114" s="241"/>
      <c r="G114" s="256"/>
      <c r="H114" s="249"/>
      <c r="I114" s="241"/>
      <c r="J114" s="241"/>
      <c r="K114" s="241"/>
      <c r="L114" s="241"/>
      <c r="M114" s="241"/>
      <c r="N114" s="241"/>
      <c r="O114" s="241"/>
      <c r="P114" s="241"/>
      <c r="Q114" s="241"/>
      <c r="R114" s="241"/>
      <c r="S114" s="241"/>
      <c r="T114" s="241"/>
      <c r="U114" s="241"/>
      <c r="V114" s="241"/>
      <c r="W114" s="241"/>
      <c r="X114" s="241"/>
      <c r="Y114" s="241"/>
      <c r="Z114" s="241"/>
    </row>
    <row r="115" spans="1:26" ht="14.25" customHeight="1" x14ac:dyDescent="0.25">
      <c r="A115" s="241"/>
      <c r="B115" s="241"/>
      <c r="C115" s="241"/>
      <c r="D115" s="241"/>
      <c r="E115" s="241"/>
      <c r="F115" s="241"/>
      <c r="G115" s="256"/>
      <c r="H115" s="249"/>
      <c r="I115" s="241"/>
      <c r="J115" s="241"/>
      <c r="K115" s="241"/>
      <c r="L115" s="241"/>
      <c r="M115" s="241"/>
      <c r="N115" s="241"/>
      <c r="O115" s="241"/>
      <c r="P115" s="241"/>
      <c r="Q115" s="241"/>
      <c r="R115" s="241"/>
      <c r="S115" s="241"/>
      <c r="T115" s="241"/>
      <c r="U115" s="241"/>
      <c r="V115" s="241"/>
      <c r="W115" s="241"/>
      <c r="X115" s="241"/>
      <c r="Y115" s="241"/>
      <c r="Z115" s="241"/>
    </row>
    <row r="116" spans="1:26" ht="14.25" customHeight="1" x14ac:dyDescent="0.25">
      <c r="A116" s="241"/>
      <c r="B116" s="241"/>
      <c r="C116" s="241"/>
      <c r="D116" s="241"/>
      <c r="E116" s="241"/>
      <c r="F116" s="241"/>
      <c r="G116" s="256"/>
      <c r="H116" s="249"/>
      <c r="I116" s="241"/>
      <c r="J116" s="241"/>
      <c r="K116" s="241"/>
      <c r="L116" s="241"/>
      <c r="M116" s="241"/>
      <c r="N116" s="241"/>
      <c r="O116" s="241"/>
      <c r="P116" s="241"/>
      <c r="Q116" s="241"/>
      <c r="R116" s="241"/>
      <c r="S116" s="241"/>
      <c r="T116" s="241"/>
      <c r="U116" s="241"/>
      <c r="V116" s="241"/>
      <c r="W116" s="241"/>
      <c r="X116" s="241"/>
      <c r="Y116" s="241"/>
      <c r="Z116" s="241"/>
    </row>
    <row r="117" spans="1:26" ht="14.25" customHeight="1" x14ac:dyDescent="0.25">
      <c r="A117" s="241"/>
      <c r="B117" s="241"/>
      <c r="C117" s="241"/>
      <c r="D117" s="241"/>
      <c r="E117" s="241"/>
      <c r="F117" s="241"/>
      <c r="G117" s="256"/>
      <c r="H117" s="249"/>
      <c r="I117" s="241"/>
      <c r="J117" s="241"/>
      <c r="K117" s="241"/>
      <c r="L117" s="241"/>
      <c r="M117" s="241"/>
      <c r="N117" s="241"/>
      <c r="O117" s="241"/>
      <c r="P117" s="241"/>
      <c r="Q117" s="241"/>
      <c r="R117" s="241"/>
      <c r="S117" s="241"/>
      <c r="T117" s="241"/>
      <c r="U117" s="241"/>
      <c r="V117" s="241"/>
      <c r="W117" s="241"/>
      <c r="X117" s="241"/>
      <c r="Y117" s="241"/>
      <c r="Z117" s="241"/>
    </row>
    <row r="118" spans="1:26" ht="14.25" customHeight="1" x14ac:dyDescent="0.25">
      <c r="A118" s="241"/>
      <c r="B118" s="241"/>
      <c r="C118" s="241"/>
      <c r="D118" s="241"/>
      <c r="E118" s="241"/>
      <c r="F118" s="241"/>
      <c r="G118" s="256"/>
      <c r="H118" s="249"/>
      <c r="I118" s="241"/>
      <c r="J118" s="241"/>
      <c r="K118" s="241"/>
      <c r="L118" s="241"/>
      <c r="M118" s="241"/>
      <c r="N118" s="241"/>
      <c r="O118" s="241"/>
      <c r="P118" s="241"/>
      <c r="Q118" s="241"/>
      <c r="R118" s="241"/>
      <c r="S118" s="241"/>
      <c r="T118" s="241"/>
      <c r="U118" s="241"/>
      <c r="V118" s="241"/>
      <c r="W118" s="241"/>
      <c r="X118" s="241"/>
      <c r="Y118" s="241"/>
      <c r="Z118" s="241"/>
    </row>
    <row r="119" spans="1:26" ht="14.25" customHeight="1" x14ac:dyDescent="0.25">
      <c r="A119" s="241"/>
      <c r="B119" s="241"/>
      <c r="C119" s="241"/>
      <c r="D119" s="241"/>
      <c r="E119" s="241"/>
      <c r="F119" s="241"/>
      <c r="G119" s="256"/>
      <c r="H119" s="249"/>
      <c r="I119" s="241"/>
      <c r="J119" s="241"/>
      <c r="K119" s="241"/>
      <c r="L119" s="241"/>
      <c r="M119" s="241"/>
      <c r="N119" s="241"/>
      <c r="O119" s="241"/>
      <c r="P119" s="241"/>
      <c r="Q119" s="241"/>
      <c r="R119" s="241"/>
      <c r="S119" s="241"/>
      <c r="T119" s="241"/>
      <c r="U119" s="241"/>
      <c r="V119" s="241"/>
      <c r="W119" s="241"/>
      <c r="X119" s="241"/>
      <c r="Y119" s="241"/>
      <c r="Z119" s="241"/>
    </row>
    <row r="120" spans="1:26" ht="14.25" customHeight="1" x14ac:dyDescent="0.25">
      <c r="A120" s="241"/>
      <c r="B120" s="241"/>
      <c r="C120" s="241"/>
      <c r="D120" s="241"/>
      <c r="E120" s="241"/>
      <c r="F120" s="241"/>
      <c r="G120" s="256"/>
      <c r="H120" s="249"/>
      <c r="I120" s="241"/>
      <c r="J120" s="241"/>
      <c r="K120" s="241"/>
      <c r="L120" s="241"/>
      <c r="M120" s="241"/>
      <c r="N120" s="241"/>
      <c r="O120" s="241"/>
      <c r="P120" s="241"/>
      <c r="Q120" s="241"/>
      <c r="R120" s="241"/>
      <c r="S120" s="241"/>
      <c r="T120" s="241"/>
      <c r="U120" s="241"/>
      <c r="V120" s="241"/>
      <c r="W120" s="241"/>
      <c r="X120" s="241"/>
      <c r="Y120" s="241"/>
      <c r="Z120" s="241"/>
    </row>
    <row r="121" spans="1:26" ht="14.25" customHeight="1" x14ac:dyDescent="0.25">
      <c r="A121" s="241"/>
      <c r="B121" s="241"/>
      <c r="C121" s="241"/>
      <c r="D121" s="241"/>
      <c r="E121" s="241"/>
      <c r="F121" s="241"/>
      <c r="G121" s="256"/>
      <c r="H121" s="249"/>
      <c r="I121" s="241"/>
      <c r="J121" s="241"/>
      <c r="K121" s="241"/>
      <c r="L121" s="241"/>
      <c r="M121" s="241"/>
      <c r="N121" s="241"/>
      <c r="O121" s="241"/>
      <c r="P121" s="241"/>
      <c r="Q121" s="241"/>
      <c r="R121" s="241"/>
      <c r="S121" s="241"/>
      <c r="T121" s="241"/>
      <c r="U121" s="241"/>
      <c r="V121" s="241"/>
      <c r="W121" s="241"/>
      <c r="X121" s="241"/>
      <c r="Y121" s="241"/>
      <c r="Z121" s="241"/>
    </row>
    <row r="122" spans="1:26" ht="14.25" customHeight="1" x14ac:dyDescent="0.25">
      <c r="A122" s="241"/>
      <c r="B122" s="241"/>
      <c r="C122" s="241"/>
      <c r="D122" s="241"/>
      <c r="E122" s="241"/>
      <c r="F122" s="241"/>
      <c r="G122" s="256"/>
      <c r="H122" s="249"/>
      <c r="I122" s="241"/>
      <c r="J122" s="241"/>
      <c r="K122" s="241"/>
      <c r="L122" s="241"/>
      <c r="M122" s="241"/>
      <c r="N122" s="241"/>
      <c r="O122" s="241"/>
      <c r="P122" s="241"/>
      <c r="Q122" s="241"/>
      <c r="R122" s="241"/>
      <c r="S122" s="241"/>
      <c r="T122" s="241"/>
      <c r="U122" s="241"/>
      <c r="V122" s="241"/>
      <c r="W122" s="241"/>
      <c r="X122" s="241"/>
      <c r="Y122" s="241"/>
      <c r="Z122" s="241"/>
    </row>
    <row r="123" spans="1:26" ht="14.25" customHeight="1" x14ac:dyDescent="0.25">
      <c r="A123" s="241"/>
      <c r="B123" s="241"/>
      <c r="C123" s="241"/>
      <c r="D123" s="241"/>
      <c r="E123" s="241"/>
      <c r="F123" s="241"/>
      <c r="G123" s="256"/>
      <c r="H123" s="249"/>
      <c r="I123" s="241"/>
      <c r="J123" s="241"/>
      <c r="K123" s="241"/>
      <c r="L123" s="241"/>
      <c r="M123" s="241"/>
      <c r="N123" s="241"/>
      <c r="O123" s="241"/>
      <c r="P123" s="241"/>
      <c r="Q123" s="241"/>
      <c r="R123" s="241"/>
      <c r="S123" s="241"/>
      <c r="T123" s="241"/>
      <c r="U123" s="241"/>
      <c r="V123" s="241"/>
      <c r="W123" s="241"/>
      <c r="X123" s="241"/>
      <c r="Y123" s="241"/>
      <c r="Z123" s="241"/>
    </row>
    <row r="124" spans="1:26" ht="14.25" customHeight="1" x14ac:dyDescent="0.25">
      <c r="A124" s="241"/>
      <c r="B124" s="241"/>
      <c r="C124" s="241"/>
      <c r="D124" s="241"/>
      <c r="E124" s="241"/>
      <c r="F124" s="241"/>
      <c r="G124" s="256"/>
      <c r="H124" s="249"/>
      <c r="I124" s="241"/>
      <c r="J124" s="241"/>
      <c r="K124" s="241"/>
      <c r="L124" s="241"/>
      <c r="M124" s="241"/>
      <c r="N124" s="241"/>
      <c r="O124" s="241"/>
      <c r="P124" s="241"/>
      <c r="Q124" s="241"/>
      <c r="R124" s="241"/>
      <c r="S124" s="241"/>
      <c r="T124" s="241"/>
      <c r="U124" s="241"/>
      <c r="V124" s="241"/>
      <c r="W124" s="241"/>
      <c r="X124" s="241"/>
      <c r="Y124" s="241"/>
      <c r="Z124" s="241"/>
    </row>
    <row r="125" spans="1:26" ht="14.25" customHeight="1" x14ac:dyDescent="0.25">
      <c r="A125" s="241"/>
      <c r="B125" s="241"/>
      <c r="C125" s="241"/>
      <c r="D125" s="241"/>
      <c r="E125" s="241"/>
      <c r="F125" s="241"/>
      <c r="G125" s="256"/>
      <c r="H125" s="249"/>
      <c r="I125" s="241"/>
      <c r="J125" s="241"/>
      <c r="K125" s="241"/>
      <c r="L125" s="241"/>
      <c r="M125" s="241"/>
      <c r="N125" s="241"/>
      <c r="O125" s="241"/>
      <c r="P125" s="241"/>
      <c r="Q125" s="241"/>
      <c r="R125" s="241"/>
      <c r="S125" s="241"/>
      <c r="T125" s="241"/>
      <c r="U125" s="241"/>
      <c r="V125" s="241"/>
      <c r="W125" s="241"/>
      <c r="X125" s="241"/>
      <c r="Y125" s="241"/>
      <c r="Z125" s="241"/>
    </row>
    <row r="126" spans="1:26" ht="14.25" customHeight="1" x14ac:dyDescent="0.25">
      <c r="A126" s="241"/>
      <c r="B126" s="241"/>
      <c r="C126" s="241"/>
      <c r="D126" s="241"/>
      <c r="E126" s="241"/>
      <c r="F126" s="241"/>
      <c r="G126" s="256"/>
      <c r="H126" s="249"/>
      <c r="I126" s="241"/>
      <c r="J126" s="241"/>
      <c r="K126" s="241"/>
      <c r="L126" s="241"/>
      <c r="M126" s="241"/>
      <c r="N126" s="241"/>
      <c r="O126" s="241"/>
      <c r="P126" s="241"/>
      <c r="Q126" s="241"/>
      <c r="R126" s="241"/>
      <c r="S126" s="241"/>
      <c r="T126" s="241"/>
      <c r="U126" s="241"/>
      <c r="V126" s="241"/>
      <c r="W126" s="241"/>
      <c r="X126" s="241"/>
      <c r="Y126" s="241"/>
      <c r="Z126" s="241"/>
    </row>
    <row r="127" spans="1:26" ht="14.25" customHeight="1" x14ac:dyDescent="0.25">
      <c r="A127" s="241"/>
      <c r="B127" s="241"/>
      <c r="C127" s="241"/>
      <c r="D127" s="241"/>
      <c r="E127" s="241"/>
      <c r="F127" s="241"/>
      <c r="G127" s="256"/>
      <c r="H127" s="249"/>
      <c r="I127" s="241"/>
      <c r="J127" s="241"/>
      <c r="K127" s="241"/>
      <c r="L127" s="241"/>
      <c r="M127" s="241"/>
      <c r="N127" s="241"/>
      <c r="O127" s="241"/>
      <c r="P127" s="241"/>
      <c r="Q127" s="241"/>
      <c r="R127" s="241"/>
      <c r="S127" s="241"/>
      <c r="T127" s="241"/>
      <c r="U127" s="241"/>
      <c r="V127" s="241"/>
      <c r="W127" s="241"/>
      <c r="X127" s="241"/>
      <c r="Y127" s="241"/>
      <c r="Z127" s="241"/>
    </row>
    <row r="128" spans="1:26" ht="14.25" customHeight="1" x14ac:dyDescent="0.25">
      <c r="A128" s="241"/>
      <c r="B128" s="241"/>
      <c r="C128" s="241"/>
      <c r="D128" s="241"/>
      <c r="E128" s="241"/>
      <c r="F128" s="241"/>
      <c r="G128" s="256"/>
      <c r="H128" s="249"/>
      <c r="I128" s="241"/>
      <c r="J128" s="241"/>
      <c r="K128" s="241"/>
      <c r="L128" s="241"/>
      <c r="M128" s="241"/>
      <c r="N128" s="241"/>
      <c r="O128" s="241"/>
      <c r="P128" s="241"/>
      <c r="Q128" s="241"/>
      <c r="R128" s="241"/>
      <c r="S128" s="241"/>
      <c r="T128" s="241"/>
      <c r="U128" s="241"/>
      <c r="V128" s="241"/>
      <c r="W128" s="241"/>
      <c r="X128" s="241"/>
      <c r="Y128" s="241"/>
      <c r="Z128" s="241"/>
    </row>
    <row r="129" spans="1:26" ht="14.25" customHeight="1" x14ac:dyDescent="0.25">
      <c r="A129" s="241"/>
      <c r="B129" s="241"/>
      <c r="C129" s="241"/>
      <c r="D129" s="241"/>
      <c r="E129" s="241"/>
      <c r="F129" s="241"/>
      <c r="G129" s="256"/>
      <c r="H129" s="249"/>
      <c r="I129" s="241"/>
      <c r="J129" s="241"/>
      <c r="K129" s="241"/>
      <c r="L129" s="241"/>
      <c r="M129" s="241"/>
      <c r="N129" s="241"/>
      <c r="O129" s="241"/>
      <c r="P129" s="241"/>
      <c r="Q129" s="241"/>
      <c r="R129" s="241"/>
      <c r="S129" s="241"/>
      <c r="T129" s="241"/>
      <c r="U129" s="241"/>
      <c r="V129" s="241"/>
      <c r="W129" s="241"/>
      <c r="X129" s="241"/>
      <c r="Y129" s="241"/>
      <c r="Z129" s="241"/>
    </row>
    <row r="130" spans="1:26" ht="14.25" customHeight="1" x14ac:dyDescent="0.25">
      <c r="A130" s="241"/>
      <c r="B130" s="241"/>
      <c r="C130" s="241"/>
      <c r="D130" s="241"/>
      <c r="E130" s="241"/>
      <c r="F130" s="241"/>
      <c r="G130" s="256"/>
      <c r="H130" s="249"/>
      <c r="I130" s="241"/>
      <c r="J130" s="241"/>
      <c r="K130" s="241"/>
      <c r="L130" s="241"/>
      <c r="M130" s="241"/>
      <c r="N130" s="241"/>
      <c r="O130" s="241"/>
      <c r="P130" s="241"/>
      <c r="Q130" s="241"/>
      <c r="R130" s="241"/>
      <c r="S130" s="241"/>
      <c r="T130" s="241"/>
      <c r="U130" s="241"/>
      <c r="V130" s="241"/>
      <c r="W130" s="241"/>
      <c r="X130" s="241"/>
      <c r="Y130" s="241"/>
      <c r="Z130" s="241"/>
    </row>
    <row r="131" spans="1:26" ht="14.25" customHeight="1" x14ac:dyDescent="0.25">
      <c r="A131" s="241"/>
      <c r="B131" s="241"/>
      <c r="C131" s="241"/>
      <c r="D131" s="241"/>
      <c r="E131" s="241"/>
      <c r="F131" s="241"/>
      <c r="G131" s="256"/>
      <c r="H131" s="249"/>
      <c r="I131" s="241"/>
      <c r="J131" s="241"/>
      <c r="K131" s="241"/>
      <c r="L131" s="241"/>
      <c r="M131" s="241"/>
      <c r="N131" s="241"/>
      <c r="O131" s="241"/>
      <c r="P131" s="241"/>
      <c r="Q131" s="241"/>
      <c r="R131" s="241"/>
      <c r="S131" s="241"/>
      <c r="T131" s="241"/>
      <c r="U131" s="241"/>
      <c r="V131" s="241"/>
      <c r="W131" s="241"/>
      <c r="X131" s="241"/>
      <c r="Y131" s="241"/>
      <c r="Z131" s="241"/>
    </row>
    <row r="132" spans="1:26" ht="14.25" customHeight="1" x14ac:dyDescent="0.25">
      <c r="A132" s="241"/>
      <c r="B132" s="241"/>
      <c r="C132" s="241"/>
      <c r="D132" s="241"/>
      <c r="E132" s="241"/>
      <c r="F132" s="241"/>
      <c r="G132" s="256"/>
      <c r="H132" s="249"/>
      <c r="I132" s="241"/>
      <c r="J132" s="241"/>
      <c r="K132" s="241"/>
      <c r="L132" s="241"/>
      <c r="M132" s="241"/>
      <c r="N132" s="241"/>
      <c r="O132" s="241"/>
      <c r="P132" s="241"/>
      <c r="Q132" s="241"/>
      <c r="R132" s="241"/>
      <c r="S132" s="241"/>
      <c r="T132" s="241"/>
      <c r="U132" s="241"/>
      <c r="V132" s="241"/>
      <c r="W132" s="241"/>
      <c r="X132" s="241"/>
      <c r="Y132" s="241"/>
      <c r="Z132" s="241"/>
    </row>
    <row r="133" spans="1:26" ht="14.25" customHeight="1" x14ac:dyDescent="0.25">
      <c r="A133" s="241"/>
      <c r="B133" s="241"/>
      <c r="C133" s="241"/>
      <c r="D133" s="241"/>
      <c r="E133" s="241"/>
      <c r="F133" s="241"/>
      <c r="G133" s="256"/>
      <c r="H133" s="249"/>
      <c r="I133" s="241"/>
      <c r="J133" s="241"/>
      <c r="K133" s="241"/>
      <c r="L133" s="241"/>
      <c r="M133" s="241"/>
      <c r="N133" s="241"/>
      <c r="O133" s="241"/>
      <c r="P133" s="241"/>
      <c r="Q133" s="241"/>
      <c r="R133" s="241"/>
      <c r="S133" s="241"/>
      <c r="T133" s="241"/>
      <c r="U133" s="241"/>
      <c r="V133" s="241"/>
      <c r="W133" s="241"/>
      <c r="X133" s="241"/>
      <c r="Y133" s="241"/>
      <c r="Z133" s="241"/>
    </row>
    <row r="134" spans="1:26" ht="14.25" customHeight="1" x14ac:dyDescent="0.25">
      <c r="A134" s="241"/>
      <c r="B134" s="241"/>
      <c r="C134" s="241"/>
      <c r="D134" s="241"/>
      <c r="E134" s="241"/>
      <c r="F134" s="241"/>
      <c r="G134" s="256"/>
      <c r="H134" s="249"/>
      <c r="I134" s="241"/>
      <c r="J134" s="241"/>
      <c r="K134" s="241"/>
      <c r="L134" s="241"/>
      <c r="M134" s="241"/>
      <c r="N134" s="241"/>
      <c r="O134" s="241"/>
      <c r="P134" s="241"/>
      <c r="Q134" s="241"/>
      <c r="R134" s="241"/>
      <c r="S134" s="241"/>
      <c r="T134" s="241"/>
      <c r="U134" s="241"/>
      <c r="V134" s="241"/>
      <c r="W134" s="241"/>
      <c r="X134" s="241"/>
      <c r="Y134" s="241"/>
      <c r="Z134" s="241"/>
    </row>
    <row r="135" spans="1:26" ht="14.25" customHeight="1" x14ac:dyDescent="0.25">
      <c r="A135" s="241"/>
      <c r="B135" s="241"/>
      <c r="C135" s="241"/>
      <c r="D135" s="241"/>
      <c r="E135" s="241"/>
      <c r="F135" s="241"/>
      <c r="G135" s="256"/>
      <c r="H135" s="249"/>
      <c r="I135" s="241"/>
      <c r="J135" s="241"/>
      <c r="K135" s="241"/>
      <c r="L135" s="241"/>
      <c r="M135" s="241"/>
      <c r="N135" s="241"/>
      <c r="O135" s="241"/>
      <c r="P135" s="241"/>
      <c r="Q135" s="241"/>
      <c r="R135" s="241"/>
      <c r="S135" s="241"/>
      <c r="T135" s="241"/>
      <c r="U135" s="241"/>
      <c r="V135" s="241"/>
      <c r="W135" s="241"/>
      <c r="X135" s="241"/>
      <c r="Y135" s="241"/>
      <c r="Z135" s="241"/>
    </row>
    <row r="136" spans="1:26" ht="14.25" customHeight="1" x14ac:dyDescent="0.25">
      <c r="A136" s="241"/>
      <c r="B136" s="241"/>
      <c r="C136" s="241"/>
      <c r="D136" s="241"/>
      <c r="E136" s="241"/>
      <c r="F136" s="241"/>
      <c r="G136" s="256"/>
      <c r="H136" s="249"/>
      <c r="I136" s="241"/>
      <c r="J136" s="241"/>
      <c r="K136" s="241"/>
      <c r="L136" s="241"/>
      <c r="M136" s="241"/>
      <c r="N136" s="241"/>
      <c r="O136" s="241"/>
      <c r="P136" s="241"/>
      <c r="Q136" s="241"/>
      <c r="R136" s="241"/>
      <c r="S136" s="241"/>
      <c r="T136" s="241"/>
      <c r="U136" s="241"/>
      <c r="V136" s="241"/>
      <c r="W136" s="241"/>
      <c r="X136" s="241"/>
      <c r="Y136" s="241"/>
      <c r="Z136" s="241"/>
    </row>
    <row r="137" spans="1:26" ht="14.25" customHeight="1" x14ac:dyDescent="0.25">
      <c r="A137" s="241"/>
      <c r="B137" s="241"/>
      <c r="C137" s="241"/>
      <c r="D137" s="241"/>
      <c r="E137" s="241"/>
      <c r="F137" s="241"/>
      <c r="G137" s="256"/>
      <c r="H137" s="249"/>
      <c r="I137" s="241"/>
      <c r="J137" s="241"/>
      <c r="K137" s="241"/>
      <c r="L137" s="241"/>
      <c r="M137" s="241"/>
      <c r="N137" s="241"/>
      <c r="O137" s="241"/>
      <c r="P137" s="241"/>
      <c r="Q137" s="241"/>
      <c r="R137" s="241"/>
      <c r="S137" s="241"/>
      <c r="T137" s="241"/>
      <c r="U137" s="241"/>
      <c r="V137" s="241"/>
      <c r="W137" s="241"/>
      <c r="X137" s="241"/>
      <c r="Y137" s="241"/>
      <c r="Z137" s="241"/>
    </row>
    <row r="138" spans="1:26" ht="14.25" customHeight="1" x14ac:dyDescent="0.25">
      <c r="A138" s="241"/>
      <c r="B138" s="241"/>
      <c r="C138" s="241"/>
      <c r="D138" s="241"/>
      <c r="E138" s="241"/>
      <c r="F138" s="241"/>
      <c r="G138" s="256"/>
      <c r="H138" s="249"/>
      <c r="I138" s="241"/>
      <c r="J138" s="241"/>
      <c r="K138" s="241"/>
      <c r="L138" s="241"/>
      <c r="M138" s="241"/>
      <c r="N138" s="241"/>
      <c r="O138" s="241"/>
      <c r="P138" s="241"/>
      <c r="Q138" s="241"/>
      <c r="R138" s="241"/>
      <c r="S138" s="241"/>
      <c r="T138" s="241"/>
      <c r="U138" s="241"/>
      <c r="V138" s="241"/>
      <c r="W138" s="241"/>
      <c r="X138" s="241"/>
      <c r="Y138" s="241"/>
      <c r="Z138" s="241"/>
    </row>
    <row r="139" spans="1:26" ht="14.25" customHeight="1" x14ac:dyDescent="0.25">
      <c r="A139" s="241"/>
      <c r="B139" s="241"/>
      <c r="C139" s="241"/>
      <c r="D139" s="241"/>
      <c r="E139" s="241"/>
      <c r="F139" s="241"/>
      <c r="G139" s="256"/>
      <c r="H139" s="249"/>
      <c r="I139" s="241"/>
      <c r="J139" s="241"/>
      <c r="K139" s="241"/>
      <c r="L139" s="241"/>
      <c r="M139" s="241"/>
      <c r="N139" s="241"/>
      <c r="O139" s="241"/>
      <c r="P139" s="241"/>
      <c r="Q139" s="241"/>
      <c r="R139" s="241"/>
      <c r="S139" s="241"/>
      <c r="T139" s="241"/>
      <c r="U139" s="241"/>
      <c r="V139" s="241"/>
      <c r="W139" s="241"/>
      <c r="X139" s="241"/>
      <c r="Y139" s="241"/>
      <c r="Z139" s="241"/>
    </row>
    <row r="140" spans="1:26" ht="14.25" customHeight="1" x14ac:dyDescent="0.25">
      <c r="A140" s="241"/>
      <c r="B140" s="241"/>
      <c r="C140" s="241"/>
      <c r="D140" s="241"/>
      <c r="E140" s="241"/>
      <c r="F140" s="241"/>
      <c r="G140" s="256"/>
      <c r="H140" s="249"/>
      <c r="I140" s="241"/>
      <c r="J140" s="241"/>
      <c r="K140" s="241"/>
      <c r="L140" s="241"/>
      <c r="M140" s="241"/>
      <c r="N140" s="241"/>
      <c r="O140" s="241"/>
      <c r="P140" s="241"/>
      <c r="Q140" s="241"/>
      <c r="R140" s="241"/>
      <c r="S140" s="241"/>
      <c r="T140" s="241"/>
      <c r="U140" s="241"/>
      <c r="V140" s="241"/>
      <c r="W140" s="241"/>
      <c r="X140" s="241"/>
      <c r="Y140" s="241"/>
      <c r="Z140" s="241"/>
    </row>
    <row r="141" spans="1:26" ht="14.25" customHeight="1" x14ac:dyDescent="0.25">
      <c r="A141" s="241"/>
      <c r="B141" s="241"/>
      <c r="C141" s="241"/>
      <c r="D141" s="241"/>
      <c r="E141" s="241"/>
      <c r="F141" s="241"/>
      <c r="G141" s="256"/>
      <c r="H141" s="249"/>
      <c r="I141" s="241"/>
      <c r="J141" s="241"/>
      <c r="K141" s="241"/>
      <c r="L141" s="241"/>
      <c r="M141" s="241"/>
      <c r="N141" s="241"/>
      <c r="O141" s="241"/>
      <c r="P141" s="241"/>
      <c r="Q141" s="241"/>
      <c r="R141" s="241"/>
      <c r="S141" s="241"/>
      <c r="T141" s="241"/>
      <c r="U141" s="241"/>
      <c r="V141" s="241"/>
      <c r="W141" s="241"/>
      <c r="X141" s="241"/>
      <c r="Y141" s="241"/>
      <c r="Z141" s="241"/>
    </row>
    <row r="142" spans="1:26" ht="14.25" customHeight="1" x14ac:dyDescent="0.25">
      <c r="A142" s="241"/>
      <c r="B142" s="241"/>
      <c r="C142" s="241"/>
      <c r="D142" s="241"/>
      <c r="E142" s="241"/>
      <c r="F142" s="241"/>
      <c r="G142" s="256"/>
      <c r="H142" s="249"/>
      <c r="I142" s="241"/>
      <c r="J142" s="241"/>
      <c r="K142" s="241"/>
      <c r="L142" s="241"/>
      <c r="M142" s="241"/>
      <c r="N142" s="241"/>
      <c r="O142" s="241"/>
      <c r="P142" s="241"/>
      <c r="Q142" s="241"/>
      <c r="R142" s="241"/>
      <c r="S142" s="241"/>
      <c r="T142" s="241"/>
      <c r="U142" s="241"/>
      <c r="V142" s="241"/>
      <c r="W142" s="241"/>
      <c r="X142" s="241"/>
      <c r="Y142" s="241"/>
      <c r="Z142" s="241"/>
    </row>
    <row r="143" spans="1:26" ht="14.25" customHeight="1" x14ac:dyDescent="0.25">
      <c r="A143" s="241"/>
      <c r="B143" s="241"/>
      <c r="C143" s="241"/>
      <c r="D143" s="241"/>
      <c r="E143" s="241"/>
      <c r="F143" s="241"/>
      <c r="G143" s="256"/>
      <c r="H143" s="249"/>
      <c r="I143" s="241"/>
      <c r="J143" s="241"/>
      <c r="K143" s="241"/>
      <c r="L143" s="241"/>
      <c r="M143" s="241"/>
      <c r="N143" s="241"/>
      <c r="O143" s="241"/>
      <c r="P143" s="241"/>
      <c r="Q143" s="241"/>
      <c r="R143" s="241"/>
      <c r="S143" s="241"/>
      <c r="T143" s="241"/>
      <c r="U143" s="241"/>
      <c r="V143" s="241"/>
      <c r="W143" s="241"/>
      <c r="X143" s="241"/>
      <c r="Y143" s="241"/>
      <c r="Z143" s="241"/>
    </row>
    <row r="144" spans="1:26" ht="14.25" customHeight="1" x14ac:dyDescent="0.25">
      <c r="A144" s="241"/>
      <c r="B144" s="241"/>
      <c r="C144" s="241"/>
      <c r="D144" s="241"/>
      <c r="E144" s="241"/>
      <c r="F144" s="241"/>
      <c r="G144" s="256"/>
      <c r="H144" s="249"/>
      <c r="I144" s="241"/>
      <c r="J144" s="241"/>
      <c r="K144" s="241"/>
      <c r="L144" s="241"/>
      <c r="M144" s="241"/>
      <c r="N144" s="241"/>
      <c r="O144" s="241"/>
      <c r="P144" s="241"/>
      <c r="Q144" s="241"/>
      <c r="R144" s="241"/>
      <c r="S144" s="241"/>
      <c r="T144" s="241"/>
      <c r="U144" s="241"/>
      <c r="V144" s="241"/>
      <c r="W144" s="241"/>
      <c r="X144" s="241"/>
      <c r="Y144" s="241"/>
      <c r="Z144" s="241"/>
    </row>
    <row r="145" spans="1:26" ht="14.25" customHeight="1" x14ac:dyDescent="0.25">
      <c r="A145" s="241"/>
      <c r="B145" s="241"/>
      <c r="C145" s="241"/>
      <c r="D145" s="241"/>
      <c r="E145" s="241"/>
      <c r="F145" s="241"/>
      <c r="G145" s="256"/>
      <c r="H145" s="249"/>
      <c r="I145" s="241"/>
      <c r="J145" s="241"/>
      <c r="K145" s="241"/>
      <c r="L145" s="241"/>
      <c r="M145" s="241"/>
      <c r="N145" s="241"/>
      <c r="O145" s="241"/>
      <c r="P145" s="241"/>
      <c r="Q145" s="241"/>
      <c r="R145" s="241"/>
      <c r="S145" s="241"/>
      <c r="T145" s="241"/>
      <c r="U145" s="241"/>
      <c r="V145" s="241"/>
      <c r="W145" s="241"/>
      <c r="X145" s="241"/>
      <c r="Y145" s="241"/>
      <c r="Z145" s="241"/>
    </row>
    <row r="146" spans="1:26" ht="14.25" customHeight="1" x14ac:dyDescent="0.25">
      <c r="A146" s="241"/>
      <c r="B146" s="241"/>
      <c r="C146" s="241"/>
      <c r="D146" s="241"/>
      <c r="E146" s="241"/>
      <c r="F146" s="241"/>
      <c r="G146" s="256"/>
      <c r="H146" s="249"/>
      <c r="I146" s="241"/>
      <c r="J146" s="241"/>
      <c r="K146" s="241"/>
      <c r="L146" s="241"/>
      <c r="M146" s="241"/>
      <c r="N146" s="241"/>
      <c r="O146" s="241"/>
      <c r="P146" s="241"/>
      <c r="Q146" s="241"/>
      <c r="R146" s="241"/>
      <c r="S146" s="241"/>
      <c r="T146" s="241"/>
      <c r="U146" s="241"/>
      <c r="V146" s="241"/>
      <c r="W146" s="241"/>
      <c r="X146" s="241"/>
      <c r="Y146" s="241"/>
      <c r="Z146" s="241"/>
    </row>
    <row r="147" spans="1:26" ht="14.25" customHeight="1" x14ac:dyDescent="0.25">
      <c r="A147" s="241"/>
      <c r="B147" s="241"/>
      <c r="C147" s="241"/>
      <c r="D147" s="241"/>
      <c r="E147" s="241"/>
      <c r="F147" s="241"/>
      <c r="G147" s="256"/>
      <c r="H147" s="249"/>
      <c r="I147" s="241"/>
      <c r="J147" s="241"/>
      <c r="K147" s="241"/>
      <c r="L147" s="241"/>
      <c r="M147" s="241"/>
      <c r="N147" s="241"/>
      <c r="O147" s="241"/>
      <c r="P147" s="241"/>
      <c r="Q147" s="241"/>
      <c r="R147" s="241"/>
      <c r="S147" s="241"/>
      <c r="T147" s="241"/>
      <c r="U147" s="241"/>
      <c r="V147" s="241"/>
      <c r="W147" s="241"/>
      <c r="X147" s="241"/>
      <c r="Y147" s="241"/>
      <c r="Z147" s="241"/>
    </row>
    <row r="148" spans="1:26" ht="14.25" customHeight="1" x14ac:dyDescent="0.25">
      <c r="A148" s="241"/>
      <c r="B148" s="241"/>
      <c r="C148" s="241"/>
      <c r="D148" s="241"/>
      <c r="E148" s="241"/>
      <c r="F148" s="241"/>
      <c r="G148" s="256"/>
      <c r="H148" s="249"/>
      <c r="I148" s="241"/>
      <c r="J148" s="241"/>
      <c r="K148" s="241"/>
      <c r="L148" s="241"/>
      <c r="M148" s="241"/>
      <c r="N148" s="241"/>
      <c r="O148" s="241"/>
      <c r="P148" s="241"/>
      <c r="Q148" s="241"/>
      <c r="R148" s="241"/>
      <c r="S148" s="241"/>
      <c r="T148" s="241"/>
      <c r="U148" s="241"/>
      <c r="V148" s="241"/>
      <c r="W148" s="241"/>
      <c r="X148" s="241"/>
      <c r="Y148" s="241"/>
      <c r="Z148" s="241"/>
    </row>
    <row r="149" spans="1:26" ht="14.25" customHeight="1" x14ac:dyDescent="0.25">
      <c r="A149" s="241"/>
      <c r="B149" s="241"/>
      <c r="C149" s="241"/>
      <c r="D149" s="241"/>
      <c r="E149" s="241"/>
      <c r="F149" s="241"/>
      <c r="G149" s="256"/>
      <c r="H149" s="249"/>
      <c r="I149" s="241"/>
      <c r="J149" s="241"/>
      <c r="K149" s="241"/>
      <c r="L149" s="241"/>
      <c r="M149" s="241"/>
      <c r="N149" s="241"/>
      <c r="O149" s="241"/>
      <c r="P149" s="241"/>
      <c r="Q149" s="241"/>
      <c r="R149" s="241"/>
      <c r="S149" s="241"/>
      <c r="T149" s="241"/>
      <c r="U149" s="241"/>
      <c r="V149" s="241"/>
      <c r="W149" s="241"/>
      <c r="X149" s="241"/>
      <c r="Y149" s="241"/>
      <c r="Z149" s="241"/>
    </row>
    <row r="150" spans="1:26" ht="14.25" customHeight="1" x14ac:dyDescent="0.25">
      <c r="A150" s="241"/>
      <c r="B150" s="241"/>
      <c r="C150" s="241"/>
      <c r="D150" s="241"/>
      <c r="E150" s="241"/>
      <c r="F150" s="241"/>
      <c r="G150" s="256"/>
      <c r="H150" s="249"/>
      <c r="I150" s="241"/>
      <c r="J150" s="241"/>
      <c r="K150" s="241"/>
      <c r="L150" s="241"/>
      <c r="M150" s="241"/>
      <c r="N150" s="241"/>
      <c r="O150" s="241"/>
      <c r="P150" s="241"/>
      <c r="Q150" s="241"/>
      <c r="R150" s="241"/>
      <c r="S150" s="241"/>
      <c r="T150" s="241"/>
      <c r="U150" s="241"/>
      <c r="V150" s="241"/>
      <c r="W150" s="241"/>
      <c r="X150" s="241"/>
      <c r="Y150" s="241"/>
      <c r="Z150" s="241"/>
    </row>
    <row r="151" spans="1:26" ht="14.25" customHeight="1" x14ac:dyDescent="0.25">
      <c r="A151" s="241"/>
      <c r="B151" s="241"/>
      <c r="C151" s="241"/>
      <c r="D151" s="241"/>
      <c r="E151" s="241"/>
      <c r="F151" s="241"/>
      <c r="G151" s="256"/>
      <c r="H151" s="249"/>
      <c r="I151" s="241"/>
      <c r="J151" s="241"/>
      <c r="K151" s="241"/>
      <c r="L151" s="241"/>
      <c r="M151" s="241"/>
      <c r="N151" s="241"/>
      <c r="O151" s="241"/>
      <c r="P151" s="241"/>
      <c r="Q151" s="241"/>
      <c r="R151" s="241"/>
      <c r="S151" s="241"/>
      <c r="T151" s="241"/>
      <c r="U151" s="241"/>
      <c r="V151" s="241"/>
      <c r="W151" s="241"/>
      <c r="X151" s="241"/>
      <c r="Y151" s="241"/>
      <c r="Z151" s="241"/>
    </row>
    <row r="152" spans="1:26" ht="14.25" customHeight="1" x14ac:dyDescent="0.25">
      <c r="A152" s="241"/>
      <c r="B152" s="241"/>
      <c r="C152" s="241"/>
      <c r="D152" s="241"/>
      <c r="E152" s="241"/>
      <c r="F152" s="241"/>
      <c r="G152" s="256"/>
      <c r="H152" s="249"/>
      <c r="I152" s="241"/>
      <c r="J152" s="241"/>
      <c r="K152" s="241"/>
      <c r="L152" s="241"/>
      <c r="M152" s="241"/>
      <c r="N152" s="241"/>
      <c r="O152" s="241"/>
      <c r="P152" s="241"/>
      <c r="Q152" s="241"/>
      <c r="R152" s="241"/>
      <c r="S152" s="241"/>
      <c r="T152" s="241"/>
      <c r="U152" s="241"/>
      <c r="V152" s="241"/>
      <c r="W152" s="241"/>
      <c r="X152" s="241"/>
      <c r="Y152" s="241"/>
      <c r="Z152" s="241"/>
    </row>
    <row r="153" spans="1:26" ht="14.25" customHeight="1" x14ac:dyDescent="0.25">
      <c r="A153" s="241"/>
      <c r="B153" s="241"/>
      <c r="C153" s="241"/>
      <c r="D153" s="241"/>
      <c r="E153" s="241"/>
      <c r="F153" s="241"/>
      <c r="G153" s="256"/>
      <c r="H153" s="249"/>
      <c r="I153" s="241"/>
      <c r="J153" s="241"/>
      <c r="K153" s="241"/>
      <c r="L153" s="241"/>
      <c r="M153" s="241"/>
      <c r="N153" s="241"/>
      <c r="O153" s="241"/>
      <c r="P153" s="241"/>
      <c r="Q153" s="241"/>
      <c r="R153" s="241"/>
      <c r="S153" s="241"/>
      <c r="T153" s="241"/>
      <c r="U153" s="241"/>
      <c r="V153" s="241"/>
      <c r="W153" s="241"/>
      <c r="X153" s="241"/>
      <c r="Y153" s="241"/>
      <c r="Z153" s="241"/>
    </row>
    <row r="154" spans="1:26" ht="14.25" customHeight="1" x14ac:dyDescent="0.25">
      <c r="A154" s="241"/>
      <c r="B154" s="241"/>
      <c r="C154" s="241"/>
      <c r="D154" s="241"/>
      <c r="E154" s="241"/>
      <c r="F154" s="241"/>
      <c r="G154" s="256"/>
      <c r="H154" s="249"/>
      <c r="I154" s="241"/>
      <c r="J154" s="241"/>
      <c r="K154" s="241"/>
      <c r="L154" s="241"/>
      <c r="M154" s="241"/>
      <c r="N154" s="241"/>
      <c r="O154" s="241"/>
      <c r="P154" s="241"/>
      <c r="Q154" s="241"/>
      <c r="R154" s="241"/>
      <c r="S154" s="241"/>
      <c r="T154" s="241"/>
      <c r="U154" s="241"/>
      <c r="V154" s="241"/>
      <c r="W154" s="241"/>
      <c r="X154" s="241"/>
      <c r="Y154" s="241"/>
      <c r="Z154" s="241"/>
    </row>
    <row r="155" spans="1:26" ht="14.25" customHeight="1" x14ac:dyDescent="0.25">
      <c r="A155" s="241"/>
      <c r="B155" s="241"/>
      <c r="C155" s="241"/>
      <c r="D155" s="241"/>
      <c r="E155" s="241"/>
      <c r="F155" s="241"/>
      <c r="G155" s="256"/>
      <c r="H155" s="249"/>
      <c r="I155" s="241"/>
      <c r="J155" s="241"/>
      <c r="K155" s="241"/>
      <c r="L155" s="241"/>
      <c r="M155" s="241"/>
      <c r="N155" s="241"/>
      <c r="O155" s="241"/>
      <c r="P155" s="241"/>
      <c r="Q155" s="241"/>
      <c r="R155" s="241"/>
      <c r="S155" s="241"/>
      <c r="T155" s="241"/>
      <c r="U155" s="241"/>
      <c r="V155" s="241"/>
      <c r="W155" s="241"/>
      <c r="X155" s="241"/>
      <c r="Y155" s="241"/>
      <c r="Z155" s="241"/>
    </row>
    <row r="156" spans="1:26" ht="14.25" customHeight="1" x14ac:dyDescent="0.25">
      <c r="A156" s="241"/>
      <c r="B156" s="241"/>
      <c r="C156" s="241"/>
      <c r="D156" s="241"/>
      <c r="E156" s="241"/>
      <c r="F156" s="241"/>
      <c r="G156" s="256"/>
      <c r="H156" s="249"/>
      <c r="I156" s="241"/>
      <c r="J156" s="241"/>
      <c r="K156" s="241"/>
      <c r="L156" s="241"/>
      <c r="M156" s="241"/>
      <c r="N156" s="241"/>
      <c r="O156" s="241"/>
      <c r="P156" s="241"/>
      <c r="Q156" s="241"/>
      <c r="R156" s="241"/>
      <c r="S156" s="241"/>
      <c r="T156" s="241"/>
      <c r="U156" s="241"/>
      <c r="V156" s="241"/>
      <c r="W156" s="241"/>
      <c r="X156" s="241"/>
      <c r="Y156" s="241"/>
      <c r="Z156" s="241"/>
    </row>
    <row r="157" spans="1:26" ht="14.25" customHeight="1" x14ac:dyDescent="0.25">
      <c r="A157" s="241"/>
      <c r="B157" s="241"/>
      <c r="C157" s="241"/>
      <c r="D157" s="241"/>
      <c r="E157" s="241"/>
      <c r="F157" s="241"/>
      <c r="G157" s="256"/>
      <c r="H157" s="249"/>
      <c r="I157" s="241"/>
      <c r="J157" s="241"/>
      <c r="K157" s="241"/>
      <c r="L157" s="241"/>
      <c r="M157" s="241"/>
      <c r="N157" s="241"/>
      <c r="O157" s="241"/>
      <c r="P157" s="241"/>
      <c r="Q157" s="241"/>
      <c r="R157" s="241"/>
      <c r="S157" s="241"/>
      <c r="T157" s="241"/>
      <c r="U157" s="241"/>
      <c r="V157" s="241"/>
      <c r="W157" s="241"/>
      <c r="X157" s="241"/>
      <c r="Y157" s="241"/>
      <c r="Z157" s="241"/>
    </row>
    <row r="158" spans="1:26" ht="14.25" customHeight="1" x14ac:dyDescent="0.25">
      <c r="A158" s="241"/>
      <c r="B158" s="241"/>
      <c r="C158" s="241"/>
      <c r="D158" s="241"/>
      <c r="E158" s="241"/>
      <c r="F158" s="241"/>
      <c r="G158" s="256"/>
      <c r="H158" s="249"/>
      <c r="I158" s="241"/>
      <c r="J158" s="241"/>
      <c r="K158" s="241"/>
      <c r="L158" s="241"/>
      <c r="M158" s="241"/>
      <c r="N158" s="241"/>
      <c r="O158" s="241"/>
      <c r="P158" s="241"/>
      <c r="Q158" s="241"/>
      <c r="R158" s="241"/>
      <c r="S158" s="241"/>
      <c r="T158" s="241"/>
      <c r="U158" s="241"/>
      <c r="V158" s="241"/>
      <c r="W158" s="241"/>
      <c r="X158" s="241"/>
      <c r="Y158" s="241"/>
      <c r="Z158" s="241"/>
    </row>
    <row r="159" spans="1:26" ht="14.25" customHeight="1" x14ac:dyDescent="0.25">
      <c r="A159" s="241"/>
      <c r="B159" s="241"/>
      <c r="C159" s="241"/>
      <c r="D159" s="241"/>
      <c r="E159" s="241"/>
      <c r="F159" s="241"/>
      <c r="G159" s="256"/>
      <c r="H159" s="249"/>
      <c r="I159" s="241"/>
      <c r="J159" s="241"/>
      <c r="K159" s="241"/>
      <c r="L159" s="241"/>
      <c r="M159" s="241"/>
      <c r="N159" s="241"/>
      <c r="O159" s="241"/>
      <c r="P159" s="241"/>
      <c r="Q159" s="241"/>
      <c r="R159" s="241"/>
      <c r="S159" s="241"/>
      <c r="T159" s="241"/>
      <c r="U159" s="241"/>
      <c r="V159" s="241"/>
      <c r="W159" s="241"/>
      <c r="X159" s="241"/>
      <c r="Y159" s="241"/>
      <c r="Z159" s="241"/>
    </row>
    <row r="160" spans="1:26" ht="14.25" customHeight="1" x14ac:dyDescent="0.25">
      <c r="A160" s="241"/>
      <c r="B160" s="241"/>
      <c r="C160" s="241"/>
      <c r="D160" s="241"/>
      <c r="E160" s="241"/>
      <c r="F160" s="241"/>
      <c r="G160" s="256"/>
      <c r="H160" s="249"/>
      <c r="I160" s="241"/>
      <c r="J160" s="241"/>
      <c r="K160" s="241"/>
      <c r="L160" s="241"/>
      <c r="M160" s="241"/>
      <c r="N160" s="241"/>
      <c r="O160" s="241"/>
      <c r="P160" s="241"/>
      <c r="Q160" s="241"/>
      <c r="R160" s="241"/>
      <c r="S160" s="241"/>
      <c r="T160" s="241"/>
      <c r="U160" s="241"/>
      <c r="V160" s="241"/>
      <c r="W160" s="241"/>
      <c r="X160" s="241"/>
      <c r="Y160" s="241"/>
      <c r="Z160" s="241"/>
    </row>
    <row r="161" spans="1:26" ht="14.25" customHeight="1" x14ac:dyDescent="0.25">
      <c r="A161" s="241"/>
      <c r="B161" s="241"/>
      <c r="C161" s="241"/>
      <c r="D161" s="241"/>
      <c r="E161" s="241"/>
      <c r="F161" s="241"/>
      <c r="G161" s="256"/>
      <c r="H161" s="249"/>
      <c r="I161" s="241"/>
      <c r="J161" s="241"/>
      <c r="K161" s="241"/>
      <c r="L161" s="241"/>
      <c r="M161" s="241"/>
      <c r="N161" s="241"/>
      <c r="O161" s="241"/>
      <c r="P161" s="241"/>
      <c r="Q161" s="241"/>
      <c r="R161" s="241"/>
      <c r="S161" s="241"/>
      <c r="T161" s="241"/>
      <c r="U161" s="241"/>
      <c r="V161" s="241"/>
      <c r="W161" s="241"/>
      <c r="X161" s="241"/>
      <c r="Y161" s="241"/>
      <c r="Z161" s="241"/>
    </row>
    <row r="162" spans="1:26" ht="14.25" customHeight="1" x14ac:dyDescent="0.25">
      <c r="A162" s="241"/>
      <c r="B162" s="241"/>
      <c r="C162" s="241"/>
      <c r="D162" s="241"/>
      <c r="E162" s="241"/>
      <c r="F162" s="241"/>
      <c r="G162" s="256"/>
      <c r="H162" s="249"/>
      <c r="I162" s="241"/>
      <c r="J162" s="241"/>
      <c r="K162" s="241"/>
      <c r="L162" s="241"/>
      <c r="M162" s="241"/>
      <c r="N162" s="241"/>
      <c r="O162" s="241"/>
      <c r="P162" s="241"/>
      <c r="Q162" s="241"/>
      <c r="R162" s="241"/>
      <c r="S162" s="241"/>
      <c r="T162" s="241"/>
      <c r="U162" s="241"/>
      <c r="V162" s="241"/>
      <c r="W162" s="241"/>
      <c r="X162" s="241"/>
      <c r="Y162" s="241"/>
      <c r="Z162" s="241"/>
    </row>
    <row r="163" spans="1:26" ht="14.25" customHeight="1" x14ac:dyDescent="0.25">
      <c r="A163" s="241"/>
      <c r="B163" s="241"/>
      <c r="C163" s="241"/>
      <c r="D163" s="241"/>
      <c r="E163" s="241"/>
      <c r="F163" s="241"/>
      <c r="G163" s="256"/>
      <c r="H163" s="249"/>
      <c r="I163" s="241"/>
      <c r="J163" s="241"/>
      <c r="K163" s="241"/>
      <c r="L163" s="241"/>
      <c r="M163" s="241"/>
      <c r="N163" s="241"/>
      <c r="O163" s="241"/>
      <c r="P163" s="241"/>
      <c r="Q163" s="241"/>
      <c r="R163" s="241"/>
      <c r="S163" s="241"/>
      <c r="T163" s="241"/>
      <c r="U163" s="241"/>
      <c r="V163" s="241"/>
      <c r="W163" s="241"/>
      <c r="X163" s="241"/>
      <c r="Y163" s="241"/>
      <c r="Z163" s="241"/>
    </row>
    <row r="164" spans="1:26" ht="14.25" customHeight="1" x14ac:dyDescent="0.25">
      <c r="A164" s="241"/>
      <c r="B164" s="241"/>
      <c r="C164" s="241"/>
      <c r="D164" s="241"/>
      <c r="E164" s="241"/>
      <c r="F164" s="241"/>
      <c r="G164" s="256"/>
      <c r="H164" s="249"/>
      <c r="I164" s="241"/>
      <c r="J164" s="241"/>
      <c r="K164" s="241"/>
      <c r="L164" s="241"/>
      <c r="M164" s="241"/>
      <c r="N164" s="241"/>
      <c r="O164" s="241"/>
      <c r="P164" s="241"/>
      <c r="Q164" s="241"/>
      <c r="R164" s="241"/>
      <c r="S164" s="241"/>
      <c r="T164" s="241"/>
      <c r="U164" s="241"/>
      <c r="V164" s="241"/>
      <c r="W164" s="241"/>
      <c r="X164" s="241"/>
      <c r="Y164" s="241"/>
      <c r="Z164" s="241"/>
    </row>
    <row r="165" spans="1:26" ht="14.25" customHeight="1" x14ac:dyDescent="0.25">
      <c r="A165" s="241"/>
      <c r="B165" s="241"/>
      <c r="C165" s="241"/>
      <c r="D165" s="241"/>
      <c r="E165" s="241"/>
      <c r="F165" s="241"/>
      <c r="G165" s="256"/>
      <c r="H165" s="249"/>
      <c r="I165" s="241"/>
      <c r="J165" s="241"/>
      <c r="K165" s="241"/>
      <c r="L165" s="241"/>
      <c r="M165" s="241"/>
      <c r="N165" s="241"/>
      <c r="O165" s="241"/>
      <c r="P165" s="241"/>
      <c r="Q165" s="241"/>
      <c r="R165" s="241"/>
      <c r="S165" s="241"/>
      <c r="T165" s="241"/>
      <c r="U165" s="241"/>
      <c r="V165" s="241"/>
      <c r="W165" s="241"/>
      <c r="X165" s="241"/>
      <c r="Y165" s="241"/>
      <c r="Z165" s="241"/>
    </row>
    <row r="166" spans="1:26" ht="14.25" customHeight="1" x14ac:dyDescent="0.25">
      <c r="A166" s="241"/>
      <c r="B166" s="241"/>
      <c r="C166" s="241"/>
      <c r="D166" s="241"/>
      <c r="E166" s="241"/>
      <c r="F166" s="241"/>
      <c r="G166" s="256"/>
      <c r="H166" s="249"/>
      <c r="I166" s="241"/>
      <c r="J166" s="241"/>
      <c r="K166" s="241"/>
      <c r="L166" s="241"/>
      <c r="M166" s="241"/>
      <c r="N166" s="241"/>
      <c r="O166" s="241"/>
      <c r="P166" s="241"/>
      <c r="Q166" s="241"/>
      <c r="R166" s="241"/>
      <c r="S166" s="241"/>
      <c r="T166" s="241"/>
      <c r="U166" s="241"/>
      <c r="V166" s="241"/>
      <c r="W166" s="241"/>
      <c r="X166" s="241"/>
      <c r="Y166" s="241"/>
      <c r="Z166" s="241"/>
    </row>
    <row r="167" spans="1:26" ht="14.25" customHeight="1" x14ac:dyDescent="0.25">
      <c r="A167" s="241"/>
      <c r="B167" s="241"/>
      <c r="C167" s="241"/>
      <c r="D167" s="241"/>
      <c r="E167" s="241"/>
      <c r="F167" s="241"/>
      <c r="G167" s="256"/>
      <c r="H167" s="249"/>
      <c r="I167" s="241"/>
      <c r="J167" s="241"/>
      <c r="K167" s="241"/>
      <c r="L167" s="241"/>
      <c r="M167" s="241"/>
      <c r="N167" s="241"/>
      <c r="O167" s="241"/>
      <c r="P167" s="241"/>
      <c r="Q167" s="241"/>
      <c r="R167" s="241"/>
      <c r="S167" s="241"/>
      <c r="T167" s="241"/>
      <c r="U167" s="241"/>
      <c r="V167" s="241"/>
      <c r="W167" s="241"/>
      <c r="X167" s="241"/>
      <c r="Y167" s="241"/>
      <c r="Z167" s="241"/>
    </row>
    <row r="168" spans="1:26" ht="14.25" customHeight="1" x14ac:dyDescent="0.25">
      <c r="A168" s="241"/>
      <c r="B168" s="241"/>
      <c r="C168" s="241"/>
      <c r="D168" s="241"/>
      <c r="E168" s="241"/>
      <c r="F168" s="241"/>
      <c r="G168" s="256"/>
      <c r="H168" s="249"/>
      <c r="I168" s="241"/>
      <c r="J168" s="241"/>
      <c r="K168" s="241"/>
      <c r="L168" s="241"/>
      <c r="M168" s="241"/>
      <c r="N168" s="241"/>
      <c r="O168" s="241"/>
      <c r="P168" s="241"/>
      <c r="Q168" s="241"/>
      <c r="R168" s="241"/>
      <c r="S168" s="241"/>
      <c r="T168" s="241"/>
      <c r="U168" s="241"/>
      <c r="V168" s="241"/>
      <c r="W168" s="241"/>
      <c r="X168" s="241"/>
      <c r="Y168" s="241"/>
      <c r="Z168" s="241"/>
    </row>
    <row r="169" spans="1:26" ht="14.25" customHeight="1" x14ac:dyDescent="0.25">
      <c r="A169" s="241"/>
      <c r="B169" s="241"/>
      <c r="C169" s="241"/>
      <c r="D169" s="241"/>
      <c r="E169" s="241"/>
      <c r="F169" s="241"/>
      <c r="G169" s="256"/>
      <c r="H169" s="249"/>
      <c r="I169" s="241"/>
      <c r="J169" s="241"/>
      <c r="K169" s="241"/>
      <c r="L169" s="241"/>
      <c r="M169" s="241"/>
      <c r="N169" s="241"/>
      <c r="O169" s="241"/>
      <c r="P169" s="241"/>
      <c r="Q169" s="241"/>
      <c r="R169" s="241"/>
      <c r="S169" s="241"/>
      <c r="T169" s="241"/>
      <c r="U169" s="241"/>
      <c r="V169" s="241"/>
      <c r="W169" s="241"/>
      <c r="X169" s="241"/>
      <c r="Y169" s="241"/>
      <c r="Z169" s="241"/>
    </row>
    <row r="170" spans="1:26" ht="14.25" customHeight="1" x14ac:dyDescent="0.25">
      <c r="A170" s="241"/>
      <c r="B170" s="241"/>
      <c r="C170" s="241"/>
      <c r="D170" s="241"/>
      <c r="E170" s="241"/>
      <c r="F170" s="241"/>
      <c r="G170" s="256"/>
      <c r="H170" s="249"/>
      <c r="I170" s="241"/>
      <c r="J170" s="241"/>
      <c r="K170" s="241"/>
      <c r="L170" s="241"/>
      <c r="M170" s="241"/>
      <c r="N170" s="241"/>
      <c r="O170" s="241"/>
      <c r="P170" s="241"/>
      <c r="Q170" s="241"/>
      <c r="R170" s="241"/>
      <c r="S170" s="241"/>
      <c r="T170" s="241"/>
      <c r="U170" s="241"/>
      <c r="V170" s="241"/>
      <c r="W170" s="241"/>
      <c r="X170" s="241"/>
      <c r="Y170" s="241"/>
      <c r="Z170" s="241"/>
    </row>
    <row r="171" spans="1:26" ht="14.25" customHeight="1" x14ac:dyDescent="0.25">
      <c r="A171" s="241"/>
      <c r="B171" s="241"/>
      <c r="C171" s="241"/>
      <c r="D171" s="241"/>
      <c r="E171" s="241"/>
      <c r="F171" s="241"/>
      <c r="G171" s="256"/>
      <c r="H171" s="249"/>
      <c r="I171" s="241"/>
      <c r="J171" s="241"/>
      <c r="K171" s="241"/>
      <c r="L171" s="241"/>
      <c r="M171" s="241"/>
      <c r="N171" s="241"/>
      <c r="O171" s="241"/>
      <c r="P171" s="241"/>
      <c r="Q171" s="241"/>
      <c r="R171" s="241"/>
      <c r="S171" s="241"/>
      <c r="T171" s="241"/>
      <c r="U171" s="241"/>
      <c r="V171" s="241"/>
      <c r="W171" s="241"/>
      <c r="X171" s="241"/>
      <c r="Y171" s="241"/>
      <c r="Z171" s="241"/>
    </row>
    <row r="172" spans="1:26" ht="14.25" customHeight="1" x14ac:dyDescent="0.25">
      <c r="A172" s="241"/>
      <c r="B172" s="241"/>
      <c r="C172" s="241"/>
      <c r="D172" s="241"/>
      <c r="E172" s="241"/>
      <c r="F172" s="241"/>
      <c r="G172" s="256"/>
      <c r="H172" s="249"/>
      <c r="I172" s="241"/>
      <c r="J172" s="241"/>
      <c r="K172" s="241"/>
      <c r="L172" s="241"/>
      <c r="M172" s="241"/>
      <c r="N172" s="241"/>
      <c r="O172" s="241"/>
      <c r="P172" s="241"/>
      <c r="Q172" s="241"/>
      <c r="R172" s="241"/>
      <c r="S172" s="241"/>
      <c r="T172" s="241"/>
      <c r="U172" s="241"/>
      <c r="V172" s="241"/>
      <c r="W172" s="241"/>
      <c r="X172" s="241"/>
      <c r="Y172" s="241"/>
      <c r="Z172" s="241"/>
    </row>
    <row r="173" spans="1:26" ht="14.25" customHeight="1" x14ac:dyDescent="0.25">
      <c r="A173" s="241"/>
      <c r="B173" s="241"/>
      <c r="C173" s="241"/>
      <c r="D173" s="241"/>
      <c r="E173" s="241"/>
      <c r="F173" s="241"/>
      <c r="G173" s="256"/>
      <c r="H173" s="249"/>
      <c r="I173" s="241"/>
      <c r="J173" s="241"/>
      <c r="K173" s="241"/>
      <c r="L173" s="241"/>
      <c r="M173" s="241"/>
      <c r="N173" s="241"/>
      <c r="O173" s="241"/>
      <c r="P173" s="241"/>
      <c r="Q173" s="241"/>
      <c r="R173" s="241"/>
      <c r="S173" s="241"/>
      <c r="T173" s="241"/>
      <c r="U173" s="241"/>
      <c r="V173" s="241"/>
      <c r="W173" s="241"/>
      <c r="X173" s="241"/>
      <c r="Y173" s="241"/>
      <c r="Z173" s="241"/>
    </row>
    <row r="174" spans="1:26" ht="14.25" customHeight="1" x14ac:dyDescent="0.25">
      <c r="A174" s="241"/>
      <c r="B174" s="241"/>
      <c r="C174" s="241"/>
      <c r="D174" s="241"/>
      <c r="E174" s="241"/>
      <c r="F174" s="241"/>
      <c r="G174" s="256"/>
      <c r="H174" s="249"/>
      <c r="I174" s="241"/>
      <c r="J174" s="241"/>
      <c r="K174" s="241"/>
      <c r="L174" s="241"/>
      <c r="M174" s="241"/>
      <c r="N174" s="241"/>
      <c r="O174" s="241"/>
      <c r="P174" s="241"/>
      <c r="Q174" s="241"/>
      <c r="R174" s="241"/>
      <c r="S174" s="241"/>
      <c r="T174" s="241"/>
      <c r="U174" s="241"/>
      <c r="V174" s="241"/>
      <c r="W174" s="241"/>
      <c r="X174" s="241"/>
      <c r="Y174" s="241"/>
      <c r="Z174" s="241"/>
    </row>
    <row r="175" spans="1:26" ht="14.25" customHeight="1" x14ac:dyDescent="0.25">
      <c r="A175" s="241"/>
      <c r="B175" s="241"/>
      <c r="C175" s="241"/>
      <c r="D175" s="241"/>
      <c r="E175" s="241"/>
      <c r="F175" s="241"/>
      <c r="G175" s="256"/>
      <c r="H175" s="249"/>
      <c r="I175" s="241"/>
      <c r="J175" s="241"/>
      <c r="K175" s="241"/>
      <c r="L175" s="241"/>
      <c r="M175" s="241"/>
      <c r="N175" s="241"/>
      <c r="O175" s="241"/>
      <c r="P175" s="241"/>
      <c r="Q175" s="241"/>
      <c r="R175" s="241"/>
      <c r="S175" s="241"/>
      <c r="T175" s="241"/>
      <c r="U175" s="241"/>
      <c r="V175" s="241"/>
      <c r="W175" s="241"/>
      <c r="X175" s="241"/>
      <c r="Y175" s="241"/>
      <c r="Z175" s="241"/>
    </row>
    <row r="176" spans="1:26" ht="14.25" customHeight="1" x14ac:dyDescent="0.25">
      <c r="A176" s="241"/>
      <c r="B176" s="241"/>
      <c r="C176" s="241"/>
      <c r="D176" s="241"/>
      <c r="E176" s="241"/>
      <c r="F176" s="241"/>
      <c r="G176" s="256"/>
      <c r="H176" s="249"/>
      <c r="I176" s="241"/>
      <c r="J176" s="241"/>
      <c r="K176" s="241"/>
      <c r="L176" s="241"/>
      <c r="M176" s="241"/>
      <c r="N176" s="241"/>
      <c r="O176" s="241"/>
      <c r="P176" s="241"/>
      <c r="Q176" s="241"/>
      <c r="R176" s="241"/>
      <c r="S176" s="241"/>
      <c r="T176" s="241"/>
      <c r="U176" s="241"/>
      <c r="V176" s="241"/>
      <c r="W176" s="241"/>
      <c r="X176" s="241"/>
      <c r="Y176" s="241"/>
      <c r="Z176" s="241"/>
    </row>
    <row r="177" spans="1:26" ht="14.25" customHeight="1" x14ac:dyDescent="0.25">
      <c r="A177" s="241"/>
      <c r="B177" s="241"/>
      <c r="C177" s="241"/>
      <c r="D177" s="241"/>
      <c r="E177" s="241"/>
      <c r="F177" s="241"/>
      <c r="G177" s="256"/>
      <c r="H177" s="249"/>
      <c r="I177" s="241"/>
      <c r="J177" s="241"/>
      <c r="K177" s="241"/>
      <c r="L177" s="241"/>
      <c r="M177" s="241"/>
      <c r="N177" s="241"/>
      <c r="O177" s="241"/>
      <c r="P177" s="241"/>
      <c r="Q177" s="241"/>
      <c r="R177" s="241"/>
      <c r="S177" s="241"/>
      <c r="T177" s="241"/>
      <c r="U177" s="241"/>
      <c r="V177" s="241"/>
      <c r="W177" s="241"/>
      <c r="X177" s="241"/>
      <c r="Y177" s="241"/>
      <c r="Z177" s="241"/>
    </row>
    <row r="178" spans="1:26" ht="14.25" customHeight="1" x14ac:dyDescent="0.25">
      <c r="A178" s="241"/>
      <c r="B178" s="241"/>
      <c r="C178" s="241"/>
      <c r="D178" s="241"/>
      <c r="E178" s="241"/>
      <c r="F178" s="241"/>
      <c r="G178" s="256"/>
      <c r="H178" s="249"/>
      <c r="I178" s="241"/>
      <c r="J178" s="241"/>
      <c r="K178" s="241"/>
      <c r="L178" s="241"/>
      <c r="M178" s="241"/>
      <c r="N178" s="241"/>
      <c r="O178" s="241"/>
      <c r="P178" s="241"/>
      <c r="Q178" s="241"/>
      <c r="R178" s="241"/>
      <c r="S178" s="241"/>
      <c r="T178" s="241"/>
      <c r="U178" s="241"/>
      <c r="V178" s="241"/>
      <c r="W178" s="241"/>
      <c r="X178" s="241"/>
      <c r="Y178" s="241"/>
      <c r="Z178" s="241"/>
    </row>
    <row r="179" spans="1:26" ht="14.25" customHeight="1" x14ac:dyDescent="0.25">
      <c r="A179" s="241"/>
      <c r="B179" s="241"/>
      <c r="C179" s="241"/>
      <c r="D179" s="241"/>
      <c r="E179" s="241"/>
      <c r="F179" s="241"/>
      <c r="G179" s="256"/>
      <c r="H179" s="249"/>
      <c r="I179" s="241"/>
      <c r="J179" s="241"/>
      <c r="K179" s="241"/>
      <c r="L179" s="241"/>
      <c r="M179" s="241"/>
      <c r="N179" s="241"/>
      <c r="O179" s="241"/>
      <c r="P179" s="241"/>
      <c r="Q179" s="241"/>
      <c r="R179" s="241"/>
      <c r="S179" s="241"/>
      <c r="T179" s="241"/>
      <c r="U179" s="241"/>
      <c r="V179" s="241"/>
      <c r="W179" s="241"/>
      <c r="X179" s="241"/>
      <c r="Y179" s="241"/>
      <c r="Z179" s="241"/>
    </row>
    <row r="180" spans="1:26" ht="14.25" customHeight="1" x14ac:dyDescent="0.25">
      <c r="A180" s="241"/>
      <c r="B180" s="241"/>
      <c r="C180" s="241"/>
      <c r="D180" s="241"/>
      <c r="E180" s="241"/>
      <c r="F180" s="241"/>
      <c r="G180" s="256"/>
      <c r="H180" s="249"/>
      <c r="I180" s="241"/>
      <c r="J180" s="241"/>
      <c r="K180" s="241"/>
      <c r="L180" s="241"/>
      <c r="M180" s="241"/>
      <c r="N180" s="241"/>
      <c r="O180" s="241"/>
      <c r="P180" s="241"/>
      <c r="Q180" s="241"/>
      <c r="R180" s="241"/>
      <c r="S180" s="241"/>
      <c r="T180" s="241"/>
      <c r="U180" s="241"/>
      <c r="V180" s="241"/>
      <c r="W180" s="241"/>
      <c r="X180" s="241"/>
      <c r="Y180" s="241"/>
      <c r="Z180" s="241"/>
    </row>
    <row r="181" spans="1:26" ht="14.25" customHeight="1" x14ac:dyDescent="0.25">
      <c r="A181" s="241"/>
      <c r="B181" s="241"/>
      <c r="C181" s="241"/>
      <c r="D181" s="241"/>
      <c r="E181" s="241"/>
      <c r="F181" s="241"/>
      <c r="G181" s="256"/>
      <c r="H181" s="249"/>
      <c r="I181" s="241"/>
      <c r="J181" s="241"/>
      <c r="K181" s="241"/>
      <c r="L181" s="241"/>
      <c r="M181" s="241"/>
      <c r="N181" s="241"/>
      <c r="O181" s="241"/>
      <c r="P181" s="241"/>
      <c r="Q181" s="241"/>
      <c r="R181" s="241"/>
      <c r="S181" s="241"/>
      <c r="T181" s="241"/>
      <c r="U181" s="241"/>
      <c r="V181" s="241"/>
      <c r="W181" s="241"/>
      <c r="X181" s="241"/>
      <c r="Y181" s="241"/>
      <c r="Z181" s="241"/>
    </row>
    <row r="182" spans="1:26" ht="14.25" customHeight="1" x14ac:dyDescent="0.25">
      <c r="A182" s="241"/>
      <c r="B182" s="241"/>
      <c r="C182" s="241"/>
      <c r="D182" s="241"/>
      <c r="E182" s="241"/>
      <c r="F182" s="241"/>
      <c r="G182" s="256"/>
      <c r="H182" s="249"/>
      <c r="I182" s="241"/>
      <c r="J182" s="241"/>
      <c r="K182" s="241"/>
      <c r="L182" s="241"/>
      <c r="M182" s="241"/>
      <c r="N182" s="241"/>
      <c r="O182" s="241"/>
      <c r="P182" s="241"/>
      <c r="Q182" s="241"/>
      <c r="R182" s="241"/>
      <c r="S182" s="241"/>
      <c r="T182" s="241"/>
      <c r="U182" s="241"/>
      <c r="V182" s="241"/>
      <c r="W182" s="241"/>
      <c r="X182" s="241"/>
      <c r="Y182" s="241"/>
      <c r="Z182" s="241"/>
    </row>
    <row r="183" spans="1:26" ht="14.25" customHeight="1" x14ac:dyDescent="0.25">
      <c r="A183" s="241"/>
      <c r="B183" s="241"/>
      <c r="C183" s="241"/>
      <c r="D183" s="241"/>
      <c r="E183" s="241"/>
      <c r="F183" s="241"/>
      <c r="G183" s="256"/>
      <c r="H183" s="249"/>
      <c r="I183" s="241"/>
      <c r="J183" s="241"/>
      <c r="K183" s="241"/>
      <c r="L183" s="241"/>
      <c r="M183" s="241"/>
      <c r="N183" s="241"/>
      <c r="O183" s="241"/>
      <c r="P183" s="241"/>
      <c r="Q183" s="241"/>
      <c r="R183" s="241"/>
      <c r="S183" s="241"/>
      <c r="T183" s="241"/>
      <c r="U183" s="241"/>
      <c r="V183" s="241"/>
      <c r="W183" s="241"/>
      <c r="X183" s="241"/>
      <c r="Y183" s="241"/>
      <c r="Z183" s="241"/>
    </row>
    <row r="184" spans="1:26" ht="14.25" customHeight="1" x14ac:dyDescent="0.25">
      <c r="A184" s="241"/>
      <c r="B184" s="241"/>
      <c r="C184" s="241"/>
      <c r="D184" s="241"/>
      <c r="E184" s="241"/>
      <c r="F184" s="241"/>
      <c r="G184" s="256"/>
      <c r="H184" s="249"/>
      <c r="I184" s="241"/>
      <c r="J184" s="241"/>
      <c r="K184" s="241"/>
      <c r="L184" s="241"/>
      <c r="M184" s="241"/>
      <c r="N184" s="241"/>
      <c r="O184" s="241"/>
      <c r="P184" s="241"/>
      <c r="Q184" s="241"/>
      <c r="R184" s="241"/>
      <c r="S184" s="241"/>
      <c r="T184" s="241"/>
      <c r="U184" s="241"/>
      <c r="V184" s="241"/>
      <c r="W184" s="241"/>
      <c r="X184" s="241"/>
      <c r="Y184" s="241"/>
      <c r="Z184" s="241"/>
    </row>
    <row r="185" spans="1:26" ht="14.25" customHeight="1" x14ac:dyDescent="0.25">
      <c r="A185" s="241"/>
      <c r="B185" s="241"/>
      <c r="C185" s="241"/>
      <c r="D185" s="241"/>
      <c r="E185" s="241"/>
      <c r="F185" s="241"/>
      <c r="G185" s="256"/>
      <c r="H185" s="249"/>
      <c r="I185" s="241"/>
      <c r="J185" s="241"/>
      <c r="K185" s="241"/>
      <c r="L185" s="241"/>
      <c r="M185" s="241"/>
      <c r="N185" s="241"/>
      <c r="O185" s="241"/>
      <c r="P185" s="241"/>
      <c r="Q185" s="241"/>
      <c r="R185" s="241"/>
      <c r="S185" s="241"/>
      <c r="T185" s="241"/>
      <c r="U185" s="241"/>
      <c r="V185" s="241"/>
      <c r="W185" s="241"/>
      <c r="X185" s="241"/>
      <c r="Y185" s="241"/>
      <c r="Z185" s="241"/>
    </row>
    <row r="186" spans="1:26" ht="14.25" customHeight="1" x14ac:dyDescent="0.25">
      <c r="A186" s="241"/>
      <c r="B186" s="241"/>
      <c r="C186" s="241"/>
      <c r="D186" s="241"/>
      <c r="E186" s="241"/>
      <c r="F186" s="241"/>
      <c r="G186" s="256"/>
      <c r="H186" s="249"/>
      <c r="I186" s="241"/>
      <c r="J186" s="241"/>
      <c r="K186" s="241"/>
      <c r="L186" s="241"/>
      <c r="M186" s="241"/>
      <c r="N186" s="241"/>
      <c r="O186" s="241"/>
      <c r="P186" s="241"/>
      <c r="Q186" s="241"/>
      <c r="R186" s="241"/>
      <c r="S186" s="241"/>
      <c r="T186" s="241"/>
      <c r="U186" s="241"/>
      <c r="V186" s="241"/>
      <c r="W186" s="241"/>
      <c r="X186" s="241"/>
      <c r="Y186" s="241"/>
      <c r="Z186" s="241"/>
    </row>
    <row r="187" spans="1:26" ht="14.25" customHeight="1" x14ac:dyDescent="0.25">
      <c r="A187" s="241"/>
      <c r="B187" s="241"/>
      <c r="C187" s="241"/>
      <c r="D187" s="241"/>
      <c r="E187" s="241"/>
      <c r="F187" s="241"/>
      <c r="G187" s="256"/>
      <c r="H187" s="249"/>
      <c r="I187" s="241"/>
      <c r="J187" s="241"/>
      <c r="K187" s="241"/>
      <c r="L187" s="241"/>
      <c r="M187" s="241"/>
      <c r="N187" s="241"/>
      <c r="O187" s="241"/>
      <c r="P187" s="241"/>
      <c r="Q187" s="241"/>
      <c r="R187" s="241"/>
      <c r="S187" s="241"/>
      <c r="T187" s="241"/>
      <c r="U187" s="241"/>
      <c r="V187" s="241"/>
      <c r="W187" s="241"/>
      <c r="X187" s="241"/>
      <c r="Y187" s="241"/>
      <c r="Z187" s="241"/>
    </row>
    <row r="188" spans="1:26" ht="14.25" customHeight="1" x14ac:dyDescent="0.25">
      <c r="A188" s="241"/>
      <c r="B188" s="241"/>
      <c r="C188" s="241"/>
      <c r="D188" s="241"/>
      <c r="E188" s="241"/>
      <c r="F188" s="241"/>
      <c r="G188" s="256"/>
      <c r="H188" s="249"/>
      <c r="I188" s="241"/>
      <c r="J188" s="241"/>
      <c r="K188" s="241"/>
      <c r="L188" s="241"/>
      <c r="M188" s="241"/>
      <c r="N188" s="241"/>
      <c r="O188" s="241"/>
      <c r="P188" s="241"/>
      <c r="Q188" s="241"/>
      <c r="R188" s="241"/>
      <c r="S188" s="241"/>
      <c r="T188" s="241"/>
      <c r="U188" s="241"/>
      <c r="V188" s="241"/>
      <c r="W188" s="241"/>
      <c r="X188" s="241"/>
      <c r="Y188" s="241"/>
      <c r="Z188" s="241"/>
    </row>
    <row r="189" spans="1:26" ht="14.25" customHeight="1" x14ac:dyDescent="0.25">
      <c r="A189" s="241"/>
      <c r="B189" s="241"/>
      <c r="C189" s="241"/>
      <c r="D189" s="241"/>
      <c r="E189" s="241"/>
      <c r="F189" s="241"/>
      <c r="G189" s="256"/>
      <c r="H189" s="249"/>
      <c r="I189" s="241"/>
      <c r="J189" s="241"/>
      <c r="K189" s="241"/>
      <c r="L189" s="241"/>
      <c r="M189" s="241"/>
      <c r="N189" s="241"/>
      <c r="O189" s="241"/>
      <c r="P189" s="241"/>
      <c r="Q189" s="241"/>
      <c r="R189" s="241"/>
      <c r="S189" s="241"/>
      <c r="T189" s="241"/>
      <c r="U189" s="241"/>
      <c r="V189" s="241"/>
      <c r="W189" s="241"/>
      <c r="X189" s="241"/>
      <c r="Y189" s="241"/>
      <c r="Z189" s="241"/>
    </row>
    <row r="190" spans="1:26" ht="14.25" customHeight="1" x14ac:dyDescent="0.25">
      <c r="A190" s="241"/>
      <c r="B190" s="241"/>
      <c r="C190" s="241"/>
      <c r="D190" s="241"/>
      <c r="E190" s="241"/>
      <c r="F190" s="241"/>
      <c r="G190" s="256"/>
      <c r="H190" s="249"/>
      <c r="I190" s="241"/>
      <c r="J190" s="241"/>
      <c r="K190" s="241"/>
      <c r="L190" s="241"/>
      <c r="M190" s="241"/>
      <c r="N190" s="241"/>
      <c r="O190" s="241"/>
      <c r="P190" s="241"/>
      <c r="Q190" s="241"/>
      <c r="R190" s="241"/>
      <c r="S190" s="241"/>
      <c r="T190" s="241"/>
      <c r="U190" s="241"/>
      <c r="V190" s="241"/>
      <c r="W190" s="241"/>
      <c r="X190" s="241"/>
      <c r="Y190" s="241"/>
      <c r="Z190" s="241"/>
    </row>
    <row r="191" spans="1:26" ht="14.25" customHeight="1" x14ac:dyDescent="0.25">
      <c r="A191" s="241"/>
      <c r="B191" s="241"/>
      <c r="C191" s="241"/>
      <c r="D191" s="241"/>
      <c r="E191" s="241"/>
      <c r="F191" s="241"/>
      <c r="G191" s="256"/>
      <c r="H191" s="249"/>
      <c r="I191" s="241"/>
      <c r="J191" s="241"/>
      <c r="K191" s="241"/>
      <c r="L191" s="241"/>
      <c r="M191" s="241"/>
      <c r="N191" s="241"/>
      <c r="O191" s="241"/>
      <c r="P191" s="241"/>
      <c r="Q191" s="241"/>
      <c r="R191" s="241"/>
      <c r="S191" s="241"/>
      <c r="T191" s="241"/>
      <c r="U191" s="241"/>
      <c r="V191" s="241"/>
      <c r="W191" s="241"/>
      <c r="X191" s="241"/>
      <c r="Y191" s="241"/>
      <c r="Z191" s="241"/>
    </row>
    <row r="192" spans="1:26" ht="14.25" customHeight="1" x14ac:dyDescent="0.25">
      <c r="A192" s="241"/>
      <c r="B192" s="241"/>
      <c r="C192" s="241"/>
      <c r="D192" s="241"/>
      <c r="E192" s="241"/>
      <c r="F192" s="241"/>
      <c r="G192" s="256"/>
      <c r="H192" s="249"/>
      <c r="I192" s="241"/>
      <c r="J192" s="241"/>
      <c r="K192" s="241"/>
      <c r="L192" s="241"/>
      <c r="M192" s="241"/>
      <c r="N192" s="241"/>
      <c r="O192" s="241"/>
      <c r="P192" s="241"/>
      <c r="Q192" s="241"/>
      <c r="R192" s="241"/>
      <c r="S192" s="241"/>
      <c r="T192" s="241"/>
      <c r="U192" s="241"/>
      <c r="V192" s="241"/>
      <c r="W192" s="241"/>
      <c r="X192" s="241"/>
      <c r="Y192" s="241"/>
      <c r="Z192" s="241"/>
    </row>
    <row r="193" spans="1:26" ht="14.25" customHeight="1" x14ac:dyDescent="0.25">
      <c r="A193" s="241"/>
      <c r="B193" s="241"/>
      <c r="C193" s="241"/>
      <c r="D193" s="241"/>
      <c r="E193" s="241"/>
      <c r="F193" s="241"/>
      <c r="G193" s="256"/>
      <c r="H193" s="249"/>
      <c r="I193" s="241"/>
      <c r="J193" s="241"/>
      <c r="K193" s="241"/>
      <c r="L193" s="241"/>
      <c r="M193" s="241"/>
      <c r="N193" s="241"/>
      <c r="O193" s="241"/>
      <c r="P193" s="241"/>
      <c r="Q193" s="241"/>
      <c r="R193" s="241"/>
      <c r="S193" s="241"/>
      <c r="T193" s="241"/>
      <c r="U193" s="241"/>
      <c r="V193" s="241"/>
      <c r="W193" s="241"/>
      <c r="X193" s="241"/>
      <c r="Y193" s="241"/>
      <c r="Z193" s="241"/>
    </row>
    <row r="194" spans="1:26" ht="14.25" customHeight="1" x14ac:dyDescent="0.25">
      <c r="A194" s="241"/>
      <c r="B194" s="241"/>
      <c r="C194" s="241"/>
      <c r="D194" s="241"/>
      <c r="E194" s="241"/>
      <c r="F194" s="241"/>
      <c r="G194" s="256"/>
      <c r="H194" s="249"/>
      <c r="I194" s="241"/>
      <c r="J194" s="241"/>
      <c r="K194" s="241"/>
      <c r="L194" s="241"/>
      <c r="M194" s="241"/>
      <c r="N194" s="241"/>
      <c r="O194" s="241"/>
      <c r="P194" s="241"/>
      <c r="Q194" s="241"/>
      <c r="R194" s="241"/>
      <c r="S194" s="241"/>
      <c r="T194" s="241"/>
      <c r="U194" s="241"/>
      <c r="V194" s="241"/>
      <c r="W194" s="241"/>
      <c r="X194" s="241"/>
      <c r="Y194" s="241"/>
      <c r="Z194" s="241"/>
    </row>
    <row r="195" spans="1:26" ht="14.25" customHeight="1" x14ac:dyDescent="0.25">
      <c r="A195" s="241"/>
      <c r="B195" s="241"/>
      <c r="C195" s="241"/>
      <c r="D195" s="241"/>
      <c r="E195" s="241"/>
      <c r="F195" s="241"/>
      <c r="G195" s="256"/>
      <c r="H195" s="249"/>
      <c r="I195" s="241"/>
      <c r="J195" s="241"/>
      <c r="K195" s="241"/>
      <c r="L195" s="241"/>
      <c r="M195" s="241"/>
      <c r="N195" s="241"/>
      <c r="O195" s="241"/>
      <c r="P195" s="241"/>
      <c r="Q195" s="241"/>
      <c r="R195" s="241"/>
      <c r="S195" s="241"/>
      <c r="T195" s="241"/>
      <c r="U195" s="241"/>
      <c r="V195" s="241"/>
      <c r="W195" s="241"/>
      <c r="X195" s="241"/>
      <c r="Y195" s="241"/>
      <c r="Z195" s="241"/>
    </row>
    <row r="196" spans="1:26" ht="14.25" customHeight="1" x14ac:dyDescent="0.25">
      <c r="A196" s="241"/>
      <c r="B196" s="241"/>
      <c r="C196" s="241"/>
      <c r="D196" s="241"/>
      <c r="E196" s="241"/>
      <c r="F196" s="241"/>
      <c r="G196" s="256"/>
      <c r="H196" s="249"/>
      <c r="I196" s="241"/>
      <c r="J196" s="241"/>
      <c r="K196" s="241"/>
      <c r="L196" s="241"/>
      <c r="M196" s="241"/>
      <c r="N196" s="241"/>
      <c r="O196" s="241"/>
      <c r="P196" s="241"/>
      <c r="Q196" s="241"/>
      <c r="R196" s="241"/>
      <c r="S196" s="241"/>
      <c r="T196" s="241"/>
      <c r="U196" s="241"/>
      <c r="V196" s="241"/>
      <c r="W196" s="241"/>
      <c r="X196" s="241"/>
      <c r="Y196" s="241"/>
      <c r="Z196" s="241"/>
    </row>
    <row r="197" spans="1:26" ht="14.25" customHeight="1" x14ac:dyDescent="0.25">
      <c r="A197" s="241"/>
      <c r="B197" s="241"/>
      <c r="C197" s="241"/>
      <c r="D197" s="241"/>
      <c r="E197" s="241"/>
      <c r="F197" s="241"/>
      <c r="G197" s="256"/>
      <c r="H197" s="249"/>
      <c r="I197" s="241"/>
      <c r="J197" s="241"/>
      <c r="K197" s="241"/>
      <c r="L197" s="241"/>
      <c r="M197" s="241"/>
      <c r="N197" s="241"/>
      <c r="O197" s="241"/>
      <c r="P197" s="241"/>
      <c r="Q197" s="241"/>
      <c r="R197" s="241"/>
      <c r="S197" s="241"/>
      <c r="T197" s="241"/>
      <c r="U197" s="241"/>
      <c r="V197" s="241"/>
      <c r="W197" s="241"/>
      <c r="X197" s="241"/>
      <c r="Y197" s="241"/>
      <c r="Z197" s="241"/>
    </row>
    <row r="198" spans="1:26" ht="14.25" customHeight="1" x14ac:dyDescent="0.25">
      <c r="A198" s="241"/>
      <c r="B198" s="241"/>
      <c r="C198" s="241"/>
      <c r="D198" s="241"/>
      <c r="E198" s="241"/>
      <c r="F198" s="241"/>
      <c r="G198" s="256"/>
      <c r="H198" s="249"/>
      <c r="I198" s="241"/>
      <c r="J198" s="241"/>
      <c r="K198" s="241"/>
      <c r="L198" s="241"/>
      <c r="M198" s="241"/>
      <c r="N198" s="241"/>
      <c r="O198" s="241"/>
      <c r="P198" s="241"/>
      <c r="Q198" s="241"/>
      <c r="R198" s="241"/>
      <c r="S198" s="241"/>
      <c r="T198" s="241"/>
      <c r="U198" s="241"/>
      <c r="V198" s="241"/>
      <c r="W198" s="241"/>
      <c r="X198" s="241"/>
      <c r="Y198" s="241"/>
      <c r="Z198" s="241"/>
    </row>
    <row r="199" spans="1:26" ht="14.25" customHeight="1" x14ac:dyDescent="0.25">
      <c r="A199" s="241"/>
      <c r="B199" s="241"/>
      <c r="C199" s="241"/>
      <c r="D199" s="241"/>
      <c r="E199" s="241"/>
      <c r="F199" s="241"/>
      <c r="G199" s="256"/>
      <c r="H199" s="249"/>
      <c r="I199" s="241"/>
      <c r="J199" s="241"/>
      <c r="K199" s="241"/>
      <c r="L199" s="241"/>
      <c r="M199" s="241"/>
      <c r="N199" s="241"/>
      <c r="O199" s="241"/>
      <c r="P199" s="241"/>
      <c r="Q199" s="241"/>
      <c r="R199" s="241"/>
      <c r="S199" s="241"/>
      <c r="T199" s="241"/>
      <c r="U199" s="241"/>
      <c r="V199" s="241"/>
      <c r="W199" s="241"/>
      <c r="X199" s="241"/>
      <c r="Y199" s="241"/>
      <c r="Z199" s="241"/>
    </row>
    <row r="200" spans="1:26" ht="14.25" customHeight="1" x14ac:dyDescent="0.25">
      <c r="A200" s="241"/>
      <c r="B200" s="241"/>
      <c r="C200" s="241"/>
      <c r="D200" s="241"/>
      <c r="E200" s="241"/>
      <c r="F200" s="241"/>
      <c r="G200" s="256"/>
      <c r="H200" s="249"/>
      <c r="I200" s="241"/>
      <c r="J200" s="241"/>
      <c r="K200" s="241"/>
      <c r="L200" s="241"/>
      <c r="M200" s="241"/>
      <c r="N200" s="241"/>
      <c r="O200" s="241"/>
      <c r="P200" s="241"/>
      <c r="Q200" s="241"/>
      <c r="R200" s="241"/>
      <c r="S200" s="241"/>
      <c r="T200" s="241"/>
      <c r="U200" s="241"/>
      <c r="V200" s="241"/>
      <c r="W200" s="241"/>
      <c r="X200" s="241"/>
      <c r="Y200" s="241"/>
      <c r="Z200" s="241"/>
    </row>
    <row r="201" spans="1:26" ht="14.25" customHeight="1" x14ac:dyDescent="0.25">
      <c r="A201" s="241"/>
      <c r="B201" s="241"/>
      <c r="C201" s="241"/>
      <c r="D201" s="241"/>
      <c r="E201" s="241"/>
      <c r="F201" s="241"/>
      <c r="G201" s="256"/>
      <c r="H201" s="249"/>
      <c r="I201" s="241"/>
      <c r="J201" s="241"/>
      <c r="K201" s="241"/>
      <c r="L201" s="241"/>
      <c r="M201" s="241"/>
      <c r="N201" s="241"/>
      <c r="O201" s="241"/>
      <c r="P201" s="241"/>
      <c r="Q201" s="241"/>
      <c r="R201" s="241"/>
      <c r="S201" s="241"/>
      <c r="T201" s="241"/>
      <c r="U201" s="241"/>
      <c r="V201" s="241"/>
      <c r="W201" s="241"/>
      <c r="X201" s="241"/>
      <c r="Y201" s="241"/>
      <c r="Z201" s="241"/>
    </row>
    <row r="202" spans="1:26" ht="14.25" customHeight="1" x14ac:dyDescent="0.25">
      <c r="A202" s="241"/>
      <c r="B202" s="241"/>
      <c r="C202" s="241"/>
      <c r="D202" s="241"/>
      <c r="E202" s="241"/>
      <c r="F202" s="241"/>
      <c r="G202" s="256"/>
      <c r="H202" s="249"/>
      <c r="I202" s="241"/>
      <c r="J202" s="241"/>
      <c r="K202" s="241"/>
      <c r="L202" s="241"/>
      <c r="M202" s="241"/>
      <c r="N202" s="241"/>
      <c r="O202" s="241"/>
      <c r="P202" s="241"/>
      <c r="Q202" s="241"/>
      <c r="R202" s="241"/>
      <c r="S202" s="241"/>
      <c r="T202" s="241"/>
      <c r="U202" s="241"/>
      <c r="V202" s="241"/>
      <c r="W202" s="241"/>
      <c r="X202" s="241"/>
      <c r="Y202" s="241"/>
      <c r="Z202" s="241"/>
    </row>
    <row r="203" spans="1:26" ht="14.25" customHeight="1" x14ac:dyDescent="0.25">
      <c r="A203" s="241"/>
      <c r="B203" s="241"/>
      <c r="C203" s="241"/>
      <c r="D203" s="241"/>
      <c r="E203" s="241"/>
      <c r="F203" s="241"/>
      <c r="G203" s="256"/>
      <c r="H203" s="249"/>
      <c r="I203" s="241"/>
      <c r="J203" s="241"/>
      <c r="K203" s="241"/>
      <c r="L203" s="241"/>
      <c r="M203" s="241"/>
      <c r="N203" s="241"/>
      <c r="O203" s="241"/>
      <c r="P203" s="241"/>
      <c r="Q203" s="241"/>
      <c r="R203" s="241"/>
      <c r="S203" s="241"/>
      <c r="T203" s="241"/>
      <c r="U203" s="241"/>
      <c r="V203" s="241"/>
      <c r="W203" s="241"/>
      <c r="X203" s="241"/>
      <c r="Y203" s="241"/>
      <c r="Z203" s="241"/>
    </row>
    <row r="204" spans="1:26" ht="14.25" customHeight="1" x14ac:dyDescent="0.25">
      <c r="A204" s="241"/>
      <c r="B204" s="241"/>
      <c r="C204" s="241"/>
      <c r="D204" s="241"/>
      <c r="E204" s="241"/>
      <c r="F204" s="241"/>
      <c r="G204" s="256"/>
      <c r="H204" s="249"/>
      <c r="I204" s="241"/>
      <c r="J204" s="241"/>
      <c r="K204" s="241"/>
      <c r="L204" s="241"/>
      <c r="M204" s="241"/>
      <c r="N204" s="241"/>
      <c r="O204" s="241"/>
      <c r="P204" s="241"/>
      <c r="Q204" s="241"/>
      <c r="R204" s="241"/>
      <c r="S204" s="241"/>
      <c r="T204" s="241"/>
      <c r="U204" s="241"/>
      <c r="V204" s="241"/>
      <c r="W204" s="241"/>
      <c r="X204" s="241"/>
      <c r="Y204" s="241"/>
      <c r="Z204" s="241"/>
    </row>
    <row r="205" spans="1:26" ht="14.25" customHeight="1" x14ac:dyDescent="0.25">
      <c r="A205" s="241"/>
      <c r="B205" s="241"/>
      <c r="C205" s="241"/>
      <c r="D205" s="241"/>
      <c r="E205" s="241"/>
      <c r="F205" s="241"/>
      <c r="G205" s="256"/>
      <c r="H205" s="249"/>
      <c r="I205" s="241"/>
      <c r="J205" s="241"/>
      <c r="K205" s="241"/>
      <c r="L205" s="241"/>
      <c r="M205" s="241"/>
      <c r="N205" s="241"/>
      <c r="O205" s="241"/>
      <c r="P205" s="241"/>
      <c r="Q205" s="241"/>
      <c r="R205" s="241"/>
      <c r="S205" s="241"/>
      <c r="T205" s="241"/>
      <c r="U205" s="241"/>
      <c r="V205" s="241"/>
      <c r="W205" s="241"/>
      <c r="X205" s="241"/>
      <c r="Y205" s="241"/>
      <c r="Z205" s="241"/>
    </row>
    <row r="206" spans="1:26" ht="14.25" customHeight="1" x14ac:dyDescent="0.25">
      <c r="A206" s="241"/>
      <c r="B206" s="241"/>
      <c r="C206" s="241"/>
      <c r="D206" s="241"/>
      <c r="E206" s="241"/>
      <c r="F206" s="241"/>
      <c r="G206" s="256"/>
      <c r="H206" s="249"/>
      <c r="I206" s="241"/>
      <c r="J206" s="241"/>
      <c r="K206" s="241"/>
      <c r="L206" s="241"/>
      <c r="M206" s="241"/>
      <c r="N206" s="241"/>
      <c r="O206" s="241"/>
      <c r="P206" s="241"/>
      <c r="Q206" s="241"/>
      <c r="R206" s="241"/>
      <c r="S206" s="241"/>
      <c r="T206" s="241"/>
      <c r="U206" s="241"/>
      <c r="V206" s="241"/>
      <c r="W206" s="241"/>
      <c r="X206" s="241"/>
      <c r="Y206" s="241"/>
      <c r="Z206" s="241"/>
    </row>
    <row r="207" spans="1:26" ht="14.25" customHeight="1" x14ac:dyDescent="0.25">
      <c r="A207" s="241"/>
      <c r="B207" s="241"/>
      <c r="C207" s="241"/>
      <c r="D207" s="241"/>
      <c r="E207" s="241"/>
      <c r="F207" s="241"/>
      <c r="G207" s="256"/>
      <c r="H207" s="249"/>
      <c r="I207" s="241"/>
      <c r="J207" s="241"/>
      <c r="K207" s="241"/>
      <c r="L207" s="241"/>
      <c r="M207" s="241"/>
      <c r="N207" s="241"/>
      <c r="O207" s="241"/>
      <c r="P207" s="241"/>
      <c r="Q207" s="241"/>
      <c r="R207" s="241"/>
      <c r="S207" s="241"/>
      <c r="T207" s="241"/>
      <c r="U207" s="241"/>
      <c r="V207" s="241"/>
      <c r="W207" s="241"/>
      <c r="X207" s="241"/>
      <c r="Y207" s="241"/>
      <c r="Z207" s="241"/>
    </row>
    <row r="208" spans="1:26" ht="14.25" customHeight="1" x14ac:dyDescent="0.25">
      <c r="A208" s="241"/>
      <c r="B208" s="241"/>
      <c r="C208" s="241"/>
      <c r="D208" s="241"/>
      <c r="E208" s="241"/>
      <c r="F208" s="241"/>
      <c r="G208" s="256"/>
      <c r="H208" s="249"/>
      <c r="I208" s="241"/>
      <c r="J208" s="241"/>
      <c r="K208" s="241"/>
      <c r="L208" s="241"/>
      <c r="M208" s="241"/>
      <c r="N208" s="241"/>
      <c r="O208" s="241"/>
      <c r="P208" s="241"/>
      <c r="Q208" s="241"/>
      <c r="R208" s="241"/>
      <c r="S208" s="241"/>
      <c r="T208" s="241"/>
      <c r="U208" s="241"/>
      <c r="V208" s="241"/>
      <c r="W208" s="241"/>
      <c r="X208" s="241"/>
      <c r="Y208" s="241"/>
      <c r="Z208" s="241"/>
    </row>
    <row r="209" spans="1:26" ht="14.25" customHeight="1" x14ac:dyDescent="0.25">
      <c r="A209" s="241"/>
      <c r="B209" s="241"/>
      <c r="C209" s="241"/>
      <c r="D209" s="241"/>
      <c r="E209" s="241"/>
      <c r="F209" s="241"/>
      <c r="G209" s="256"/>
      <c r="H209" s="249"/>
      <c r="I209" s="241"/>
      <c r="J209" s="241"/>
      <c r="K209" s="241"/>
      <c r="L209" s="241"/>
      <c r="M209" s="241"/>
      <c r="N209" s="241"/>
      <c r="O209" s="241"/>
      <c r="P209" s="241"/>
      <c r="Q209" s="241"/>
      <c r="R209" s="241"/>
      <c r="S209" s="241"/>
      <c r="T209" s="241"/>
      <c r="U209" s="241"/>
      <c r="V209" s="241"/>
      <c r="W209" s="241"/>
      <c r="X209" s="241"/>
      <c r="Y209" s="241"/>
      <c r="Z209" s="241"/>
    </row>
    <row r="210" spans="1:26" ht="14.25" customHeight="1" x14ac:dyDescent="0.25">
      <c r="A210" s="241"/>
      <c r="B210" s="241"/>
      <c r="C210" s="241"/>
      <c r="D210" s="241"/>
      <c r="E210" s="241"/>
      <c r="F210" s="241"/>
      <c r="G210" s="256"/>
      <c r="H210" s="249"/>
      <c r="I210" s="241"/>
      <c r="J210" s="241"/>
      <c r="K210" s="241"/>
      <c r="L210" s="241"/>
      <c r="M210" s="241"/>
      <c r="N210" s="241"/>
      <c r="O210" s="241"/>
      <c r="P210" s="241"/>
      <c r="Q210" s="241"/>
      <c r="R210" s="241"/>
      <c r="S210" s="241"/>
      <c r="T210" s="241"/>
      <c r="U210" s="241"/>
      <c r="V210" s="241"/>
      <c r="W210" s="241"/>
      <c r="X210" s="241"/>
      <c r="Y210" s="241"/>
      <c r="Z210" s="241"/>
    </row>
    <row r="211" spans="1:26" ht="14.25" customHeight="1" x14ac:dyDescent="0.25">
      <c r="A211" s="241"/>
      <c r="B211" s="241"/>
      <c r="C211" s="241"/>
      <c r="D211" s="241"/>
      <c r="E211" s="241"/>
      <c r="F211" s="241"/>
      <c r="G211" s="256"/>
      <c r="H211" s="249"/>
      <c r="I211" s="241"/>
      <c r="J211" s="241"/>
      <c r="K211" s="241"/>
      <c r="L211" s="241"/>
      <c r="M211" s="241"/>
      <c r="N211" s="241"/>
      <c r="O211" s="241"/>
      <c r="P211" s="241"/>
      <c r="Q211" s="241"/>
      <c r="R211" s="241"/>
      <c r="S211" s="241"/>
      <c r="T211" s="241"/>
      <c r="U211" s="241"/>
      <c r="V211" s="241"/>
      <c r="W211" s="241"/>
      <c r="X211" s="241"/>
      <c r="Y211" s="241"/>
      <c r="Z211" s="241"/>
    </row>
    <row r="212" spans="1:26" ht="14.25" customHeight="1" x14ac:dyDescent="0.25">
      <c r="A212" s="241"/>
      <c r="B212" s="241"/>
      <c r="C212" s="241"/>
      <c r="D212" s="241"/>
      <c r="E212" s="241"/>
      <c r="F212" s="241"/>
      <c r="G212" s="256"/>
      <c r="H212" s="249"/>
      <c r="I212" s="241"/>
      <c r="J212" s="241"/>
      <c r="K212" s="241"/>
      <c r="L212" s="241"/>
      <c r="M212" s="241"/>
      <c r="N212" s="241"/>
      <c r="O212" s="241"/>
      <c r="P212" s="241"/>
      <c r="Q212" s="241"/>
      <c r="R212" s="241"/>
      <c r="S212" s="241"/>
      <c r="T212" s="241"/>
      <c r="U212" s="241"/>
      <c r="V212" s="241"/>
      <c r="W212" s="241"/>
      <c r="X212" s="241"/>
      <c r="Y212" s="241"/>
      <c r="Z212" s="241"/>
    </row>
    <row r="213" spans="1:26" ht="14.25" customHeight="1" x14ac:dyDescent="0.25">
      <c r="A213" s="241"/>
      <c r="B213" s="241"/>
      <c r="C213" s="241"/>
      <c r="D213" s="241"/>
      <c r="E213" s="241"/>
      <c r="F213" s="241"/>
      <c r="G213" s="256"/>
      <c r="H213" s="249"/>
      <c r="I213" s="241"/>
      <c r="J213" s="241"/>
      <c r="K213" s="241"/>
      <c r="L213" s="241"/>
      <c r="M213" s="241"/>
      <c r="N213" s="241"/>
      <c r="O213" s="241"/>
      <c r="P213" s="241"/>
      <c r="Q213" s="241"/>
      <c r="R213" s="241"/>
      <c r="S213" s="241"/>
      <c r="T213" s="241"/>
      <c r="U213" s="241"/>
      <c r="V213" s="241"/>
      <c r="W213" s="241"/>
      <c r="X213" s="241"/>
      <c r="Y213" s="241"/>
      <c r="Z213" s="241"/>
    </row>
    <row r="214" spans="1:26" ht="14.25" customHeight="1" x14ac:dyDescent="0.25">
      <c r="A214" s="241"/>
      <c r="B214" s="241"/>
      <c r="C214" s="241"/>
      <c r="D214" s="241"/>
      <c r="E214" s="241"/>
      <c r="F214" s="241"/>
      <c r="G214" s="256"/>
      <c r="H214" s="249"/>
      <c r="I214" s="241"/>
      <c r="J214" s="241"/>
      <c r="K214" s="241"/>
      <c r="L214" s="241"/>
      <c r="M214" s="241"/>
      <c r="N214" s="241"/>
      <c r="O214" s="241"/>
      <c r="P214" s="241"/>
      <c r="Q214" s="241"/>
      <c r="R214" s="241"/>
      <c r="S214" s="241"/>
      <c r="T214" s="241"/>
      <c r="U214" s="241"/>
      <c r="V214" s="241"/>
      <c r="W214" s="241"/>
      <c r="X214" s="241"/>
      <c r="Y214" s="241"/>
      <c r="Z214" s="241"/>
    </row>
    <row r="215" spans="1:26" ht="14.25" customHeight="1" x14ac:dyDescent="0.25">
      <c r="A215" s="241"/>
      <c r="B215" s="241"/>
      <c r="C215" s="241"/>
      <c r="D215" s="241"/>
      <c r="E215" s="241"/>
      <c r="F215" s="241"/>
      <c r="G215" s="256"/>
      <c r="H215" s="249"/>
      <c r="I215" s="241"/>
      <c r="J215" s="241"/>
      <c r="K215" s="241"/>
      <c r="L215" s="241"/>
      <c r="M215" s="241"/>
      <c r="N215" s="241"/>
      <c r="O215" s="241"/>
      <c r="P215" s="241"/>
      <c r="Q215" s="241"/>
      <c r="R215" s="241"/>
      <c r="S215" s="241"/>
      <c r="T215" s="241"/>
      <c r="U215" s="241"/>
      <c r="V215" s="241"/>
      <c r="W215" s="241"/>
      <c r="X215" s="241"/>
      <c r="Y215" s="241"/>
      <c r="Z215" s="241"/>
    </row>
    <row r="216" spans="1:26" ht="14.25" customHeight="1" x14ac:dyDescent="0.25">
      <c r="A216" s="241"/>
      <c r="B216" s="241"/>
      <c r="C216" s="241"/>
      <c r="D216" s="241"/>
      <c r="E216" s="241"/>
      <c r="F216" s="241"/>
      <c r="G216" s="256"/>
      <c r="H216" s="249"/>
      <c r="I216" s="241"/>
      <c r="J216" s="241"/>
      <c r="K216" s="241"/>
      <c r="L216" s="241"/>
      <c r="M216" s="241"/>
      <c r="N216" s="241"/>
      <c r="O216" s="241"/>
      <c r="P216" s="241"/>
      <c r="Q216" s="241"/>
      <c r="R216" s="241"/>
      <c r="S216" s="241"/>
      <c r="T216" s="241"/>
      <c r="U216" s="241"/>
      <c r="V216" s="241"/>
      <c r="W216" s="241"/>
      <c r="X216" s="241"/>
      <c r="Y216" s="241"/>
      <c r="Z216" s="241"/>
    </row>
    <row r="217" spans="1:26" ht="14.25" customHeight="1" x14ac:dyDescent="0.25">
      <c r="A217" s="241"/>
      <c r="B217" s="241"/>
      <c r="C217" s="241"/>
      <c r="D217" s="241"/>
      <c r="E217" s="241"/>
      <c r="F217" s="241"/>
      <c r="G217" s="256"/>
      <c r="H217" s="249"/>
      <c r="I217" s="241"/>
      <c r="J217" s="241"/>
      <c r="K217" s="241"/>
      <c r="L217" s="241"/>
      <c r="M217" s="241"/>
      <c r="N217" s="241"/>
      <c r="O217" s="241"/>
      <c r="P217" s="241"/>
      <c r="Q217" s="241"/>
      <c r="R217" s="241"/>
      <c r="S217" s="241"/>
      <c r="T217" s="241"/>
      <c r="U217" s="241"/>
      <c r="V217" s="241"/>
      <c r="W217" s="241"/>
      <c r="X217" s="241"/>
      <c r="Y217" s="241"/>
      <c r="Z217" s="241"/>
    </row>
    <row r="218" spans="1:26" ht="14.25" customHeight="1" x14ac:dyDescent="0.25">
      <c r="A218" s="241"/>
      <c r="B218" s="241"/>
      <c r="C218" s="241"/>
      <c r="D218" s="241"/>
      <c r="E218" s="241"/>
      <c r="F218" s="241"/>
      <c r="G218" s="256"/>
      <c r="H218" s="249"/>
      <c r="I218" s="241"/>
      <c r="J218" s="241"/>
      <c r="K218" s="241"/>
      <c r="L218" s="241"/>
      <c r="M218" s="241"/>
      <c r="N218" s="241"/>
      <c r="O218" s="241"/>
      <c r="P218" s="241"/>
      <c r="Q218" s="241"/>
      <c r="R218" s="241"/>
      <c r="S218" s="241"/>
      <c r="T218" s="241"/>
      <c r="U218" s="241"/>
      <c r="V218" s="241"/>
      <c r="W218" s="241"/>
      <c r="X218" s="241"/>
      <c r="Y218" s="241"/>
      <c r="Z218" s="241"/>
    </row>
    <row r="219" spans="1:26" ht="14.25" customHeight="1" x14ac:dyDescent="0.25">
      <c r="A219" s="241"/>
      <c r="B219" s="241"/>
      <c r="C219" s="241"/>
      <c r="D219" s="241"/>
      <c r="E219" s="241"/>
      <c r="F219" s="241"/>
      <c r="G219" s="256"/>
      <c r="H219" s="249"/>
      <c r="I219" s="241"/>
      <c r="J219" s="241"/>
      <c r="K219" s="241"/>
      <c r="L219" s="241"/>
      <c r="M219" s="241"/>
      <c r="N219" s="241"/>
      <c r="O219" s="241"/>
      <c r="P219" s="241"/>
      <c r="Q219" s="241"/>
      <c r="R219" s="241"/>
      <c r="S219" s="241"/>
      <c r="T219" s="241"/>
      <c r="U219" s="241"/>
      <c r="V219" s="241"/>
      <c r="W219" s="241"/>
      <c r="X219" s="241"/>
      <c r="Y219" s="241"/>
      <c r="Z219" s="241"/>
    </row>
    <row r="220" spans="1:26" ht="14.25" customHeight="1" x14ac:dyDescent="0.25">
      <c r="A220" s="241"/>
      <c r="B220" s="241"/>
      <c r="C220" s="241"/>
      <c r="D220" s="241"/>
      <c r="E220" s="241"/>
      <c r="F220" s="241"/>
      <c r="G220" s="256"/>
      <c r="H220" s="249"/>
      <c r="I220" s="241"/>
      <c r="J220" s="241"/>
      <c r="K220" s="241"/>
      <c r="L220" s="241"/>
      <c r="M220" s="241"/>
      <c r="N220" s="241"/>
      <c r="O220" s="241"/>
      <c r="P220" s="241"/>
      <c r="Q220" s="241"/>
      <c r="R220" s="241"/>
      <c r="S220" s="241"/>
      <c r="T220" s="241"/>
      <c r="U220" s="241"/>
      <c r="V220" s="241"/>
      <c r="W220" s="241"/>
      <c r="X220" s="241"/>
      <c r="Y220" s="241"/>
      <c r="Z220" s="241"/>
    </row>
    <row r="221" spans="1:26" ht="14.25" customHeight="1" x14ac:dyDescent="0.25">
      <c r="A221" s="241"/>
      <c r="B221" s="241"/>
      <c r="C221" s="241"/>
      <c r="D221" s="241"/>
      <c r="E221" s="241"/>
      <c r="F221" s="241"/>
      <c r="G221" s="256"/>
      <c r="H221" s="249"/>
      <c r="I221" s="241"/>
      <c r="J221" s="241"/>
      <c r="K221" s="241"/>
      <c r="L221" s="241"/>
      <c r="M221" s="241"/>
      <c r="N221" s="241"/>
      <c r="O221" s="241"/>
      <c r="P221" s="241"/>
      <c r="Q221" s="241"/>
      <c r="R221" s="241"/>
      <c r="S221" s="241"/>
      <c r="T221" s="241"/>
      <c r="U221" s="241"/>
      <c r="V221" s="241"/>
      <c r="W221" s="241"/>
      <c r="X221" s="241"/>
      <c r="Y221" s="241"/>
      <c r="Z221" s="241"/>
    </row>
    <row r="222" spans="1:26" ht="14.25" customHeight="1" x14ac:dyDescent="0.25">
      <c r="A222" s="241"/>
      <c r="B222" s="241"/>
      <c r="C222" s="241"/>
      <c r="D222" s="241"/>
      <c r="E222" s="241"/>
      <c r="F222" s="241"/>
      <c r="G222" s="256"/>
      <c r="H222" s="249"/>
      <c r="I222" s="241"/>
      <c r="J222" s="241"/>
      <c r="K222" s="241"/>
      <c r="L222" s="241"/>
      <c r="M222" s="241"/>
      <c r="N222" s="241"/>
      <c r="O222" s="241"/>
      <c r="P222" s="241"/>
      <c r="Q222" s="241"/>
      <c r="R222" s="241"/>
      <c r="S222" s="241"/>
      <c r="T222" s="241"/>
      <c r="U222" s="241"/>
      <c r="V222" s="241"/>
      <c r="W222" s="241"/>
      <c r="X222" s="241"/>
      <c r="Y222" s="241"/>
      <c r="Z222" s="241"/>
    </row>
    <row r="223" spans="1:26" ht="14.25" customHeight="1" x14ac:dyDescent="0.25">
      <c r="A223" s="241"/>
      <c r="B223" s="241"/>
      <c r="C223" s="241"/>
      <c r="D223" s="241"/>
      <c r="E223" s="241"/>
      <c r="F223" s="241"/>
      <c r="G223" s="256"/>
      <c r="H223" s="249"/>
      <c r="I223" s="241"/>
      <c r="J223" s="241"/>
      <c r="K223" s="241"/>
      <c r="L223" s="241"/>
      <c r="M223" s="241"/>
      <c r="N223" s="241"/>
      <c r="O223" s="241"/>
      <c r="P223" s="241"/>
      <c r="Q223" s="241"/>
      <c r="R223" s="241"/>
      <c r="S223" s="241"/>
      <c r="T223" s="241"/>
      <c r="U223" s="241"/>
      <c r="V223" s="241"/>
      <c r="W223" s="241"/>
      <c r="X223" s="241"/>
      <c r="Y223" s="241"/>
      <c r="Z223" s="241"/>
    </row>
    <row r="224" spans="1:26" ht="14.25" customHeight="1" x14ac:dyDescent="0.25">
      <c r="A224" s="241"/>
      <c r="B224" s="241"/>
      <c r="C224" s="241"/>
      <c r="D224" s="241"/>
      <c r="E224" s="241"/>
      <c r="F224" s="241"/>
      <c r="G224" s="256"/>
      <c r="H224" s="249"/>
      <c r="I224" s="241"/>
      <c r="J224" s="241"/>
      <c r="K224" s="241"/>
      <c r="L224" s="241"/>
      <c r="M224" s="241"/>
      <c r="N224" s="241"/>
      <c r="O224" s="241"/>
      <c r="P224" s="241"/>
      <c r="Q224" s="241"/>
      <c r="R224" s="241"/>
      <c r="S224" s="241"/>
      <c r="T224" s="241"/>
      <c r="U224" s="241"/>
      <c r="V224" s="241"/>
      <c r="W224" s="241"/>
      <c r="X224" s="241"/>
      <c r="Y224" s="241"/>
      <c r="Z224" s="241"/>
    </row>
    <row r="225" spans="1:26" ht="14.25" customHeight="1" x14ac:dyDescent="0.25">
      <c r="A225" s="241"/>
      <c r="B225" s="241"/>
      <c r="C225" s="241"/>
      <c r="D225" s="241"/>
      <c r="E225" s="241"/>
      <c r="F225" s="241"/>
      <c r="G225" s="256"/>
      <c r="H225" s="249"/>
      <c r="I225" s="241"/>
      <c r="J225" s="241"/>
      <c r="K225" s="241"/>
      <c r="L225" s="241"/>
      <c r="M225" s="241"/>
      <c r="N225" s="241"/>
      <c r="O225" s="241"/>
      <c r="P225" s="241"/>
      <c r="Q225" s="241"/>
      <c r="R225" s="241"/>
      <c r="S225" s="241"/>
      <c r="T225" s="241"/>
      <c r="U225" s="241"/>
      <c r="V225" s="241"/>
      <c r="W225" s="241"/>
      <c r="X225" s="241"/>
      <c r="Y225" s="241"/>
      <c r="Z225" s="241"/>
    </row>
    <row r="226" spans="1:26" ht="14.25" customHeight="1" x14ac:dyDescent="0.25">
      <c r="A226" s="241"/>
      <c r="B226" s="241"/>
      <c r="C226" s="241"/>
      <c r="D226" s="241"/>
      <c r="E226" s="241"/>
      <c r="F226" s="241"/>
      <c r="G226" s="256"/>
      <c r="H226" s="249"/>
      <c r="I226" s="241"/>
      <c r="J226" s="241"/>
      <c r="K226" s="241"/>
      <c r="L226" s="241"/>
      <c r="M226" s="241"/>
      <c r="N226" s="241"/>
      <c r="O226" s="241"/>
      <c r="P226" s="241"/>
      <c r="Q226" s="241"/>
      <c r="R226" s="241"/>
      <c r="S226" s="241"/>
      <c r="T226" s="241"/>
      <c r="U226" s="241"/>
      <c r="V226" s="241"/>
      <c r="W226" s="241"/>
      <c r="X226" s="241"/>
      <c r="Y226" s="241"/>
      <c r="Z226" s="241"/>
    </row>
    <row r="227" spans="1:26" ht="14.25" customHeight="1" x14ac:dyDescent="0.25">
      <c r="A227" s="241"/>
      <c r="B227" s="241"/>
      <c r="C227" s="241"/>
      <c r="D227" s="241"/>
      <c r="E227" s="241"/>
      <c r="F227" s="241"/>
      <c r="G227" s="256"/>
      <c r="H227" s="249"/>
      <c r="I227" s="241"/>
      <c r="J227" s="241"/>
      <c r="K227" s="241"/>
      <c r="L227" s="241"/>
      <c r="M227" s="241"/>
      <c r="N227" s="241"/>
      <c r="O227" s="241"/>
      <c r="P227" s="241"/>
      <c r="Q227" s="241"/>
      <c r="R227" s="241"/>
      <c r="S227" s="241"/>
      <c r="T227" s="241"/>
      <c r="U227" s="241"/>
      <c r="V227" s="241"/>
      <c r="W227" s="241"/>
      <c r="X227" s="241"/>
      <c r="Y227" s="241"/>
      <c r="Z227" s="241"/>
    </row>
    <row r="228" spans="1:26" ht="14.25" customHeight="1" x14ac:dyDescent="0.25">
      <c r="A228" s="241"/>
      <c r="B228" s="241"/>
      <c r="C228" s="241"/>
      <c r="D228" s="241"/>
      <c r="E228" s="241"/>
      <c r="F228" s="241"/>
      <c r="G228" s="256"/>
      <c r="H228" s="249"/>
      <c r="I228" s="241"/>
      <c r="J228" s="241"/>
      <c r="K228" s="241"/>
      <c r="L228" s="241"/>
      <c r="M228" s="241"/>
      <c r="N228" s="241"/>
      <c r="O228" s="241"/>
      <c r="P228" s="241"/>
      <c r="Q228" s="241"/>
      <c r="R228" s="241"/>
      <c r="S228" s="241"/>
      <c r="T228" s="241"/>
      <c r="U228" s="241"/>
      <c r="V228" s="241"/>
      <c r="W228" s="241"/>
      <c r="X228" s="241"/>
      <c r="Y228" s="241"/>
      <c r="Z228" s="241"/>
    </row>
    <row r="229" spans="1:26" ht="14.25" customHeight="1" x14ac:dyDescent="0.25">
      <c r="A229" s="241"/>
      <c r="B229" s="241"/>
      <c r="C229" s="241"/>
      <c r="D229" s="241"/>
      <c r="E229" s="241"/>
      <c r="F229" s="241"/>
      <c r="G229" s="256"/>
      <c r="H229" s="249"/>
      <c r="I229" s="241"/>
      <c r="J229" s="241"/>
      <c r="K229" s="241"/>
      <c r="L229" s="241"/>
      <c r="M229" s="241"/>
      <c r="N229" s="241"/>
      <c r="O229" s="241"/>
      <c r="P229" s="241"/>
      <c r="Q229" s="241"/>
      <c r="R229" s="241"/>
      <c r="S229" s="241"/>
      <c r="T229" s="241"/>
      <c r="U229" s="241"/>
      <c r="V229" s="241"/>
      <c r="W229" s="241"/>
      <c r="X229" s="241"/>
      <c r="Y229" s="241"/>
      <c r="Z229" s="241"/>
    </row>
    <row r="230" spans="1:26" ht="14.25" customHeight="1" x14ac:dyDescent="0.25">
      <c r="A230" s="241"/>
      <c r="B230" s="241"/>
      <c r="C230" s="241"/>
      <c r="D230" s="241"/>
      <c r="E230" s="241"/>
      <c r="F230" s="241"/>
      <c r="G230" s="256"/>
      <c r="H230" s="249"/>
      <c r="I230" s="241"/>
      <c r="J230" s="241"/>
      <c r="K230" s="241"/>
      <c r="L230" s="241"/>
      <c r="M230" s="241"/>
      <c r="N230" s="241"/>
      <c r="O230" s="241"/>
      <c r="P230" s="241"/>
      <c r="Q230" s="241"/>
      <c r="R230" s="241"/>
      <c r="S230" s="241"/>
      <c r="T230" s="241"/>
      <c r="U230" s="241"/>
      <c r="V230" s="241"/>
      <c r="W230" s="241"/>
      <c r="X230" s="241"/>
      <c r="Y230" s="241"/>
      <c r="Z230" s="241"/>
    </row>
    <row r="231" spans="1:26" ht="14.25" customHeight="1" x14ac:dyDescent="0.25">
      <c r="A231" s="241"/>
      <c r="B231" s="241"/>
      <c r="C231" s="241"/>
      <c r="D231" s="241"/>
      <c r="E231" s="241"/>
      <c r="F231" s="241"/>
      <c r="G231" s="256"/>
      <c r="H231" s="249"/>
      <c r="I231" s="241"/>
      <c r="J231" s="241"/>
      <c r="K231" s="241"/>
      <c r="L231" s="241"/>
      <c r="M231" s="241"/>
      <c r="N231" s="241"/>
      <c r="O231" s="241"/>
      <c r="P231" s="241"/>
      <c r="Q231" s="241"/>
      <c r="R231" s="241"/>
      <c r="S231" s="241"/>
      <c r="T231" s="241"/>
      <c r="U231" s="241"/>
      <c r="V231" s="241"/>
      <c r="W231" s="241"/>
      <c r="X231" s="241"/>
      <c r="Y231" s="241"/>
      <c r="Z231" s="241"/>
    </row>
    <row r="232" spans="1:26" ht="14.25" customHeight="1" x14ac:dyDescent="0.25">
      <c r="A232" s="241"/>
      <c r="B232" s="241"/>
      <c r="C232" s="241"/>
      <c r="D232" s="241"/>
      <c r="E232" s="241"/>
      <c r="F232" s="241"/>
      <c r="G232" s="256"/>
      <c r="H232" s="249"/>
      <c r="I232" s="241"/>
      <c r="J232" s="241"/>
      <c r="K232" s="241"/>
      <c r="L232" s="241"/>
      <c r="M232" s="241"/>
      <c r="N232" s="241"/>
      <c r="O232" s="241"/>
      <c r="P232" s="241"/>
      <c r="Q232" s="241"/>
      <c r="R232" s="241"/>
      <c r="S232" s="241"/>
      <c r="T232" s="241"/>
      <c r="U232" s="241"/>
      <c r="V232" s="241"/>
      <c r="W232" s="241"/>
      <c r="X232" s="241"/>
      <c r="Y232" s="241"/>
      <c r="Z232" s="241"/>
    </row>
    <row r="233" spans="1:26" ht="14.25" customHeight="1" x14ac:dyDescent="0.25">
      <c r="A233" s="241"/>
      <c r="B233" s="241"/>
      <c r="C233" s="241"/>
      <c r="D233" s="241"/>
      <c r="E233" s="241"/>
      <c r="F233" s="241"/>
      <c r="G233" s="256"/>
      <c r="H233" s="249"/>
      <c r="I233" s="241"/>
      <c r="J233" s="241"/>
      <c r="K233" s="241"/>
      <c r="L233" s="241"/>
      <c r="M233" s="241"/>
      <c r="N233" s="241"/>
      <c r="O233" s="241"/>
      <c r="P233" s="241"/>
      <c r="Q233" s="241"/>
      <c r="R233" s="241"/>
      <c r="S233" s="241"/>
      <c r="T233" s="241"/>
      <c r="U233" s="241"/>
      <c r="V233" s="241"/>
      <c r="W233" s="241"/>
      <c r="X233" s="241"/>
      <c r="Y233" s="241"/>
      <c r="Z233" s="241"/>
    </row>
    <row r="234" spans="1:26" ht="14.25" customHeight="1" x14ac:dyDescent="0.25">
      <c r="A234" s="241"/>
      <c r="B234" s="241"/>
      <c r="C234" s="241"/>
      <c r="D234" s="241"/>
      <c r="E234" s="241"/>
      <c r="F234" s="241"/>
      <c r="G234" s="256"/>
      <c r="H234" s="249"/>
      <c r="I234" s="241"/>
      <c r="J234" s="241"/>
      <c r="K234" s="241"/>
      <c r="L234" s="241"/>
      <c r="M234" s="241"/>
      <c r="N234" s="241"/>
      <c r="O234" s="241"/>
      <c r="P234" s="241"/>
      <c r="Q234" s="241"/>
      <c r="R234" s="241"/>
      <c r="S234" s="241"/>
      <c r="T234" s="241"/>
      <c r="U234" s="241"/>
      <c r="V234" s="241"/>
      <c r="W234" s="241"/>
      <c r="X234" s="241"/>
      <c r="Y234" s="241"/>
      <c r="Z234" s="241"/>
    </row>
    <row r="235" spans="1:26" ht="14.25" customHeight="1" x14ac:dyDescent="0.25">
      <c r="A235" s="241"/>
      <c r="B235" s="241"/>
      <c r="C235" s="241"/>
      <c r="D235" s="241"/>
      <c r="E235" s="241"/>
      <c r="F235" s="241"/>
      <c r="G235" s="256"/>
      <c r="H235" s="249"/>
      <c r="I235" s="241"/>
      <c r="J235" s="241"/>
      <c r="K235" s="241"/>
      <c r="L235" s="241"/>
      <c r="M235" s="241"/>
      <c r="N235" s="241"/>
      <c r="O235" s="241"/>
      <c r="P235" s="241"/>
      <c r="Q235" s="241"/>
      <c r="R235" s="241"/>
      <c r="S235" s="241"/>
      <c r="T235" s="241"/>
      <c r="U235" s="241"/>
      <c r="V235" s="241"/>
      <c r="W235" s="241"/>
      <c r="X235" s="241"/>
      <c r="Y235" s="241"/>
      <c r="Z235" s="241"/>
    </row>
    <row r="236" spans="1:26" ht="14.25" customHeight="1" x14ac:dyDescent="0.25">
      <c r="A236" s="241"/>
      <c r="B236" s="241"/>
      <c r="C236" s="241"/>
      <c r="D236" s="241"/>
      <c r="E236" s="241"/>
      <c r="F236" s="241"/>
      <c r="G236" s="256"/>
      <c r="H236" s="249"/>
      <c r="I236" s="241"/>
      <c r="J236" s="241"/>
      <c r="K236" s="241"/>
      <c r="L236" s="241"/>
      <c r="M236" s="241"/>
      <c r="N236" s="241"/>
      <c r="O236" s="241"/>
      <c r="P236" s="241"/>
      <c r="Q236" s="241"/>
      <c r="R236" s="241"/>
      <c r="S236" s="241"/>
      <c r="T236" s="241"/>
      <c r="U236" s="241"/>
      <c r="V236" s="241"/>
      <c r="W236" s="241"/>
      <c r="X236" s="241"/>
      <c r="Y236" s="241"/>
      <c r="Z236" s="241"/>
    </row>
    <row r="237" spans="1:26" ht="14.25" customHeight="1" x14ac:dyDescent="0.25">
      <c r="A237" s="241"/>
      <c r="B237" s="241"/>
      <c r="C237" s="241"/>
      <c r="D237" s="241"/>
      <c r="E237" s="241"/>
      <c r="F237" s="241"/>
      <c r="G237" s="256"/>
      <c r="H237" s="249"/>
      <c r="I237" s="241"/>
      <c r="J237" s="241"/>
      <c r="K237" s="241"/>
      <c r="L237" s="241"/>
      <c r="M237" s="241"/>
      <c r="N237" s="241"/>
      <c r="O237" s="241"/>
      <c r="P237" s="241"/>
      <c r="Q237" s="241"/>
      <c r="R237" s="241"/>
      <c r="S237" s="241"/>
      <c r="T237" s="241"/>
      <c r="U237" s="241"/>
      <c r="V237" s="241"/>
      <c r="W237" s="241"/>
      <c r="X237" s="241"/>
      <c r="Y237" s="241"/>
      <c r="Z237" s="241"/>
    </row>
    <row r="238" spans="1:26" ht="14.25" customHeight="1" x14ac:dyDescent="0.25">
      <c r="A238" s="241"/>
      <c r="B238" s="241"/>
      <c r="C238" s="241"/>
      <c r="D238" s="241"/>
      <c r="E238" s="241"/>
      <c r="F238" s="241"/>
      <c r="G238" s="256"/>
      <c r="H238" s="249"/>
      <c r="I238" s="241"/>
      <c r="J238" s="241"/>
      <c r="K238" s="241"/>
      <c r="L238" s="241"/>
      <c r="M238" s="241"/>
      <c r="N238" s="241"/>
      <c r="O238" s="241"/>
      <c r="P238" s="241"/>
      <c r="Q238" s="241"/>
      <c r="R238" s="241"/>
      <c r="S238" s="241"/>
      <c r="T238" s="241"/>
      <c r="U238" s="241"/>
      <c r="V238" s="241"/>
      <c r="W238" s="241"/>
      <c r="X238" s="241"/>
      <c r="Y238" s="241"/>
      <c r="Z238" s="241"/>
    </row>
    <row r="239" spans="1:26" ht="14.25" customHeight="1" x14ac:dyDescent="0.25">
      <c r="A239" s="241"/>
      <c r="B239" s="241"/>
      <c r="C239" s="241"/>
      <c r="D239" s="241"/>
      <c r="E239" s="241"/>
      <c r="F239" s="241"/>
      <c r="G239" s="256"/>
      <c r="H239" s="249"/>
      <c r="I239" s="241"/>
      <c r="J239" s="241"/>
      <c r="K239" s="241"/>
      <c r="L239" s="241"/>
      <c r="M239" s="241"/>
      <c r="N239" s="241"/>
      <c r="O239" s="241"/>
      <c r="P239" s="241"/>
      <c r="Q239" s="241"/>
      <c r="R239" s="241"/>
      <c r="S239" s="241"/>
      <c r="T239" s="241"/>
      <c r="U239" s="241"/>
      <c r="V239" s="241"/>
      <c r="W239" s="241"/>
      <c r="X239" s="241"/>
      <c r="Y239" s="241"/>
      <c r="Z239" s="241"/>
    </row>
    <row r="240" spans="1:26" ht="14.25" customHeight="1" x14ac:dyDescent="0.25">
      <c r="A240" s="241"/>
      <c r="B240" s="241"/>
      <c r="C240" s="241"/>
      <c r="D240" s="241"/>
      <c r="E240" s="241"/>
      <c r="F240" s="241"/>
      <c r="G240" s="256"/>
      <c r="H240" s="249"/>
      <c r="I240" s="241"/>
      <c r="J240" s="241"/>
      <c r="K240" s="241"/>
      <c r="L240" s="241"/>
      <c r="M240" s="241"/>
      <c r="N240" s="241"/>
      <c r="O240" s="241"/>
      <c r="P240" s="241"/>
      <c r="Q240" s="241"/>
      <c r="R240" s="241"/>
      <c r="S240" s="241"/>
      <c r="T240" s="241"/>
      <c r="U240" s="241"/>
      <c r="V240" s="241"/>
      <c r="W240" s="241"/>
      <c r="X240" s="241"/>
      <c r="Y240" s="241"/>
      <c r="Z240" s="241"/>
    </row>
    <row r="241" spans="1:26" ht="14.25" customHeight="1" x14ac:dyDescent="0.25">
      <c r="A241" s="241"/>
      <c r="B241" s="241"/>
      <c r="C241" s="241"/>
      <c r="D241" s="241"/>
      <c r="E241" s="241"/>
      <c r="F241" s="241"/>
      <c r="G241" s="256"/>
      <c r="H241" s="249"/>
      <c r="I241" s="241"/>
      <c r="J241" s="241"/>
      <c r="K241" s="241"/>
      <c r="L241" s="241"/>
      <c r="M241" s="241"/>
      <c r="N241" s="241"/>
      <c r="O241" s="241"/>
      <c r="P241" s="241"/>
      <c r="Q241" s="241"/>
      <c r="R241" s="241"/>
      <c r="S241" s="241"/>
      <c r="T241" s="241"/>
      <c r="U241" s="241"/>
      <c r="V241" s="241"/>
      <c r="W241" s="241"/>
      <c r="X241" s="241"/>
      <c r="Y241" s="241"/>
      <c r="Z241" s="241"/>
    </row>
    <row r="242" spans="1:26" ht="14.25" customHeight="1" x14ac:dyDescent="0.25">
      <c r="A242" s="241"/>
      <c r="B242" s="241"/>
      <c r="C242" s="241"/>
      <c r="D242" s="241"/>
      <c r="E242" s="241"/>
      <c r="F242" s="241"/>
      <c r="G242" s="256"/>
      <c r="H242" s="249"/>
      <c r="I242" s="241"/>
      <c r="J242" s="241"/>
      <c r="K242" s="241"/>
      <c r="L242" s="241"/>
      <c r="M242" s="241"/>
      <c r="N242" s="241"/>
      <c r="O242" s="241"/>
      <c r="P242" s="241"/>
      <c r="Q242" s="241"/>
      <c r="R242" s="241"/>
      <c r="S242" s="241"/>
      <c r="T242" s="241"/>
      <c r="U242" s="241"/>
      <c r="V242" s="241"/>
      <c r="W242" s="241"/>
      <c r="X242" s="241"/>
      <c r="Y242" s="241"/>
      <c r="Z242" s="241"/>
    </row>
    <row r="243" spans="1:26" ht="14.25" customHeight="1" x14ac:dyDescent="0.25">
      <c r="A243" s="241"/>
      <c r="B243" s="241"/>
      <c r="C243" s="241"/>
      <c r="D243" s="241"/>
      <c r="E243" s="241"/>
      <c r="F243" s="241"/>
      <c r="G243" s="256"/>
      <c r="H243" s="249"/>
      <c r="I243" s="241"/>
      <c r="J243" s="241"/>
      <c r="K243" s="241"/>
      <c r="L243" s="241"/>
      <c r="M243" s="241"/>
      <c r="N243" s="241"/>
      <c r="O243" s="241"/>
      <c r="P243" s="241"/>
      <c r="Q243" s="241"/>
      <c r="R243" s="241"/>
      <c r="S243" s="241"/>
      <c r="T243" s="241"/>
      <c r="U243" s="241"/>
      <c r="V243" s="241"/>
      <c r="W243" s="241"/>
      <c r="X243" s="241"/>
      <c r="Y243" s="241"/>
      <c r="Z243" s="241"/>
    </row>
    <row r="244" spans="1:26" ht="14.25" customHeight="1" x14ac:dyDescent="0.25">
      <c r="A244" s="241"/>
      <c r="B244" s="241"/>
      <c r="C244" s="241"/>
      <c r="D244" s="241"/>
      <c r="E244" s="241"/>
      <c r="F244" s="241"/>
      <c r="G244" s="256"/>
      <c r="H244" s="249"/>
      <c r="I244" s="241"/>
      <c r="J244" s="241"/>
      <c r="K244" s="241"/>
      <c r="L244" s="241"/>
      <c r="M244" s="241"/>
      <c r="N244" s="241"/>
      <c r="O244" s="241"/>
      <c r="P244" s="241"/>
      <c r="Q244" s="241"/>
      <c r="R244" s="241"/>
      <c r="S244" s="241"/>
      <c r="T244" s="241"/>
      <c r="U244" s="241"/>
      <c r="V244" s="241"/>
      <c r="W244" s="241"/>
      <c r="X244" s="241"/>
      <c r="Y244" s="241"/>
      <c r="Z244" s="241"/>
    </row>
    <row r="245" spans="1:26" ht="14.25" customHeight="1" x14ac:dyDescent="0.25">
      <c r="A245" s="241"/>
      <c r="B245" s="241"/>
      <c r="C245" s="241"/>
      <c r="D245" s="241"/>
      <c r="E245" s="241"/>
      <c r="F245" s="241"/>
      <c r="G245" s="256"/>
      <c r="H245" s="249"/>
      <c r="I245" s="241"/>
      <c r="J245" s="241"/>
      <c r="K245" s="241"/>
      <c r="L245" s="241"/>
      <c r="M245" s="241"/>
      <c r="N245" s="241"/>
      <c r="O245" s="241"/>
      <c r="P245" s="241"/>
      <c r="Q245" s="241"/>
      <c r="R245" s="241"/>
      <c r="S245" s="241"/>
      <c r="T245" s="241"/>
      <c r="U245" s="241"/>
      <c r="V245" s="241"/>
      <c r="W245" s="241"/>
      <c r="X245" s="241"/>
      <c r="Y245" s="241"/>
      <c r="Z245" s="241"/>
    </row>
    <row r="246" spans="1:26" ht="14.25" customHeight="1" x14ac:dyDescent="0.25">
      <c r="A246" s="241"/>
      <c r="B246" s="241"/>
      <c r="C246" s="241"/>
      <c r="D246" s="241"/>
      <c r="E246" s="241"/>
      <c r="F246" s="241"/>
      <c r="G246" s="256"/>
      <c r="H246" s="249"/>
      <c r="I246" s="241"/>
      <c r="J246" s="241"/>
      <c r="K246" s="241"/>
      <c r="L246" s="241"/>
      <c r="M246" s="241"/>
      <c r="N246" s="241"/>
      <c r="O246" s="241"/>
      <c r="P246" s="241"/>
      <c r="Q246" s="241"/>
      <c r="R246" s="241"/>
      <c r="S246" s="241"/>
      <c r="T246" s="241"/>
      <c r="U246" s="241"/>
      <c r="V246" s="241"/>
      <c r="W246" s="241"/>
      <c r="X246" s="241"/>
      <c r="Y246" s="241"/>
      <c r="Z246" s="241"/>
    </row>
    <row r="247" spans="1:26" ht="14.25" customHeight="1" x14ac:dyDescent="0.25">
      <c r="A247" s="241"/>
      <c r="B247" s="241"/>
      <c r="C247" s="241"/>
      <c r="D247" s="241"/>
      <c r="E247" s="241"/>
      <c r="F247" s="241"/>
      <c r="G247" s="256"/>
      <c r="H247" s="249"/>
      <c r="I247" s="241"/>
      <c r="J247" s="241"/>
      <c r="K247" s="241"/>
      <c r="L247" s="241"/>
      <c r="M247" s="241"/>
      <c r="N247" s="241"/>
      <c r="O247" s="241"/>
      <c r="P247" s="241"/>
      <c r="Q247" s="241"/>
      <c r="R247" s="241"/>
      <c r="S247" s="241"/>
      <c r="T247" s="241"/>
      <c r="U247" s="241"/>
      <c r="V247" s="241"/>
      <c r="W247" s="241"/>
      <c r="X247" s="241"/>
      <c r="Y247" s="241"/>
      <c r="Z247" s="241"/>
    </row>
    <row r="248" spans="1:26" ht="14.25" customHeight="1" x14ac:dyDescent="0.25">
      <c r="A248" s="241"/>
      <c r="B248" s="241"/>
      <c r="C248" s="241"/>
      <c r="D248" s="241"/>
      <c r="E248" s="241"/>
      <c r="F248" s="241"/>
      <c r="G248" s="256"/>
      <c r="H248" s="249"/>
      <c r="I248" s="241"/>
      <c r="J248" s="241"/>
      <c r="K248" s="241"/>
      <c r="L248" s="241"/>
      <c r="M248" s="241"/>
      <c r="N248" s="241"/>
      <c r="O248" s="241"/>
      <c r="P248" s="241"/>
      <c r="Q248" s="241"/>
      <c r="R248" s="241"/>
      <c r="S248" s="241"/>
      <c r="T248" s="241"/>
      <c r="U248" s="241"/>
      <c r="V248" s="241"/>
      <c r="W248" s="241"/>
      <c r="X248" s="241"/>
      <c r="Y248" s="241"/>
      <c r="Z248" s="241"/>
    </row>
    <row r="249" spans="1:26" ht="14.25" customHeight="1" x14ac:dyDescent="0.25">
      <c r="A249" s="241"/>
      <c r="B249" s="241"/>
      <c r="C249" s="241"/>
      <c r="D249" s="241"/>
      <c r="E249" s="241"/>
      <c r="F249" s="241"/>
      <c r="G249" s="256"/>
      <c r="H249" s="249"/>
      <c r="I249" s="241"/>
      <c r="J249" s="241"/>
      <c r="K249" s="241"/>
      <c r="L249" s="241"/>
      <c r="M249" s="241"/>
      <c r="N249" s="241"/>
      <c r="O249" s="241"/>
      <c r="P249" s="241"/>
      <c r="Q249" s="241"/>
      <c r="R249" s="241"/>
      <c r="S249" s="241"/>
      <c r="T249" s="241"/>
      <c r="U249" s="241"/>
      <c r="V249" s="241"/>
      <c r="W249" s="241"/>
      <c r="X249" s="241"/>
      <c r="Y249" s="241"/>
      <c r="Z249" s="241"/>
    </row>
    <row r="250" spans="1:26" ht="14.25" customHeight="1" x14ac:dyDescent="0.25">
      <c r="A250" s="241"/>
      <c r="B250" s="241"/>
      <c r="C250" s="241"/>
      <c r="D250" s="241"/>
      <c r="E250" s="241"/>
      <c r="F250" s="241"/>
      <c r="G250" s="256"/>
      <c r="H250" s="249"/>
      <c r="I250" s="241"/>
      <c r="J250" s="241"/>
      <c r="K250" s="241"/>
      <c r="L250" s="241"/>
      <c r="M250" s="241"/>
      <c r="N250" s="241"/>
      <c r="O250" s="241"/>
      <c r="P250" s="241"/>
      <c r="Q250" s="241"/>
      <c r="R250" s="241"/>
      <c r="S250" s="241"/>
      <c r="T250" s="241"/>
      <c r="U250" s="241"/>
      <c r="V250" s="241"/>
      <c r="W250" s="241"/>
      <c r="X250" s="241"/>
      <c r="Y250" s="241"/>
      <c r="Z250" s="241"/>
    </row>
    <row r="251" spans="1:26" ht="14.25" customHeight="1" x14ac:dyDescent="0.25">
      <c r="A251" s="241"/>
      <c r="B251" s="241"/>
      <c r="C251" s="241"/>
      <c r="D251" s="241"/>
      <c r="E251" s="241"/>
      <c r="F251" s="241"/>
      <c r="G251" s="256"/>
      <c r="H251" s="249"/>
      <c r="I251" s="241"/>
      <c r="J251" s="241"/>
      <c r="K251" s="241"/>
      <c r="L251" s="241"/>
      <c r="M251" s="241"/>
      <c r="N251" s="241"/>
      <c r="O251" s="241"/>
      <c r="P251" s="241"/>
      <c r="Q251" s="241"/>
      <c r="R251" s="241"/>
      <c r="S251" s="241"/>
      <c r="T251" s="241"/>
      <c r="U251" s="241"/>
      <c r="V251" s="241"/>
      <c r="W251" s="241"/>
      <c r="X251" s="241"/>
      <c r="Y251" s="241"/>
      <c r="Z251" s="241"/>
    </row>
    <row r="252" spans="1:26" ht="14.25" customHeight="1" x14ac:dyDescent="0.25">
      <c r="A252" s="241"/>
      <c r="B252" s="241"/>
      <c r="C252" s="241"/>
      <c r="D252" s="241"/>
      <c r="E252" s="241"/>
      <c r="F252" s="241"/>
      <c r="G252" s="256"/>
      <c r="H252" s="249"/>
      <c r="I252" s="241"/>
      <c r="J252" s="241"/>
      <c r="K252" s="241"/>
      <c r="L252" s="241"/>
      <c r="M252" s="241"/>
      <c r="N252" s="241"/>
      <c r="O252" s="241"/>
      <c r="P252" s="241"/>
      <c r="Q252" s="241"/>
      <c r="R252" s="241"/>
      <c r="S252" s="241"/>
      <c r="T252" s="241"/>
      <c r="U252" s="241"/>
      <c r="V252" s="241"/>
      <c r="W252" s="241"/>
      <c r="X252" s="241"/>
      <c r="Y252" s="241"/>
      <c r="Z252" s="241"/>
    </row>
    <row r="253" spans="1:26" ht="14.25" customHeight="1" x14ac:dyDescent="0.25">
      <c r="A253" s="241"/>
      <c r="B253" s="241"/>
      <c r="C253" s="241"/>
      <c r="D253" s="241"/>
      <c r="E253" s="241"/>
      <c r="F253" s="241"/>
      <c r="G253" s="256"/>
      <c r="H253" s="249"/>
      <c r="I253" s="241"/>
      <c r="J253" s="241"/>
      <c r="K253" s="241"/>
      <c r="L253" s="241"/>
      <c r="M253" s="241"/>
      <c r="N253" s="241"/>
      <c r="O253" s="241"/>
      <c r="P253" s="241"/>
      <c r="Q253" s="241"/>
      <c r="R253" s="241"/>
      <c r="S253" s="241"/>
      <c r="T253" s="241"/>
      <c r="U253" s="241"/>
      <c r="V253" s="241"/>
      <c r="W253" s="241"/>
      <c r="X253" s="241"/>
      <c r="Y253" s="241"/>
      <c r="Z253" s="241"/>
    </row>
    <row r="254" spans="1:26" ht="14.25" customHeight="1" x14ac:dyDescent="0.25">
      <c r="A254" s="241"/>
      <c r="B254" s="241"/>
      <c r="C254" s="241"/>
      <c r="D254" s="241"/>
      <c r="E254" s="241"/>
      <c r="F254" s="241"/>
      <c r="G254" s="256"/>
      <c r="H254" s="249"/>
      <c r="I254" s="241"/>
      <c r="J254" s="241"/>
      <c r="K254" s="241"/>
      <c r="L254" s="241"/>
      <c r="M254" s="241"/>
      <c r="N254" s="241"/>
      <c r="O254" s="241"/>
      <c r="P254" s="241"/>
      <c r="Q254" s="241"/>
      <c r="R254" s="241"/>
      <c r="S254" s="241"/>
      <c r="T254" s="241"/>
      <c r="U254" s="241"/>
      <c r="V254" s="241"/>
      <c r="W254" s="241"/>
      <c r="X254" s="241"/>
      <c r="Y254" s="241"/>
      <c r="Z254" s="241"/>
    </row>
    <row r="255" spans="1:26" ht="14.25" customHeight="1" x14ac:dyDescent="0.25">
      <c r="A255" s="241"/>
      <c r="B255" s="241"/>
      <c r="C255" s="241"/>
      <c r="D255" s="241"/>
      <c r="E255" s="241"/>
      <c r="F255" s="241"/>
      <c r="G255" s="256"/>
      <c r="H255" s="249"/>
      <c r="I255" s="241"/>
      <c r="J255" s="241"/>
      <c r="K255" s="241"/>
      <c r="L255" s="241"/>
      <c r="M255" s="241"/>
      <c r="N255" s="241"/>
      <c r="O255" s="241"/>
      <c r="P255" s="241"/>
      <c r="Q255" s="241"/>
      <c r="R255" s="241"/>
      <c r="S255" s="241"/>
      <c r="T255" s="241"/>
      <c r="U255" s="241"/>
      <c r="V255" s="241"/>
      <c r="W255" s="241"/>
      <c r="X255" s="241"/>
      <c r="Y255" s="241"/>
      <c r="Z255" s="241"/>
    </row>
    <row r="256" spans="1:26" ht="14.25" customHeight="1" x14ac:dyDescent="0.25">
      <c r="A256" s="241"/>
      <c r="B256" s="241"/>
      <c r="C256" s="241"/>
      <c r="D256" s="241"/>
      <c r="E256" s="241"/>
      <c r="F256" s="241"/>
      <c r="G256" s="256"/>
      <c r="H256" s="249"/>
      <c r="I256" s="241"/>
      <c r="J256" s="241"/>
      <c r="K256" s="241"/>
      <c r="L256" s="241"/>
      <c r="M256" s="241"/>
      <c r="N256" s="241"/>
      <c r="O256" s="241"/>
      <c r="P256" s="241"/>
      <c r="Q256" s="241"/>
      <c r="R256" s="241"/>
      <c r="S256" s="241"/>
      <c r="T256" s="241"/>
      <c r="U256" s="241"/>
      <c r="V256" s="241"/>
      <c r="W256" s="241"/>
      <c r="X256" s="241"/>
      <c r="Y256" s="241"/>
      <c r="Z256" s="241"/>
    </row>
    <row r="257" spans="1:26" ht="14.25" customHeight="1" x14ac:dyDescent="0.25">
      <c r="A257" s="241"/>
      <c r="B257" s="241"/>
      <c r="C257" s="241"/>
      <c r="D257" s="241"/>
      <c r="E257" s="241"/>
      <c r="F257" s="241"/>
      <c r="G257" s="256"/>
      <c r="H257" s="249"/>
      <c r="I257" s="241"/>
      <c r="J257" s="241"/>
      <c r="K257" s="241"/>
      <c r="L257" s="241"/>
      <c r="M257" s="241"/>
      <c r="N257" s="241"/>
      <c r="O257" s="241"/>
      <c r="P257" s="241"/>
      <c r="Q257" s="241"/>
      <c r="R257" s="241"/>
      <c r="S257" s="241"/>
      <c r="T257" s="241"/>
      <c r="U257" s="241"/>
      <c r="V257" s="241"/>
      <c r="W257" s="241"/>
      <c r="X257" s="241"/>
      <c r="Y257" s="241"/>
      <c r="Z257" s="241"/>
    </row>
    <row r="258" spans="1:26" ht="14.25" customHeight="1" x14ac:dyDescent="0.25">
      <c r="A258" s="241"/>
      <c r="B258" s="241"/>
      <c r="C258" s="241"/>
      <c r="D258" s="241"/>
      <c r="E258" s="241"/>
      <c r="F258" s="241"/>
      <c r="G258" s="256"/>
      <c r="H258" s="249"/>
      <c r="I258" s="241"/>
      <c r="J258" s="241"/>
      <c r="K258" s="241"/>
      <c r="L258" s="241"/>
      <c r="M258" s="241"/>
      <c r="N258" s="241"/>
      <c r="O258" s="241"/>
      <c r="P258" s="241"/>
      <c r="Q258" s="241"/>
      <c r="R258" s="241"/>
      <c r="S258" s="241"/>
      <c r="T258" s="241"/>
      <c r="U258" s="241"/>
      <c r="V258" s="241"/>
      <c r="W258" s="241"/>
      <c r="X258" s="241"/>
      <c r="Y258" s="241"/>
      <c r="Z258" s="241"/>
    </row>
    <row r="259" spans="1:26" ht="14.25" customHeight="1" x14ac:dyDescent="0.25">
      <c r="A259" s="241"/>
      <c r="B259" s="241"/>
      <c r="C259" s="241"/>
      <c r="D259" s="241"/>
      <c r="E259" s="241"/>
      <c r="F259" s="241"/>
      <c r="G259" s="256"/>
      <c r="H259" s="249"/>
      <c r="I259" s="241"/>
      <c r="J259" s="241"/>
      <c r="K259" s="241"/>
      <c r="L259" s="241"/>
      <c r="M259" s="241"/>
      <c r="N259" s="241"/>
      <c r="O259" s="241"/>
      <c r="P259" s="241"/>
      <c r="Q259" s="241"/>
      <c r="R259" s="241"/>
      <c r="S259" s="241"/>
      <c r="T259" s="241"/>
      <c r="U259" s="241"/>
      <c r="V259" s="241"/>
      <c r="W259" s="241"/>
      <c r="X259" s="241"/>
      <c r="Y259" s="241"/>
      <c r="Z259" s="241"/>
    </row>
    <row r="260" spans="1:26" ht="14.25" customHeight="1" x14ac:dyDescent="0.25">
      <c r="A260" s="241"/>
      <c r="B260" s="241"/>
      <c r="C260" s="241"/>
      <c r="D260" s="241"/>
      <c r="E260" s="241"/>
      <c r="F260" s="241"/>
      <c r="G260" s="256"/>
      <c r="H260" s="249"/>
      <c r="I260" s="241"/>
      <c r="J260" s="241"/>
      <c r="K260" s="241"/>
      <c r="L260" s="241"/>
      <c r="M260" s="241"/>
      <c r="N260" s="241"/>
      <c r="O260" s="241"/>
      <c r="P260" s="241"/>
      <c r="Q260" s="241"/>
      <c r="R260" s="241"/>
      <c r="S260" s="241"/>
      <c r="T260" s="241"/>
      <c r="U260" s="241"/>
      <c r="V260" s="241"/>
      <c r="W260" s="241"/>
      <c r="X260" s="241"/>
      <c r="Y260" s="241"/>
      <c r="Z260" s="241"/>
    </row>
    <row r="261" spans="1:26" ht="14.25" customHeight="1" x14ac:dyDescent="0.25">
      <c r="A261" s="241"/>
      <c r="B261" s="241"/>
      <c r="C261" s="241"/>
      <c r="D261" s="241"/>
      <c r="E261" s="241"/>
      <c r="F261" s="241"/>
      <c r="G261" s="256"/>
      <c r="H261" s="249"/>
      <c r="I261" s="241"/>
      <c r="J261" s="241"/>
      <c r="K261" s="241"/>
      <c r="L261" s="241"/>
      <c r="M261" s="241"/>
      <c r="N261" s="241"/>
      <c r="O261" s="241"/>
      <c r="P261" s="241"/>
      <c r="Q261" s="241"/>
      <c r="R261" s="241"/>
      <c r="S261" s="241"/>
      <c r="T261" s="241"/>
      <c r="U261" s="241"/>
      <c r="V261" s="241"/>
      <c r="W261" s="241"/>
      <c r="X261" s="241"/>
      <c r="Y261" s="241"/>
      <c r="Z261" s="241"/>
    </row>
    <row r="262" spans="1:26" ht="14.25" customHeight="1" x14ac:dyDescent="0.25">
      <c r="A262" s="241"/>
      <c r="B262" s="241"/>
      <c r="C262" s="241"/>
      <c r="D262" s="241"/>
      <c r="E262" s="241"/>
      <c r="F262" s="241"/>
      <c r="G262" s="256"/>
      <c r="H262" s="249"/>
      <c r="I262" s="241"/>
      <c r="J262" s="241"/>
      <c r="K262" s="241"/>
      <c r="L262" s="241"/>
      <c r="M262" s="241"/>
      <c r="N262" s="241"/>
      <c r="O262" s="241"/>
      <c r="P262" s="241"/>
      <c r="Q262" s="241"/>
      <c r="R262" s="241"/>
      <c r="S262" s="241"/>
      <c r="T262" s="241"/>
      <c r="U262" s="241"/>
      <c r="V262" s="241"/>
      <c r="W262" s="241"/>
      <c r="X262" s="241"/>
      <c r="Y262" s="241"/>
      <c r="Z262" s="241"/>
    </row>
    <row r="263" spans="1:26" ht="14.25" customHeight="1" x14ac:dyDescent="0.25">
      <c r="A263" s="241"/>
      <c r="B263" s="241"/>
      <c r="C263" s="241"/>
      <c r="D263" s="241"/>
      <c r="E263" s="241"/>
      <c r="F263" s="241"/>
      <c r="G263" s="256"/>
      <c r="H263" s="249"/>
      <c r="I263" s="241"/>
      <c r="J263" s="241"/>
      <c r="K263" s="241"/>
      <c r="L263" s="241"/>
      <c r="M263" s="241"/>
      <c r="N263" s="241"/>
      <c r="O263" s="241"/>
      <c r="P263" s="241"/>
      <c r="Q263" s="241"/>
      <c r="R263" s="241"/>
      <c r="S263" s="241"/>
      <c r="T263" s="241"/>
      <c r="U263" s="241"/>
      <c r="V263" s="241"/>
      <c r="W263" s="241"/>
      <c r="X263" s="241"/>
      <c r="Y263" s="241"/>
      <c r="Z263" s="241"/>
    </row>
    <row r="264" spans="1:26" ht="14.25" customHeight="1" x14ac:dyDescent="0.25">
      <c r="A264" s="241"/>
      <c r="B264" s="241"/>
      <c r="C264" s="241"/>
      <c r="D264" s="241"/>
      <c r="E264" s="241"/>
      <c r="F264" s="241"/>
      <c r="G264" s="256"/>
      <c r="H264" s="249"/>
      <c r="I264" s="241"/>
      <c r="J264" s="241"/>
      <c r="K264" s="241"/>
      <c r="L264" s="241"/>
      <c r="M264" s="241"/>
      <c r="N264" s="241"/>
      <c r="O264" s="241"/>
      <c r="P264" s="241"/>
      <c r="Q264" s="241"/>
      <c r="R264" s="241"/>
      <c r="S264" s="241"/>
      <c r="T264" s="241"/>
      <c r="U264" s="241"/>
      <c r="V264" s="241"/>
      <c r="W264" s="241"/>
      <c r="X264" s="241"/>
      <c r="Y264" s="241"/>
      <c r="Z264" s="241"/>
    </row>
    <row r="265" spans="1:26" ht="14.25" customHeight="1" x14ac:dyDescent="0.25">
      <c r="A265" s="241"/>
      <c r="B265" s="241"/>
      <c r="C265" s="241"/>
      <c r="D265" s="241"/>
      <c r="E265" s="241"/>
      <c r="F265" s="241"/>
      <c r="G265" s="256"/>
      <c r="H265" s="249"/>
      <c r="I265" s="241"/>
      <c r="J265" s="241"/>
      <c r="K265" s="241"/>
      <c r="L265" s="241"/>
      <c r="M265" s="241"/>
      <c r="N265" s="241"/>
      <c r="O265" s="241"/>
      <c r="P265" s="241"/>
      <c r="Q265" s="241"/>
      <c r="R265" s="241"/>
      <c r="S265" s="241"/>
      <c r="T265" s="241"/>
      <c r="U265" s="241"/>
      <c r="V265" s="241"/>
      <c r="W265" s="241"/>
      <c r="X265" s="241"/>
      <c r="Y265" s="241"/>
      <c r="Z265" s="241"/>
    </row>
    <row r="266" spans="1:26" ht="14.25" customHeight="1" x14ac:dyDescent="0.25">
      <c r="A266" s="241"/>
      <c r="B266" s="241"/>
      <c r="C266" s="241"/>
      <c r="D266" s="241"/>
      <c r="E266" s="241"/>
      <c r="F266" s="241"/>
      <c r="G266" s="256"/>
      <c r="H266" s="249"/>
      <c r="I266" s="241"/>
      <c r="J266" s="241"/>
      <c r="K266" s="241"/>
      <c r="L266" s="241"/>
      <c r="M266" s="241"/>
      <c r="N266" s="241"/>
      <c r="O266" s="241"/>
      <c r="P266" s="241"/>
      <c r="Q266" s="241"/>
      <c r="R266" s="241"/>
      <c r="S266" s="241"/>
      <c r="T266" s="241"/>
      <c r="U266" s="241"/>
      <c r="V266" s="241"/>
      <c r="W266" s="241"/>
      <c r="X266" s="241"/>
      <c r="Y266" s="241"/>
      <c r="Z266" s="241"/>
    </row>
    <row r="267" spans="1:26" ht="14.25" customHeight="1" x14ac:dyDescent="0.25">
      <c r="A267" s="241"/>
      <c r="B267" s="241"/>
      <c r="C267" s="241"/>
      <c r="D267" s="241"/>
      <c r="E267" s="241"/>
      <c r="F267" s="241"/>
      <c r="G267" s="256"/>
      <c r="H267" s="249"/>
      <c r="I267" s="241"/>
      <c r="J267" s="241"/>
      <c r="K267" s="241"/>
      <c r="L267" s="241"/>
      <c r="M267" s="241"/>
      <c r="N267" s="241"/>
      <c r="O267" s="241"/>
      <c r="P267" s="241"/>
      <c r="Q267" s="241"/>
      <c r="R267" s="241"/>
      <c r="S267" s="241"/>
      <c r="T267" s="241"/>
      <c r="U267" s="241"/>
      <c r="V267" s="241"/>
      <c r="W267" s="241"/>
      <c r="X267" s="241"/>
      <c r="Y267" s="241"/>
      <c r="Z267" s="241"/>
    </row>
    <row r="268" spans="1:26" ht="14.25" customHeight="1" x14ac:dyDescent="0.25">
      <c r="A268" s="241"/>
      <c r="B268" s="241"/>
      <c r="C268" s="241"/>
      <c r="D268" s="241"/>
      <c r="E268" s="241"/>
      <c r="F268" s="241"/>
      <c r="G268" s="256"/>
      <c r="H268" s="249"/>
      <c r="I268" s="241"/>
      <c r="J268" s="241"/>
      <c r="K268" s="241"/>
      <c r="L268" s="241"/>
      <c r="M268" s="241"/>
      <c r="N268" s="241"/>
      <c r="O268" s="241"/>
      <c r="P268" s="241"/>
      <c r="Q268" s="241"/>
      <c r="R268" s="241"/>
      <c r="S268" s="241"/>
      <c r="T268" s="241"/>
      <c r="U268" s="241"/>
      <c r="V268" s="241"/>
      <c r="W268" s="241"/>
      <c r="X268" s="241"/>
      <c r="Y268" s="241"/>
      <c r="Z268" s="241"/>
    </row>
    <row r="269" spans="1:26" ht="14.25" customHeight="1" x14ac:dyDescent="0.25">
      <c r="A269" s="241"/>
      <c r="B269" s="241"/>
      <c r="C269" s="241"/>
      <c r="D269" s="241"/>
      <c r="E269" s="241"/>
      <c r="F269" s="241"/>
      <c r="G269" s="256"/>
      <c r="H269" s="249"/>
      <c r="I269" s="241"/>
      <c r="J269" s="241"/>
      <c r="K269" s="241"/>
      <c r="L269" s="241"/>
      <c r="M269" s="241"/>
      <c r="N269" s="241"/>
      <c r="O269" s="241"/>
      <c r="P269" s="241"/>
      <c r="Q269" s="241"/>
      <c r="R269" s="241"/>
      <c r="S269" s="241"/>
      <c r="T269" s="241"/>
      <c r="U269" s="241"/>
      <c r="V269" s="241"/>
      <c r="W269" s="241"/>
      <c r="X269" s="241"/>
      <c r="Y269" s="241"/>
      <c r="Z269" s="241"/>
    </row>
    <row r="270" spans="1:26" ht="14.25" customHeight="1" x14ac:dyDescent="0.25">
      <c r="A270" s="241"/>
      <c r="B270" s="241"/>
      <c r="C270" s="241"/>
      <c r="D270" s="241"/>
      <c r="E270" s="241"/>
      <c r="F270" s="241"/>
      <c r="G270" s="256"/>
      <c r="H270" s="249"/>
      <c r="I270" s="241"/>
      <c r="J270" s="241"/>
      <c r="K270" s="241"/>
      <c r="L270" s="241"/>
      <c r="M270" s="241"/>
      <c r="N270" s="241"/>
      <c r="O270" s="241"/>
      <c r="P270" s="241"/>
      <c r="Q270" s="241"/>
      <c r="R270" s="241"/>
      <c r="S270" s="241"/>
      <c r="T270" s="241"/>
      <c r="U270" s="241"/>
      <c r="V270" s="241"/>
      <c r="W270" s="241"/>
      <c r="X270" s="241"/>
      <c r="Y270" s="241"/>
      <c r="Z270" s="241"/>
    </row>
    <row r="271" spans="1:26" ht="14.25" customHeight="1" x14ac:dyDescent="0.25">
      <c r="A271" s="241"/>
      <c r="B271" s="241"/>
      <c r="C271" s="241"/>
      <c r="D271" s="241"/>
      <c r="E271" s="241"/>
      <c r="F271" s="241"/>
      <c r="G271" s="256"/>
      <c r="H271" s="249"/>
      <c r="I271" s="241"/>
      <c r="J271" s="241"/>
      <c r="K271" s="241"/>
      <c r="L271" s="241"/>
      <c r="M271" s="241"/>
      <c r="N271" s="241"/>
      <c r="O271" s="241"/>
      <c r="P271" s="241"/>
      <c r="Q271" s="241"/>
      <c r="R271" s="241"/>
      <c r="S271" s="241"/>
      <c r="T271" s="241"/>
      <c r="U271" s="241"/>
      <c r="V271" s="241"/>
      <c r="W271" s="241"/>
      <c r="X271" s="241"/>
      <c r="Y271" s="241"/>
      <c r="Z271" s="241"/>
    </row>
    <row r="272" spans="1:26" ht="14.25" customHeight="1" x14ac:dyDescent="0.25">
      <c r="A272" s="241"/>
      <c r="B272" s="241"/>
      <c r="C272" s="241"/>
      <c r="D272" s="241"/>
      <c r="E272" s="241"/>
      <c r="F272" s="241"/>
      <c r="G272" s="256"/>
      <c r="H272" s="249"/>
      <c r="I272" s="241"/>
      <c r="J272" s="241"/>
      <c r="K272" s="241"/>
      <c r="L272" s="241"/>
      <c r="M272" s="241"/>
      <c r="N272" s="241"/>
      <c r="O272" s="241"/>
      <c r="P272" s="241"/>
      <c r="Q272" s="241"/>
      <c r="R272" s="241"/>
      <c r="S272" s="241"/>
      <c r="T272" s="241"/>
      <c r="U272" s="241"/>
      <c r="V272" s="241"/>
      <c r="W272" s="241"/>
      <c r="X272" s="241"/>
      <c r="Y272" s="241"/>
      <c r="Z272" s="241"/>
    </row>
    <row r="273" spans="1:26" ht="14.25" customHeight="1" x14ac:dyDescent="0.25">
      <c r="A273" s="241"/>
      <c r="B273" s="241"/>
      <c r="C273" s="241"/>
      <c r="D273" s="241"/>
      <c r="E273" s="241"/>
      <c r="F273" s="241"/>
      <c r="G273" s="256"/>
      <c r="H273" s="249"/>
      <c r="I273" s="241"/>
      <c r="J273" s="241"/>
      <c r="K273" s="241"/>
      <c r="L273" s="241"/>
      <c r="M273" s="241"/>
      <c r="N273" s="241"/>
      <c r="O273" s="241"/>
      <c r="P273" s="241"/>
      <c r="Q273" s="241"/>
      <c r="R273" s="241"/>
      <c r="S273" s="241"/>
      <c r="T273" s="241"/>
      <c r="U273" s="241"/>
      <c r="V273" s="241"/>
      <c r="W273" s="241"/>
      <c r="X273" s="241"/>
      <c r="Y273" s="241"/>
      <c r="Z273" s="241"/>
    </row>
    <row r="274" spans="1:26" ht="14.25" customHeight="1" x14ac:dyDescent="0.25">
      <c r="A274" s="241"/>
      <c r="B274" s="241"/>
      <c r="C274" s="241"/>
      <c r="D274" s="241"/>
      <c r="E274" s="241"/>
      <c r="F274" s="241"/>
      <c r="G274" s="256"/>
      <c r="H274" s="249"/>
      <c r="I274" s="241"/>
      <c r="J274" s="241"/>
      <c r="K274" s="241"/>
      <c r="L274" s="241"/>
      <c r="M274" s="241"/>
      <c r="N274" s="241"/>
      <c r="O274" s="241"/>
      <c r="P274" s="241"/>
      <c r="Q274" s="241"/>
      <c r="R274" s="241"/>
      <c r="S274" s="241"/>
      <c r="T274" s="241"/>
      <c r="U274" s="241"/>
      <c r="V274" s="241"/>
      <c r="W274" s="241"/>
      <c r="X274" s="241"/>
      <c r="Y274" s="241"/>
      <c r="Z274" s="241"/>
    </row>
    <row r="275" spans="1:26" ht="14.25" customHeight="1" x14ac:dyDescent="0.25">
      <c r="A275" s="241"/>
      <c r="B275" s="241"/>
      <c r="C275" s="241"/>
      <c r="D275" s="241"/>
      <c r="E275" s="241"/>
      <c r="F275" s="241"/>
      <c r="G275" s="256"/>
      <c r="H275" s="249"/>
      <c r="I275" s="241"/>
      <c r="J275" s="241"/>
      <c r="K275" s="241"/>
      <c r="L275" s="241"/>
      <c r="M275" s="241"/>
      <c r="N275" s="241"/>
      <c r="O275" s="241"/>
      <c r="P275" s="241"/>
      <c r="Q275" s="241"/>
      <c r="R275" s="241"/>
      <c r="S275" s="241"/>
      <c r="T275" s="241"/>
      <c r="U275" s="241"/>
      <c r="V275" s="241"/>
      <c r="W275" s="241"/>
      <c r="X275" s="241"/>
      <c r="Y275" s="241"/>
      <c r="Z275" s="241"/>
    </row>
    <row r="276" spans="1:26" ht="14.25" customHeight="1" x14ac:dyDescent="0.25">
      <c r="A276" s="241"/>
      <c r="B276" s="241"/>
      <c r="C276" s="241"/>
      <c r="D276" s="241"/>
      <c r="E276" s="241"/>
      <c r="F276" s="241"/>
      <c r="G276" s="256"/>
      <c r="H276" s="249"/>
      <c r="I276" s="241"/>
      <c r="J276" s="241"/>
      <c r="K276" s="241"/>
      <c r="L276" s="241"/>
      <c r="M276" s="241"/>
      <c r="N276" s="241"/>
      <c r="O276" s="241"/>
      <c r="P276" s="241"/>
      <c r="Q276" s="241"/>
      <c r="R276" s="241"/>
      <c r="S276" s="241"/>
      <c r="T276" s="241"/>
      <c r="U276" s="241"/>
      <c r="V276" s="241"/>
      <c r="W276" s="241"/>
      <c r="X276" s="241"/>
      <c r="Y276" s="241"/>
      <c r="Z276" s="241"/>
    </row>
    <row r="277" spans="1:26" ht="14.25" customHeight="1" x14ac:dyDescent="0.25">
      <c r="A277" s="241"/>
      <c r="B277" s="241"/>
      <c r="C277" s="241"/>
      <c r="D277" s="241"/>
      <c r="E277" s="241"/>
      <c r="F277" s="241"/>
      <c r="G277" s="256"/>
      <c r="H277" s="249"/>
      <c r="I277" s="241"/>
      <c r="J277" s="241"/>
      <c r="K277" s="241"/>
      <c r="L277" s="241"/>
      <c r="M277" s="241"/>
      <c r="N277" s="241"/>
      <c r="O277" s="241"/>
      <c r="P277" s="241"/>
      <c r="Q277" s="241"/>
      <c r="R277" s="241"/>
      <c r="S277" s="241"/>
      <c r="T277" s="241"/>
      <c r="U277" s="241"/>
      <c r="V277" s="241"/>
      <c r="W277" s="241"/>
      <c r="X277" s="241"/>
      <c r="Y277" s="241"/>
      <c r="Z277" s="241"/>
    </row>
    <row r="278" spans="1:26" ht="14.25" customHeight="1" x14ac:dyDescent="0.25">
      <c r="A278" s="241"/>
      <c r="B278" s="241"/>
      <c r="C278" s="241"/>
      <c r="D278" s="241"/>
      <c r="E278" s="241"/>
      <c r="F278" s="241"/>
      <c r="G278" s="256"/>
      <c r="H278" s="249"/>
      <c r="I278" s="241"/>
      <c r="J278" s="241"/>
      <c r="K278" s="241"/>
      <c r="L278" s="241"/>
      <c r="M278" s="241"/>
      <c r="N278" s="241"/>
      <c r="O278" s="241"/>
      <c r="P278" s="241"/>
      <c r="Q278" s="241"/>
      <c r="R278" s="241"/>
      <c r="S278" s="241"/>
      <c r="T278" s="241"/>
      <c r="U278" s="241"/>
      <c r="V278" s="241"/>
      <c r="W278" s="241"/>
      <c r="X278" s="241"/>
      <c r="Y278" s="241"/>
      <c r="Z278" s="241"/>
    </row>
    <row r="279" spans="1:26" ht="14.25" customHeight="1" x14ac:dyDescent="0.25">
      <c r="A279" s="241"/>
      <c r="B279" s="241"/>
      <c r="C279" s="241"/>
      <c r="D279" s="241"/>
      <c r="E279" s="241"/>
      <c r="F279" s="241"/>
      <c r="G279" s="256"/>
      <c r="H279" s="249"/>
      <c r="I279" s="241"/>
      <c r="J279" s="241"/>
      <c r="K279" s="241"/>
      <c r="L279" s="241"/>
      <c r="M279" s="241"/>
      <c r="N279" s="241"/>
      <c r="O279" s="241"/>
      <c r="P279" s="241"/>
      <c r="Q279" s="241"/>
      <c r="R279" s="241"/>
      <c r="S279" s="241"/>
      <c r="T279" s="241"/>
      <c r="U279" s="241"/>
      <c r="V279" s="241"/>
      <c r="W279" s="241"/>
      <c r="X279" s="241"/>
      <c r="Y279" s="241"/>
      <c r="Z279" s="241"/>
    </row>
    <row r="280" spans="1:26" ht="14.25" customHeight="1" x14ac:dyDescent="0.25">
      <c r="A280" s="241"/>
      <c r="B280" s="241"/>
      <c r="C280" s="241"/>
      <c r="D280" s="241"/>
      <c r="E280" s="241"/>
      <c r="F280" s="241"/>
      <c r="G280" s="256"/>
      <c r="H280" s="249"/>
      <c r="I280" s="241"/>
      <c r="J280" s="241"/>
      <c r="K280" s="241"/>
      <c r="L280" s="241"/>
      <c r="M280" s="241"/>
      <c r="N280" s="241"/>
      <c r="O280" s="241"/>
      <c r="P280" s="241"/>
      <c r="Q280" s="241"/>
      <c r="R280" s="241"/>
      <c r="S280" s="241"/>
      <c r="T280" s="241"/>
      <c r="U280" s="241"/>
      <c r="V280" s="241"/>
      <c r="W280" s="241"/>
      <c r="X280" s="241"/>
      <c r="Y280" s="241"/>
      <c r="Z280" s="241"/>
    </row>
    <row r="281" spans="1:26" ht="14.25" customHeight="1" x14ac:dyDescent="0.25">
      <c r="A281" s="241"/>
      <c r="B281" s="241"/>
      <c r="C281" s="241"/>
      <c r="D281" s="241"/>
      <c r="E281" s="241"/>
      <c r="F281" s="241"/>
      <c r="G281" s="256"/>
      <c r="H281" s="249"/>
      <c r="I281" s="241"/>
      <c r="J281" s="241"/>
      <c r="K281" s="241"/>
      <c r="L281" s="241"/>
      <c r="M281" s="241"/>
      <c r="N281" s="241"/>
      <c r="O281" s="241"/>
      <c r="P281" s="241"/>
      <c r="Q281" s="241"/>
      <c r="R281" s="241"/>
      <c r="S281" s="241"/>
      <c r="T281" s="241"/>
      <c r="U281" s="241"/>
      <c r="V281" s="241"/>
      <c r="W281" s="241"/>
      <c r="X281" s="241"/>
      <c r="Y281" s="241"/>
      <c r="Z281" s="241"/>
    </row>
    <row r="282" spans="1:26" ht="14.25" customHeight="1" x14ac:dyDescent="0.25">
      <c r="A282" s="241"/>
      <c r="B282" s="241"/>
      <c r="C282" s="241"/>
      <c r="D282" s="241"/>
      <c r="E282" s="241"/>
      <c r="F282" s="241"/>
      <c r="G282" s="256"/>
      <c r="H282" s="249"/>
      <c r="I282" s="241"/>
      <c r="J282" s="241"/>
      <c r="K282" s="241"/>
      <c r="L282" s="241"/>
      <c r="M282" s="241"/>
      <c r="N282" s="241"/>
      <c r="O282" s="241"/>
      <c r="P282" s="241"/>
      <c r="Q282" s="241"/>
      <c r="R282" s="241"/>
      <c r="S282" s="241"/>
      <c r="T282" s="241"/>
      <c r="U282" s="241"/>
      <c r="V282" s="241"/>
      <c r="W282" s="241"/>
      <c r="X282" s="241"/>
      <c r="Y282" s="241"/>
      <c r="Z282" s="241"/>
    </row>
    <row r="283" spans="1:26" ht="14.25" customHeight="1" x14ac:dyDescent="0.25">
      <c r="A283" s="241"/>
      <c r="B283" s="241"/>
      <c r="C283" s="241"/>
      <c r="D283" s="241"/>
      <c r="E283" s="241"/>
      <c r="F283" s="241"/>
      <c r="G283" s="256"/>
      <c r="H283" s="249"/>
      <c r="I283" s="241"/>
      <c r="J283" s="241"/>
      <c r="K283" s="241"/>
      <c r="L283" s="241"/>
      <c r="M283" s="241"/>
      <c r="N283" s="241"/>
      <c r="O283" s="241"/>
      <c r="P283" s="241"/>
      <c r="Q283" s="241"/>
      <c r="R283" s="241"/>
      <c r="S283" s="241"/>
      <c r="T283" s="241"/>
      <c r="U283" s="241"/>
      <c r="V283" s="241"/>
      <c r="W283" s="241"/>
      <c r="X283" s="241"/>
      <c r="Y283" s="241"/>
      <c r="Z283" s="241"/>
    </row>
    <row r="284" spans="1:26" ht="14.25" customHeight="1" x14ac:dyDescent="0.25">
      <c r="A284" s="241"/>
      <c r="B284" s="241"/>
      <c r="C284" s="241"/>
      <c r="D284" s="241"/>
      <c r="E284" s="241"/>
      <c r="F284" s="241"/>
      <c r="G284" s="256"/>
      <c r="H284" s="249"/>
      <c r="I284" s="241"/>
      <c r="J284" s="241"/>
      <c r="K284" s="241"/>
      <c r="L284" s="241"/>
      <c r="M284" s="241"/>
      <c r="N284" s="241"/>
      <c r="O284" s="241"/>
      <c r="P284" s="241"/>
      <c r="Q284" s="241"/>
      <c r="R284" s="241"/>
      <c r="S284" s="241"/>
      <c r="T284" s="241"/>
      <c r="U284" s="241"/>
      <c r="V284" s="241"/>
      <c r="W284" s="241"/>
      <c r="X284" s="241"/>
      <c r="Y284" s="241"/>
      <c r="Z284" s="241"/>
    </row>
    <row r="285" spans="1:26" ht="14.25" customHeight="1" x14ac:dyDescent="0.25">
      <c r="A285" s="241"/>
      <c r="B285" s="241"/>
      <c r="C285" s="241"/>
      <c r="D285" s="241"/>
      <c r="E285" s="241"/>
      <c r="F285" s="241"/>
      <c r="G285" s="256"/>
      <c r="H285" s="249"/>
      <c r="I285" s="241"/>
      <c r="J285" s="241"/>
      <c r="K285" s="241"/>
      <c r="L285" s="241"/>
      <c r="M285" s="241"/>
      <c r="N285" s="241"/>
      <c r="O285" s="241"/>
      <c r="P285" s="241"/>
      <c r="Q285" s="241"/>
      <c r="R285" s="241"/>
      <c r="S285" s="241"/>
      <c r="T285" s="241"/>
      <c r="U285" s="241"/>
      <c r="V285" s="241"/>
      <c r="W285" s="241"/>
      <c r="X285" s="241"/>
      <c r="Y285" s="241"/>
      <c r="Z285" s="241"/>
    </row>
    <row r="286" spans="1:26" ht="14.25" customHeight="1" x14ac:dyDescent="0.25">
      <c r="A286" s="241"/>
      <c r="B286" s="241"/>
      <c r="C286" s="241"/>
      <c r="D286" s="241"/>
      <c r="E286" s="241"/>
      <c r="F286" s="241"/>
      <c r="G286" s="256"/>
      <c r="H286" s="249"/>
      <c r="I286" s="241"/>
      <c r="J286" s="241"/>
      <c r="K286" s="241"/>
      <c r="L286" s="241"/>
      <c r="M286" s="241"/>
      <c r="N286" s="241"/>
      <c r="O286" s="241"/>
      <c r="P286" s="241"/>
      <c r="Q286" s="241"/>
      <c r="R286" s="241"/>
      <c r="S286" s="241"/>
      <c r="T286" s="241"/>
      <c r="U286" s="241"/>
      <c r="V286" s="241"/>
      <c r="W286" s="241"/>
      <c r="X286" s="241"/>
      <c r="Y286" s="241"/>
      <c r="Z286" s="241"/>
    </row>
    <row r="287" spans="1:26" ht="14.25" customHeight="1" x14ac:dyDescent="0.25">
      <c r="A287" s="241"/>
      <c r="B287" s="241"/>
      <c r="C287" s="241"/>
      <c r="D287" s="241"/>
      <c r="E287" s="241"/>
      <c r="F287" s="241"/>
      <c r="G287" s="256"/>
      <c r="H287" s="249"/>
      <c r="I287" s="241"/>
      <c r="J287" s="241"/>
      <c r="K287" s="241"/>
      <c r="L287" s="241"/>
      <c r="M287" s="241"/>
      <c r="N287" s="241"/>
      <c r="O287" s="241"/>
      <c r="P287" s="241"/>
      <c r="Q287" s="241"/>
      <c r="R287" s="241"/>
      <c r="S287" s="241"/>
      <c r="T287" s="241"/>
      <c r="U287" s="241"/>
      <c r="V287" s="241"/>
      <c r="W287" s="241"/>
      <c r="X287" s="241"/>
      <c r="Y287" s="241"/>
      <c r="Z287" s="241"/>
    </row>
    <row r="288" spans="1:26" ht="14.25" customHeight="1" x14ac:dyDescent="0.25">
      <c r="A288" s="241"/>
      <c r="B288" s="241"/>
      <c r="C288" s="241"/>
      <c r="D288" s="241"/>
      <c r="E288" s="241"/>
      <c r="F288" s="241"/>
      <c r="G288" s="256"/>
      <c r="H288" s="249"/>
      <c r="I288" s="241"/>
      <c r="J288" s="241"/>
      <c r="K288" s="241"/>
      <c r="L288" s="241"/>
      <c r="M288" s="241"/>
      <c r="N288" s="241"/>
      <c r="O288" s="241"/>
      <c r="P288" s="241"/>
      <c r="Q288" s="241"/>
      <c r="R288" s="241"/>
      <c r="S288" s="241"/>
      <c r="T288" s="241"/>
      <c r="U288" s="241"/>
      <c r="V288" s="241"/>
      <c r="W288" s="241"/>
      <c r="X288" s="241"/>
      <c r="Y288" s="241"/>
      <c r="Z288" s="241"/>
    </row>
    <row r="289" spans="1:26" ht="14.25" customHeight="1" x14ac:dyDescent="0.25">
      <c r="A289" s="241"/>
      <c r="B289" s="241"/>
      <c r="C289" s="241"/>
      <c r="D289" s="241"/>
      <c r="E289" s="241"/>
      <c r="F289" s="241"/>
      <c r="G289" s="256"/>
      <c r="H289" s="249"/>
      <c r="I289" s="241"/>
      <c r="J289" s="241"/>
      <c r="K289" s="241"/>
      <c r="L289" s="241"/>
      <c r="M289" s="241"/>
      <c r="N289" s="241"/>
      <c r="O289" s="241"/>
      <c r="P289" s="241"/>
      <c r="Q289" s="241"/>
      <c r="R289" s="241"/>
      <c r="S289" s="241"/>
      <c r="T289" s="241"/>
      <c r="U289" s="241"/>
      <c r="V289" s="241"/>
      <c r="W289" s="241"/>
      <c r="X289" s="241"/>
      <c r="Y289" s="241"/>
      <c r="Z289" s="241"/>
    </row>
    <row r="290" spans="1:26" ht="14.25" customHeight="1" x14ac:dyDescent="0.25">
      <c r="A290" s="241"/>
      <c r="B290" s="241"/>
      <c r="C290" s="241"/>
      <c r="D290" s="241"/>
      <c r="E290" s="241"/>
      <c r="F290" s="241"/>
      <c r="G290" s="256"/>
      <c r="H290" s="249"/>
      <c r="I290" s="241"/>
      <c r="J290" s="241"/>
      <c r="K290" s="241"/>
      <c r="L290" s="241"/>
      <c r="M290" s="241"/>
      <c r="N290" s="241"/>
      <c r="O290" s="241"/>
      <c r="P290" s="241"/>
      <c r="Q290" s="241"/>
      <c r="R290" s="241"/>
      <c r="S290" s="241"/>
      <c r="T290" s="241"/>
      <c r="U290" s="241"/>
      <c r="V290" s="241"/>
      <c r="W290" s="241"/>
      <c r="X290" s="241"/>
      <c r="Y290" s="241"/>
      <c r="Z290" s="241"/>
    </row>
    <row r="291" spans="1:26" ht="14.25" customHeight="1" x14ac:dyDescent="0.25">
      <c r="A291" s="241"/>
      <c r="B291" s="241"/>
      <c r="C291" s="241"/>
      <c r="D291" s="241"/>
      <c r="E291" s="241"/>
      <c r="F291" s="241"/>
      <c r="G291" s="256"/>
      <c r="H291" s="249"/>
      <c r="I291" s="241"/>
      <c r="J291" s="241"/>
      <c r="K291" s="241"/>
      <c r="L291" s="241"/>
      <c r="M291" s="241"/>
      <c r="N291" s="241"/>
      <c r="O291" s="241"/>
      <c r="P291" s="241"/>
      <c r="Q291" s="241"/>
      <c r="R291" s="241"/>
      <c r="S291" s="241"/>
      <c r="T291" s="241"/>
      <c r="U291" s="241"/>
      <c r="V291" s="241"/>
      <c r="W291" s="241"/>
      <c r="X291" s="241"/>
      <c r="Y291" s="241"/>
      <c r="Z291" s="241"/>
    </row>
    <row r="292" spans="1:26" ht="14.25" customHeight="1" x14ac:dyDescent="0.25">
      <c r="A292" s="241"/>
      <c r="B292" s="241"/>
      <c r="C292" s="241"/>
      <c r="D292" s="241"/>
      <c r="E292" s="241"/>
      <c r="F292" s="241"/>
      <c r="G292" s="256"/>
      <c r="H292" s="249"/>
      <c r="I292" s="241"/>
      <c r="J292" s="241"/>
      <c r="K292" s="241"/>
      <c r="L292" s="241"/>
      <c r="M292" s="241"/>
      <c r="N292" s="241"/>
      <c r="O292" s="241"/>
      <c r="P292" s="241"/>
      <c r="Q292" s="241"/>
      <c r="R292" s="241"/>
      <c r="S292" s="241"/>
      <c r="T292" s="241"/>
      <c r="U292" s="241"/>
      <c r="V292" s="241"/>
      <c r="W292" s="241"/>
      <c r="X292" s="241"/>
      <c r="Y292" s="241"/>
      <c r="Z292" s="241"/>
    </row>
    <row r="293" spans="1:26" ht="14.25" customHeight="1" x14ac:dyDescent="0.25">
      <c r="A293" s="241"/>
      <c r="B293" s="241"/>
      <c r="C293" s="241"/>
      <c r="D293" s="241"/>
      <c r="E293" s="241"/>
      <c r="F293" s="241"/>
      <c r="G293" s="256"/>
      <c r="H293" s="249"/>
      <c r="I293" s="241"/>
      <c r="J293" s="241"/>
      <c r="K293" s="241"/>
      <c r="L293" s="241"/>
      <c r="M293" s="241"/>
      <c r="N293" s="241"/>
      <c r="O293" s="241"/>
      <c r="P293" s="241"/>
      <c r="Q293" s="241"/>
      <c r="R293" s="241"/>
      <c r="S293" s="241"/>
      <c r="T293" s="241"/>
      <c r="U293" s="241"/>
      <c r="V293" s="241"/>
      <c r="W293" s="241"/>
      <c r="X293" s="241"/>
      <c r="Y293" s="241"/>
      <c r="Z293" s="241"/>
    </row>
    <row r="294" spans="1:26" ht="14.25" customHeight="1" x14ac:dyDescent="0.25">
      <c r="A294" s="241"/>
      <c r="B294" s="241"/>
      <c r="C294" s="241"/>
      <c r="D294" s="241"/>
      <c r="E294" s="241"/>
      <c r="F294" s="241"/>
      <c r="G294" s="256"/>
      <c r="H294" s="249"/>
      <c r="I294" s="241"/>
      <c r="J294" s="241"/>
      <c r="K294" s="241"/>
      <c r="L294" s="241"/>
      <c r="M294" s="241"/>
      <c r="N294" s="241"/>
      <c r="O294" s="241"/>
      <c r="P294" s="241"/>
      <c r="Q294" s="241"/>
      <c r="R294" s="241"/>
      <c r="S294" s="241"/>
      <c r="T294" s="241"/>
      <c r="U294" s="241"/>
      <c r="V294" s="241"/>
      <c r="W294" s="241"/>
      <c r="X294" s="241"/>
      <c r="Y294" s="241"/>
      <c r="Z294" s="241"/>
    </row>
    <row r="295" spans="1:26" ht="14.25" customHeight="1" x14ac:dyDescent="0.25">
      <c r="A295" s="241"/>
      <c r="B295" s="241"/>
      <c r="C295" s="241"/>
      <c r="D295" s="241"/>
      <c r="E295" s="241"/>
      <c r="F295" s="241"/>
      <c r="G295" s="256"/>
      <c r="H295" s="249"/>
      <c r="I295" s="241"/>
      <c r="J295" s="241"/>
      <c r="K295" s="241"/>
      <c r="L295" s="241"/>
      <c r="M295" s="241"/>
      <c r="N295" s="241"/>
      <c r="O295" s="241"/>
      <c r="P295" s="241"/>
      <c r="Q295" s="241"/>
      <c r="R295" s="241"/>
      <c r="S295" s="241"/>
      <c r="T295" s="241"/>
      <c r="U295" s="241"/>
      <c r="V295" s="241"/>
      <c r="W295" s="241"/>
      <c r="X295" s="241"/>
      <c r="Y295" s="241"/>
      <c r="Z295" s="241"/>
    </row>
    <row r="296" spans="1:26" ht="14.25" customHeight="1" x14ac:dyDescent="0.25">
      <c r="A296" s="241"/>
      <c r="B296" s="241"/>
      <c r="C296" s="241"/>
      <c r="D296" s="241"/>
      <c r="E296" s="241"/>
      <c r="F296" s="241"/>
      <c r="G296" s="256"/>
      <c r="H296" s="249"/>
      <c r="I296" s="241"/>
      <c r="J296" s="241"/>
      <c r="K296" s="241"/>
      <c r="L296" s="241"/>
      <c r="M296" s="241"/>
      <c r="N296" s="241"/>
      <c r="O296" s="241"/>
      <c r="P296" s="241"/>
      <c r="Q296" s="241"/>
      <c r="R296" s="241"/>
      <c r="S296" s="241"/>
      <c r="T296" s="241"/>
      <c r="U296" s="241"/>
      <c r="V296" s="241"/>
      <c r="W296" s="241"/>
      <c r="X296" s="241"/>
      <c r="Y296" s="241"/>
      <c r="Z296" s="241"/>
    </row>
    <row r="297" spans="1:26" ht="14.25" customHeight="1" x14ac:dyDescent="0.25">
      <c r="A297" s="241"/>
      <c r="B297" s="241"/>
      <c r="C297" s="241"/>
      <c r="D297" s="241"/>
      <c r="E297" s="241"/>
      <c r="F297" s="241"/>
      <c r="G297" s="256"/>
      <c r="H297" s="249"/>
      <c r="I297" s="241"/>
      <c r="J297" s="241"/>
      <c r="K297" s="241"/>
      <c r="L297" s="241"/>
      <c r="M297" s="241"/>
      <c r="N297" s="241"/>
      <c r="O297" s="241"/>
      <c r="P297" s="241"/>
      <c r="Q297" s="241"/>
      <c r="R297" s="241"/>
      <c r="S297" s="241"/>
      <c r="T297" s="241"/>
      <c r="U297" s="241"/>
      <c r="V297" s="241"/>
      <c r="W297" s="241"/>
      <c r="X297" s="241"/>
      <c r="Y297" s="241"/>
      <c r="Z297" s="241"/>
    </row>
    <row r="298" spans="1:26" ht="14.25" customHeight="1" x14ac:dyDescent="0.25">
      <c r="A298" s="241"/>
      <c r="B298" s="241"/>
      <c r="C298" s="241"/>
      <c r="D298" s="241"/>
      <c r="E298" s="241"/>
      <c r="F298" s="241"/>
      <c r="G298" s="256"/>
      <c r="H298" s="249"/>
      <c r="I298" s="241"/>
      <c r="J298" s="241"/>
      <c r="K298" s="241"/>
      <c r="L298" s="241"/>
      <c r="M298" s="241"/>
      <c r="N298" s="241"/>
      <c r="O298" s="241"/>
      <c r="P298" s="241"/>
      <c r="Q298" s="241"/>
      <c r="R298" s="241"/>
      <c r="S298" s="241"/>
      <c r="T298" s="241"/>
      <c r="U298" s="241"/>
      <c r="V298" s="241"/>
      <c r="W298" s="241"/>
      <c r="X298" s="241"/>
      <c r="Y298" s="241"/>
      <c r="Z298" s="241"/>
    </row>
    <row r="299" spans="1:26" ht="14.25" customHeight="1" x14ac:dyDescent="0.25">
      <c r="A299" s="241"/>
      <c r="B299" s="241"/>
      <c r="C299" s="241"/>
      <c r="D299" s="241"/>
      <c r="E299" s="241"/>
      <c r="F299" s="241"/>
      <c r="G299" s="256"/>
      <c r="H299" s="249"/>
      <c r="I299" s="241"/>
      <c r="J299" s="241"/>
      <c r="K299" s="241"/>
      <c r="L299" s="241"/>
      <c r="M299" s="241"/>
      <c r="N299" s="241"/>
      <c r="O299" s="241"/>
      <c r="P299" s="241"/>
      <c r="Q299" s="241"/>
      <c r="R299" s="241"/>
      <c r="S299" s="241"/>
      <c r="T299" s="241"/>
      <c r="U299" s="241"/>
      <c r="V299" s="241"/>
      <c r="W299" s="241"/>
      <c r="X299" s="241"/>
      <c r="Y299" s="241"/>
      <c r="Z299" s="241"/>
    </row>
    <row r="300" spans="1:26" ht="14.25" customHeight="1" x14ac:dyDescent="0.25">
      <c r="A300" s="241"/>
      <c r="B300" s="241"/>
      <c r="C300" s="241"/>
      <c r="D300" s="241"/>
      <c r="E300" s="241"/>
      <c r="F300" s="241"/>
      <c r="G300" s="256"/>
      <c r="H300" s="249"/>
      <c r="I300" s="241"/>
      <c r="J300" s="241"/>
      <c r="K300" s="241"/>
      <c r="L300" s="241"/>
      <c r="M300" s="241"/>
      <c r="N300" s="241"/>
      <c r="O300" s="241"/>
      <c r="P300" s="241"/>
      <c r="Q300" s="241"/>
      <c r="R300" s="241"/>
      <c r="S300" s="241"/>
      <c r="T300" s="241"/>
      <c r="U300" s="241"/>
      <c r="V300" s="241"/>
      <c r="W300" s="241"/>
      <c r="X300" s="241"/>
      <c r="Y300" s="241"/>
      <c r="Z300" s="241"/>
    </row>
    <row r="301" spans="1:26" ht="14.25" customHeight="1" x14ac:dyDescent="0.25">
      <c r="A301" s="241"/>
      <c r="B301" s="241"/>
      <c r="C301" s="241"/>
      <c r="D301" s="241"/>
      <c r="E301" s="241"/>
      <c r="F301" s="241"/>
      <c r="G301" s="256"/>
      <c r="H301" s="249"/>
      <c r="I301" s="241"/>
      <c r="J301" s="241"/>
      <c r="K301" s="241"/>
      <c r="L301" s="241"/>
      <c r="M301" s="241"/>
      <c r="N301" s="241"/>
      <c r="O301" s="241"/>
      <c r="P301" s="241"/>
      <c r="Q301" s="241"/>
      <c r="R301" s="241"/>
      <c r="S301" s="241"/>
      <c r="T301" s="241"/>
      <c r="U301" s="241"/>
      <c r="V301" s="241"/>
      <c r="W301" s="241"/>
      <c r="X301" s="241"/>
      <c r="Y301" s="241"/>
      <c r="Z301" s="241"/>
    </row>
    <row r="302" spans="1:26" ht="14.25" customHeight="1" x14ac:dyDescent="0.25">
      <c r="A302" s="241"/>
      <c r="B302" s="241"/>
      <c r="C302" s="241"/>
      <c r="D302" s="241"/>
      <c r="E302" s="241"/>
      <c r="F302" s="241"/>
      <c r="G302" s="256"/>
      <c r="H302" s="249"/>
      <c r="I302" s="241"/>
      <c r="J302" s="241"/>
      <c r="K302" s="241"/>
      <c r="L302" s="241"/>
      <c r="M302" s="241"/>
      <c r="N302" s="241"/>
      <c r="O302" s="241"/>
      <c r="P302" s="241"/>
      <c r="Q302" s="241"/>
      <c r="R302" s="241"/>
      <c r="S302" s="241"/>
      <c r="T302" s="241"/>
      <c r="U302" s="241"/>
      <c r="V302" s="241"/>
      <c r="W302" s="241"/>
      <c r="X302" s="241"/>
      <c r="Y302" s="241"/>
      <c r="Z302" s="241"/>
    </row>
    <row r="303" spans="1:26" ht="14.25" customHeight="1" x14ac:dyDescent="0.25">
      <c r="A303" s="241"/>
      <c r="B303" s="241"/>
      <c r="C303" s="241"/>
      <c r="D303" s="241"/>
      <c r="E303" s="241"/>
      <c r="F303" s="241"/>
      <c r="G303" s="256"/>
      <c r="H303" s="249"/>
      <c r="I303" s="241"/>
      <c r="J303" s="241"/>
      <c r="K303" s="241"/>
      <c r="L303" s="241"/>
      <c r="M303" s="241"/>
      <c r="N303" s="241"/>
      <c r="O303" s="241"/>
      <c r="P303" s="241"/>
      <c r="Q303" s="241"/>
      <c r="R303" s="241"/>
      <c r="S303" s="241"/>
      <c r="T303" s="241"/>
      <c r="U303" s="241"/>
      <c r="V303" s="241"/>
      <c r="W303" s="241"/>
      <c r="X303" s="241"/>
      <c r="Y303" s="241"/>
      <c r="Z303" s="241"/>
    </row>
    <row r="304" spans="1:26" ht="14.25" customHeight="1" x14ac:dyDescent="0.25">
      <c r="A304" s="241"/>
      <c r="B304" s="241"/>
      <c r="C304" s="241"/>
      <c r="D304" s="241"/>
      <c r="E304" s="241"/>
      <c r="F304" s="241"/>
      <c r="G304" s="256"/>
      <c r="H304" s="249"/>
      <c r="I304" s="241"/>
      <c r="J304" s="241"/>
      <c r="K304" s="241"/>
      <c r="L304" s="241"/>
      <c r="M304" s="241"/>
      <c r="N304" s="241"/>
      <c r="O304" s="241"/>
      <c r="P304" s="241"/>
      <c r="Q304" s="241"/>
      <c r="R304" s="241"/>
      <c r="S304" s="241"/>
      <c r="T304" s="241"/>
      <c r="U304" s="241"/>
      <c r="V304" s="241"/>
      <c r="W304" s="241"/>
      <c r="X304" s="241"/>
      <c r="Y304" s="241"/>
      <c r="Z304" s="241"/>
    </row>
    <row r="305" spans="1:26" ht="14.25" customHeight="1" x14ac:dyDescent="0.25">
      <c r="A305" s="241"/>
      <c r="B305" s="241"/>
      <c r="C305" s="241"/>
      <c r="D305" s="241"/>
      <c r="E305" s="241"/>
      <c r="F305" s="241"/>
      <c r="G305" s="256"/>
      <c r="H305" s="249"/>
      <c r="I305" s="241"/>
      <c r="J305" s="241"/>
      <c r="K305" s="241"/>
      <c r="L305" s="241"/>
      <c r="M305" s="241"/>
      <c r="N305" s="241"/>
      <c r="O305" s="241"/>
      <c r="P305" s="241"/>
      <c r="Q305" s="241"/>
      <c r="R305" s="241"/>
      <c r="S305" s="241"/>
      <c r="T305" s="241"/>
      <c r="U305" s="241"/>
      <c r="V305" s="241"/>
      <c r="W305" s="241"/>
      <c r="X305" s="241"/>
      <c r="Y305" s="241"/>
      <c r="Z305" s="241"/>
    </row>
    <row r="306" spans="1:26" ht="14.25" customHeight="1" x14ac:dyDescent="0.25">
      <c r="A306" s="241"/>
      <c r="B306" s="241"/>
      <c r="C306" s="241"/>
      <c r="D306" s="241"/>
      <c r="E306" s="241"/>
      <c r="F306" s="241"/>
      <c r="G306" s="256"/>
      <c r="H306" s="249"/>
      <c r="I306" s="241"/>
      <c r="J306" s="241"/>
      <c r="K306" s="241"/>
      <c r="L306" s="241"/>
      <c r="M306" s="241"/>
      <c r="N306" s="241"/>
      <c r="O306" s="241"/>
      <c r="P306" s="241"/>
      <c r="Q306" s="241"/>
      <c r="R306" s="241"/>
      <c r="S306" s="241"/>
      <c r="T306" s="241"/>
      <c r="U306" s="241"/>
      <c r="V306" s="241"/>
      <c r="W306" s="241"/>
      <c r="X306" s="241"/>
      <c r="Y306" s="241"/>
      <c r="Z306" s="241"/>
    </row>
    <row r="307" spans="1:26" ht="14.25" customHeight="1" x14ac:dyDescent="0.25">
      <c r="A307" s="241"/>
      <c r="B307" s="241"/>
      <c r="C307" s="241"/>
      <c r="D307" s="241"/>
      <c r="E307" s="241"/>
      <c r="F307" s="241"/>
      <c r="G307" s="256"/>
      <c r="H307" s="249"/>
      <c r="I307" s="241"/>
      <c r="J307" s="241"/>
      <c r="K307" s="241"/>
      <c r="L307" s="241"/>
      <c r="M307" s="241"/>
      <c r="N307" s="241"/>
      <c r="O307" s="241"/>
      <c r="P307" s="241"/>
      <c r="Q307" s="241"/>
      <c r="R307" s="241"/>
      <c r="S307" s="241"/>
      <c r="T307" s="241"/>
      <c r="U307" s="241"/>
      <c r="V307" s="241"/>
      <c r="W307" s="241"/>
      <c r="X307" s="241"/>
      <c r="Y307" s="241"/>
      <c r="Z307" s="241"/>
    </row>
    <row r="308" spans="1:26" ht="14.25" customHeight="1" x14ac:dyDescent="0.25">
      <c r="A308" s="241"/>
      <c r="B308" s="241"/>
      <c r="C308" s="241"/>
      <c r="D308" s="241"/>
      <c r="E308" s="241"/>
      <c r="F308" s="241"/>
      <c r="G308" s="256"/>
      <c r="H308" s="249"/>
      <c r="I308" s="241"/>
      <c r="J308" s="241"/>
      <c r="K308" s="241"/>
      <c r="L308" s="241"/>
      <c r="M308" s="241"/>
      <c r="N308" s="241"/>
      <c r="O308" s="241"/>
      <c r="P308" s="241"/>
      <c r="Q308" s="241"/>
      <c r="R308" s="241"/>
      <c r="S308" s="241"/>
      <c r="T308" s="241"/>
      <c r="U308" s="241"/>
      <c r="V308" s="241"/>
      <c r="W308" s="241"/>
      <c r="X308" s="241"/>
      <c r="Y308" s="241"/>
      <c r="Z308" s="241"/>
    </row>
    <row r="309" spans="1:26" ht="14.25" customHeight="1" x14ac:dyDescent="0.25">
      <c r="A309" s="241"/>
      <c r="B309" s="241"/>
      <c r="C309" s="241"/>
      <c r="D309" s="241"/>
      <c r="E309" s="241"/>
      <c r="F309" s="241"/>
      <c r="G309" s="256"/>
      <c r="H309" s="249"/>
      <c r="I309" s="241"/>
      <c r="J309" s="241"/>
      <c r="K309" s="241"/>
      <c r="L309" s="241"/>
      <c r="M309" s="241"/>
      <c r="N309" s="241"/>
      <c r="O309" s="241"/>
      <c r="P309" s="241"/>
      <c r="Q309" s="241"/>
      <c r="R309" s="241"/>
      <c r="S309" s="241"/>
      <c r="T309" s="241"/>
      <c r="U309" s="241"/>
      <c r="V309" s="241"/>
      <c r="W309" s="241"/>
      <c r="X309" s="241"/>
      <c r="Y309" s="241"/>
      <c r="Z309" s="241"/>
    </row>
    <row r="310" spans="1:26" ht="14.25" customHeight="1" x14ac:dyDescent="0.25">
      <c r="A310" s="241"/>
      <c r="B310" s="241"/>
      <c r="C310" s="241"/>
      <c r="D310" s="241"/>
      <c r="E310" s="241"/>
      <c r="F310" s="241"/>
      <c r="G310" s="256"/>
      <c r="H310" s="249"/>
      <c r="I310" s="241"/>
      <c r="J310" s="241"/>
      <c r="K310" s="241"/>
      <c r="L310" s="241"/>
      <c r="M310" s="241"/>
      <c r="N310" s="241"/>
      <c r="O310" s="241"/>
      <c r="P310" s="241"/>
      <c r="Q310" s="241"/>
      <c r="R310" s="241"/>
      <c r="S310" s="241"/>
      <c r="T310" s="241"/>
      <c r="U310" s="241"/>
      <c r="V310" s="241"/>
      <c r="W310" s="241"/>
      <c r="X310" s="241"/>
      <c r="Y310" s="241"/>
      <c r="Z310" s="241"/>
    </row>
    <row r="311" spans="1:26" ht="14.25" customHeight="1" x14ac:dyDescent="0.25">
      <c r="A311" s="241"/>
      <c r="B311" s="241"/>
      <c r="C311" s="241"/>
      <c r="D311" s="241"/>
      <c r="E311" s="241"/>
      <c r="F311" s="241"/>
      <c r="G311" s="256"/>
      <c r="H311" s="249"/>
      <c r="I311" s="241"/>
      <c r="J311" s="241"/>
      <c r="K311" s="241"/>
      <c r="L311" s="241"/>
      <c r="M311" s="241"/>
      <c r="N311" s="241"/>
      <c r="O311" s="241"/>
      <c r="P311" s="241"/>
      <c r="Q311" s="241"/>
      <c r="R311" s="241"/>
      <c r="S311" s="241"/>
      <c r="T311" s="241"/>
      <c r="U311" s="241"/>
      <c r="V311" s="241"/>
      <c r="W311" s="241"/>
      <c r="X311" s="241"/>
      <c r="Y311" s="241"/>
      <c r="Z311" s="241"/>
    </row>
    <row r="312" spans="1:26" ht="14.25" customHeight="1" x14ac:dyDescent="0.25">
      <c r="A312" s="241"/>
      <c r="B312" s="241"/>
      <c r="C312" s="241"/>
      <c r="D312" s="241"/>
      <c r="E312" s="241"/>
      <c r="F312" s="241"/>
      <c r="G312" s="256"/>
      <c r="H312" s="249"/>
      <c r="I312" s="241"/>
      <c r="J312" s="241"/>
      <c r="K312" s="241"/>
      <c r="L312" s="241"/>
      <c r="M312" s="241"/>
      <c r="N312" s="241"/>
      <c r="O312" s="241"/>
      <c r="P312" s="241"/>
      <c r="Q312" s="241"/>
      <c r="R312" s="241"/>
      <c r="S312" s="241"/>
      <c r="T312" s="241"/>
      <c r="U312" s="241"/>
      <c r="V312" s="241"/>
      <c r="W312" s="241"/>
      <c r="X312" s="241"/>
      <c r="Y312" s="241"/>
      <c r="Z312" s="241"/>
    </row>
    <row r="313" spans="1:26" ht="14.25" customHeight="1" x14ac:dyDescent="0.25">
      <c r="A313" s="241"/>
      <c r="B313" s="241"/>
      <c r="C313" s="241"/>
      <c r="D313" s="241"/>
      <c r="E313" s="241"/>
      <c r="F313" s="241"/>
      <c r="G313" s="256"/>
      <c r="H313" s="249"/>
      <c r="I313" s="241"/>
      <c r="J313" s="241"/>
      <c r="K313" s="241"/>
      <c r="L313" s="241"/>
      <c r="M313" s="241"/>
      <c r="N313" s="241"/>
      <c r="O313" s="241"/>
      <c r="P313" s="241"/>
      <c r="Q313" s="241"/>
      <c r="R313" s="241"/>
      <c r="S313" s="241"/>
      <c r="T313" s="241"/>
      <c r="U313" s="241"/>
      <c r="V313" s="241"/>
      <c r="W313" s="241"/>
      <c r="X313" s="241"/>
      <c r="Y313" s="241"/>
      <c r="Z313" s="241"/>
    </row>
    <row r="314" spans="1:26" ht="14.25" customHeight="1" x14ac:dyDescent="0.25">
      <c r="A314" s="241"/>
      <c r="B314" s="241"/>
      <c r="C314" s="241"/>
      <c r="D314" s="241"/>
      <c r="E314" s="241"/>
      <c r="F314" s="241"/>
      <c r="G314" s="256"/>
      <c r="H314" s="249"/>
      <c r="I314" s="241"/>
      <c r="J314" s="241"/>
      <c r="K314" s="241"/>
      <c r="L314" s="241"/>
      <c r="M314" s="241"/>
      <c r="N314" s="241"/>
      <c r="O314" s="241"/>
      <c r="P314" s="241"/>
      <c r="Q314" s="241"/>
      <c r="R314" s="241"/>
      <c r="S314" s="241"/>
      <c r="T314" s="241"/>
      <c r="U314" s="241"/>
      <c r="V314" s="241"/>
      <c r="W314" s="241"/>
      <c r="X314" s="241"/>
      <c r="Y314" s="241"/>
      <c r="Z314" s="241"/>
    </row>
    <row r="315" spans="1:26" ht="14.25" customHeight="1" x14ac:dyDescent="0.25">
      <c r="A315" s="241"/>
      <c r="B315" s="241"/>
      <c r="C315" s="241"/>
      <c r="D315" s="241"/>
      <c r="E315" s="241"/>
      <c r="F315" s="241"/>
      <c r="G315" s="256"/>
      <c r="H315" s="249"/>
      <c r="I315" s="241"/>
      <c r="J315" s="241"/>
      <c r="K315" s="241"/>
      <c r="L315" s="241"/>
      <c r="M315" s="241"/>
      <c r="N315" s="241"/>
      <c r="O315" s="241"/>
      <c r="P315" s="241"/>
      <c r="Q315" s="241"/>
      <c r="R315" s="241"/>
      <c r="S315" s="241"/>
      <c r="T315" s="241"/>
      <c r="U315" s="241"/>
      <c r="V315" s="241"/>
      <c r="W315" s="241"/>
      <c r="X315" s="241"/>
      <c r="Y315" s="241"/>
      <c r="Z315" s="241"/>
    </row>
    <row r="316" spans="1:26" ht="14.25" customHeight="1" x14ac:dyDescent="0.25">
      <c r="A316" s="241"/>
      <c r="B316" s="241"/>
      <c r="C316" s="241"/>
      <c r="D316" s="241"/>
      <c r="E316" s="241"/>
      <c r="F316" s="241"/>
      <c r="G316" s="256"/>
      <c r="H316" s="249"/>
      <c r="I316" s="241"/>
      <c r="J316" s="241"/>
      <c r="K316" s="241"/>
      <c r="L316" s="241"/>
      <c r="M316" s="241"/>
      <c r="N316" s="241"/>
      <c r="O316" s="241"/>
      <c r="P316" s="241"/>
      <c r="Q316" s="241"/>
      <c r="R316" s="241"/>
      <c r="S316" s="241"/>
      <c r="T316" s="241"/>
      <c r="U316" s="241"/>
      <c r="V316" s="241"/>
      <c r="W316" s="241"/>
      <c r="X316" s="241"/>
      <c r="Y316" s="241"/>
      <c r="Z316" s="241"/>
    </row>
    <row r="317" spans="1:26" ht="14.25" customHeight="1" x14ac:dyDescent="0.25">
      <c r="A317" s="241"/>
      <c r="B317" s="241"/>
      <c r="C317" s="241"/>
      <c r="D317" s="241"/>
      <c r="E317" s="241"/>
      <c r="F317" s="241"/>
      <c r="G317" s="256"/>
      <c r="H317" s="249"/>
      <c r="I317" s="241"/>
      <c r="J317" s="241"/>
      <c r="K317" s="241"/>
      <c r="L317" s="241"/>
      <c r="M317" s="241"/>
      <c r="N317" s="241"/>
      <c r="O317" s="241"/>
      <c r="P317" s="241"/>
      <c r="Q317" s="241"/>
      <c r="R317" s="241"/>
      <c r="S317" s="241"/>
      <c r="T317" s="241"/>
      <c r="U317" s="241"/>
      <c r="V317" s="241"/>
      <c r="W317" s="241"/>
      <c r="X317" s="241"/>
      <c r="Y317" s="241"/>
      <c r="Z317" s="241"/>
    </row>
    <row r="318" spans="1:26" ht="14.25" customHeight="1" x14ac:dyDescent="0.25">
      <c r="A318" s="241"/>
      <c r="B318" s="241"/>
      <c r="C318" s="241"/>
      <c r="D318" s="241"/>
      <c r="E318" s="241"/>
      <c r="F318" s="241"/>
      <c r="G318" s="256"/>
      <c r="H318" s="249"/>
      <c r="I318" s="241"/>
      <c r="J318" s="241"/>
      <c r="K318" s="241"/>
      <c r="L318" s="241"/>
      <c r="M318" s="241"/>
      <c r="N318" s="241"/>
      <c r="O318" s="241"/>
      <c r="P318" s="241"/>
      <c r="Q318" s="241"/>
      <c r="R318" s="241"/>
      <c r="S318" s="241"/>
      <c r="T318" s="241"/>
      <c r="U318" s="241"/>
      <c r="V318" s="241"/>
      <c r="W318" s="241"/>
      <c r="X318" s="241"/>
      <c r="Y318" s="241"/>
      <c r="Z318" s="241"/>
    </row>
    <row r="319" spans="1:26" ht="14.25" customHeight="1" x14ac:dyDescent="0.25">
      <c r="A319" s="241"/>
      <c r="B319" s="241"/>
      <c r="C319" s="241"/>
      <c r="D319" s="241"/>
      <c r="E319" s="241"/>
      <c r="F319" s="241"/>
      <c r="G319" s="256"/>
      <c r="H319" s="249"/>
      <c r="I319" s="241"/>
      <c r="J319" s="241"/>
      <c r="K319" s="241"/>
      <c r="L319" s="241"/>
      <c r="M319" s="241"/>
      <c r="N319" s="241"/>
      <c r="O319" s="241"/>
      <c r="P319" s="241"/>
      <c r="Q319" s="241"/>
      <c r="R319" s="241"/>
      <c r="S319" s="241"/>
      <c r="T319" s="241"/>
      <c r="U319" s="241"/>
      <c r="V319" s="241"/>
      <c r="W319" s="241"/>
      <c r="X319" s="241"/>
      <c r="Y319" s="241"/>
      <c r="Z319" s="241"/>
    </row>
    <row r="320" spans="1:26" ht="14.25" customHeight="1" x14ac:dyDescent="0.25">
      <c r="A320" s="241"/>
      <c r="B320" s="241"/>
      <c r="C320" s="241"/>
      <c r="D320" s="241"/>
      <c r="E320" s="241"/>
      <c r="F320" s="241"/>
      <c r="G320" s="256"/>
      <c r="H320" s="249"/>
      <c r="I320" s="241"/>
      <c r="J320" s="241"/>
      <c r="K320" s="241"/>
      <c r="L320" s="241"/>
      <c r="M320" s="241"/>
      <c r="N320" s="241"/>
      <c r="O320" s="241"/>
      <c r="P320" s="241"/>
      <c r="Q320" s="241"/>
      <c r="R320" s="241"/>
      <c r="S320" s="241"/>
      <c r="T320" s="241"/>
      <c r="U320" s="241"/>
      <c r="V320" s="241"/>
      <c r="W320" s="241"/>
      <c r="X320" s="241"/>
      <c r="Y320" s="241"/>
      <c r="Z320" s="241"/>
    </row>
    <row r="321" spans="1:26" ht="14.25" customHeight="1" x14ac:dyDescent="0.25">
      <c r="A321" s="241"/>
      <c r="B321" s="241"/>
      <c r="C321" s="241"/>
      <c r="D321" s="241"/>
      <c r="E321" s="241"/>
      <c r="F321" s="241"/>
      <c r="G321" s="256"/>
      <c r="H321" s="249"/>
      <c r="I321" s="241"/>
      <c r="J321" s="241"/>
      <c r="K321" s="241"/>
      <c r="L321" s="241"/>
      <c r="M321" s="241"/>
      <c r="N321" s="241"/>
      <c r="O321" s="241"/>
      <c r="P321" s="241"/>
      <c r="Q321" s="241"/>
      <c r="R321" s="241"/>
      <c r="S321" s="241"/>
      <c r="T321" s="241"/>
      <c r="U321" s="241"/>
      <c r="V321" s="241"/>
      <c r="W321" s="241"/>
      <c r="X321" s="241"/>
      <c r="Y321" s="241"/>
      <c r="Z321" s="241"/>
    </row>
    <row r="322" spans="1:26" ht="14.25" customHeight="1" x14ac:dyDescent="0.25">
      <c r="A322" s="241"/>
      <c r="B322" s="241"/>
      <c r="C322" s="241"/>
      <c r="D322" s="241"/>
      <c r="E322" s="241"/>
      <c r="F322" s="241"/>
      <c r="G322" s="256"/>
      <c r="H322" s="249"/>
      <c r="I322" s="241"/>
      <c r="J322" s="241"/>
      <c r="K322" s="241"/>
      <c r="L322" s="241"/>
      <c r="M322" s="241"/>
      <c r="N322" s="241"/>
      <c r="O322" s="241"/>
      <c r="P322" s="241"/>
      <c r="Q322" s="241"/>
      <c r="R322" s="241"/>
      <c r="S322" s="241"/>
      <c r="T322" s="241"/>
      <c r="U322" s="241"/>
      <c r="V322" s="241"/>
      <c r="W322" s="241"/>
      <c r="X322" s="241"/>
      <c r="Y322" s="241"/>
      <c r="Z322" s="241"/>
    </row>
    <row r="323" spans="1:26" ht="14.25" customHeight="1" x14ac:dyDescent="0.25">
      <c r="A323" s="241"/>
      <c r="B323" s="241"/>
      <c r="C323" s="241"/>
      <c r="D323" s="241"/>
      <c r="E323" s="241"/>
      <c r="F323" s="241"/>
      <c r="G323" s="256"/>
      <c r="H323" s="249"/>
      <c r="I323" s="241"/>
      <c r="J323" s="241"/>
      <c r="K323" s="241"/>
      <c r="L323" s="241"/>
      <c r="M323" s="241"/>
      <c r="N323" s="241"/>
      <c r="O323" s="241"/>
      <c r="P323" s="241"/>
      <c r="Q323" s="241"/>
      <c r="R323" s="241"/>
      <c r="S323" s="241"/>
      <c r="T323" s="241"/>
      <c r="U323" s="241"/>
      <c r="V323" s="241"/>
      <c r="W323" s="241"/>
      <c r="X323" s="241"/>
      <c r="Y323" s="241"/>
      <c r="Z323" s="241"/>
    </row>
    <row r="324" spans="1:26" ht="14.25" customHeight="1" x14ac:dyDescent="0.25">
      <c r="A324" s="241"/>
      <c r="B324" s="241"/>
      <c r="C324" s="241"/>
      <c r="D324" s="241"/>
      <c r="E324" s="241"/>
      <c r="F324" s="241"/>
      <c r="G324" s="256"/>
      <c r="H324" s="249"/>
      <c r="I324" s="241"/>
      <c r="J324" s="241"/>
      <c r="K324" s="241"/>
      <c r="L324" s="241"/>
      <c r="M324" s="241"/>
      <c r="N324" s="241"/>
      <c r="O324" s="241"/>
      <c r="P324" s="241"/>
      <c r="Q324" s="241"/>
      <c r="R324" s="241"/>
      <c r="S324" s="241"/>
      <c r="T324" s="241"/>
      <c r="U324" s="241"/>
      <c r="V324" s="241"/>
      <c r="W324" s="241"/>
      <c r="X324" s="241"/>
      <c r="Y324" s="241"/>
      <c r="Z324" s="241"/>
    </row>
    <row r="325" spans="1:26" ht="14.25" customHeight="1" x14ac:dyDescent="0.25">
      <c r="A325" s="241"/>
      <c r="B325" s="241"/>
      <c r="C325" s="241"/>
      <c r="D325" s="241"/>
      <c r="E325" s="241"/>
      <c r="F325" s="241"/>
      <c r="G325" s="256"/>
      <c r="H325" s="249"/>
      <c r="I325" s="241"/>
      <c r="J325" s="241"/>
      <c r="K325" s="241"/>
      <c r="L325" s="241"/>
      <c r="M325" s="241"/>
      <c r="N325" s="241"/>
      <c r="O325" s="241"/>
      <c r="P325" s="241"/>
      <c r="Q325" s="241"/>
      <c r="R325" s="241"/>
      <c r="S325" s="241"/>
      <c r="T325" s="241"/>
      <c r="U325" s="241"/>
      <c r="V325" s="241"/>
      <c r="W325" s="241"/>
      <c r="X325" s="241"/>
      <c r="Y325" s="241"/>
      <c r="Z325" s="241"/>
    </row>
    <row r="326" spans="1:26" ht="14.25" customHeight="1" x14ac:dyDescent="0.25">
      <c r="A326" s="241"/>
      <c r="B326" s="241"/>
      <c r="C326" s="241"/>
      <c r="D326" s="241"/>
      <c r="E326" s="241"/>
      <c r="F326" s="241"/>
      <c r="G326" s="256"/>
      <c r="H326" s="249"/>
      <c r="I326" s="241"/>
      <c r="J326" s="241"/>
      <c r="K326" s="241"/>
      <c r="L326" s="241"/>
      <c r="M326" s="241"/>
      <c r="N326" s="241"/>
      <c r="O326" s="241"/>
      <c r="P326" s="241"/>
      <c r="Q326" s="241"/>
      <c r="R326" s="241"/>
      <c r="S326" s="241"/>
      <c r="T326" s="241"/>
      <c r="U326" s="241"/>
      <c r="V326" s="241"/>
      <c r="W326" s="241"/>
      <c r="X326" s="241"/>
      <c r="Y326" s="241"/>
      <c r="Z326" s="241"/>
    </row>
    <row r="327" spans="1:26" ht="14.25" customHeight="1" x14ac:dyDescent="0.25">
      <c r="A327" s="241"/>
      <c r="B327" s="241"/>
      <c r="C327" s="241"/>
      <c r="D327" s="241"/>
      <c r="E327" s="241"/>
      <c r="F327" s="241"/>
      <c r="G327" s="256"/>
      <c r="H327" s="249"/>
      <c r="I327" s="241"/>
      <c r="J327" s="241"/>
      <c r="K327" s="241"/>
      <c r="L327" s="241"/>
      <c r="M327" s="241"/>
      <c r="N327" s="241"/>
      <c r="O327" s="241"/>
      <c r="P327" s="241"/>
      <c r="Q327" s="241"/>
      <c r="R327" s="241"/>
      <c r="S327" s="241"/>
      <c r="T327" s="241"/>
      <c r="U327" s="241"/>
      <c r="V327" s="241"/>
      <c r="W327" s="241"/>
      <c r="X327" s="241"/>
      <c r="Y327" s="241"/>
      <c r="Z327" s="241"/>
    </row>
    <row r="328" spans="1:26" ht="14.25" customHeight="1" x14ac:dyDescent="0.25">
      <c r="A328" s="241"/>
      <c r="B328" s="241"/>
      <c r="C328" s="241"/>
      <c r="D328" s="241"/>
      <c r="E328" s="241"/>
      <c r="F328" s="241"/>
      <c r="G328" s="256"/>
      <c r="H328" s="249"/>
      <c r="I328" s="241"/>
      <c r="J328" s="241"/>
      <c r="K328" s="241"/>
      <c r="L328" s="241"/>
      <c r="M328" s="241"/>
      <c r="N328" s="241"/>
      <c r="O328" s="241"/>
      <c r="P328" s="241"/>
      <c r="Q328" s="241"/>
      <c r="R328" s="241"/>
      <c r="S328" s="241"/>
      <c r="T328" s="241"/>
      <c r="U328" s="241"/>
      <c r="V328" s="241"/>
      <c r="W328" s="241"/>
      <c r="X328" s="241"/>
      <c r="Y328" s="241"/>
      <c r="Z328" s="241"/>
    </row>
    <row r="329" spans="1:26" ht="14.25" customHeight="1" x14ac:dyDescent="0.25">
      <c r="A329" s="241"/>
      <c r="B329" s="241"/>
      <c r="C329" s="241"/>
      <c r="D329" s="241"/>
      <c r="E329" s="241"/>
      <c r="F329" s="241"/>
      <c r="G329" s="256"/>
      <c r="H329" s="249"/>
      <c r="I329" s="241"/>
      <c r="J329" s="241"/>
      <c r="K329" s="241"/>
      <c r="L329" s="241"/>
      <c r="M329" s="241"/>
      <c r="N329" s="241"/>
      <c r="O329" s="241"/>
      <c r="P329" s="241"/>
      <c r="Q329" s="241"/>
      <c r="R329" s="241"/>
      <c r="S329" s="241"/>
      <c r="T329" s="241"/>
      <c r="U329" s="241"/>
      <c r="V329" s="241"/>
      <c r="W329" s="241"/>
      <c r="X329" s="241"/>
      <c r="Y329" s="241"/>
      <c r="Z329" s="241"/>
    </row>
    <row r="330" spans="1:26" ht="14.25" customHeight="1" x14ac:dyDescent="0.25">
      <c r="A330" s="241"/>
      <c r="B330" s="241"/>
      <c r="C330" s="241"/>
      <c r="D330" s="241"/>
      <c r="E330" s="241"/>
      <c r="F330" s="241"/>
      <c r="G330" s="256"/>
      <c r="H330" s="249"/>
      <c r="I330" s="241"/>
      <c r="J330" s="241"/>
      <c r="K330" s="241"/>
      <c r="L330" s="241"/>
      <c r="M330" s="241"/>
      <c r="N330" s="241"/>
      <c r="O330" s="241"/>
      <c r="P330" s="241"/>
      <c r="Q330" s="241"/>
      <c r="R330" s="241"/>
      <c r="S330" s="241"/>
      <c r="T330" s="241"/>
      <c r="U330" s="241"/>
      <c r="V330" s="241"/>
      <c r="W330" s="241"/>
      <c r="X330" s="241"/>
      <c r="Y330" s="241"/>
      <c r="Z330" s="241"/>
    </row>
    <row r="331" spans="1:26" ht="14.25" customHeight="1" x14ac:dyDescent="0.25">
      <c r="A331" s="241"/>
      <c r="B331" s="241"/>
      <c r="C331" s="241"/>
      <c r="D331" s="241"/>
      <c r="E331" s="241"/>
      <c r="F331" s="241"/>
      <c r="G331" s="256"/>
      <c r="H331" s="249"/>
      <c r="I331" s="241"/>
      <c r="J331" s="241"/>
      <c r="K331" s="241"/>
      <c r="L331" s="241"/>
      <c r="M331" s="241"/>
      <c r="N331" s="241"/>
      <c r="O331" s="241"/>
      <c r="P331" s="241"/>
      <c r="Q331" s="241"/>
      <c r="R331" s="241"/>
      <c r="S331" s="241"/>
      <c r="T331" s="241"/>
      <c r="U331" s="241"/>
      <c r="V331" s="241"/>
      <c r="W331" s="241"/>
      <c r="X331" s="241"/>
      <c r="Y331" s="241"/>
      <c r="Z331" s="241"/>
    </row>
    <row r="332" spans="1:26" ht="14.25" customHeight="1" x14ac:dyDescent="0.25">
      <c r="A332" s="241"/>
      <c r="B332" s="241"/>
      <c r="C332" s="241"/>
      <c r="D332" s="241"/>
      <c r="E332" s="241"/>
      <c r="F332" s="241"/>
      <c r="G332" s="256"/>
      <c r="H332" s="249"/>
      <c r="I332" s="241"/>
      <c r="J332" s="241"/>
      <c r="K332" s="241"/>
      <c r="L332" s="241"/>
      <c r="M332" s="241"/>
      <c r="N332" s="241"/>
      <c r="O332" s="241"/>
      <c r="P332" s="241"/>
      <c r="Q332" s="241"/>
      <c r="R332" s="241"/>
      <c r="S332" s="241"/>
      <c r="T332" s="241"/>
      <c r="U332" s="241"/>
      <c r="V332" s="241"/>
      <c r="W332" s="241"/>
      <c r="X332" s="241"/>
      <c r="Y332" s="241"/>
      <c r="Z332" s="241"/>
    </row>
    <row r="333" spans="1:26" ht="14.25" customHeight="1" x14ac:dyDescent="0.25">
      <c r="A333" s="241"/>
      <c r="B333" s="241"/>
      <c r="C333" s="241"/>
      <c r="D333" s="241"/>
      <c r="E333" s="241"/>
      <c r="F333" s="241"/>
      <c r="G333" s="256"/>
      <c r="H333" s="249"/>
      <c r="I333" s="241"/>
      <c r="J333" s="241"/>
      <c r="K333" s="241"/>
      <c r="L333" s="241"/>
      <c r="M333" s="241"/>
      <c r="N333" s="241"/>
      <c r="O333" s="241"/>
      <c r="P333" s="241"/>
      <c r="Q333" s="241"/>
      <c r="R333" s="241"/>
      <c r="S333" s="241"/>
      <c r="T333" s="241"/>
      <c r="U333" s="241"/>
      <c r="V333" s="241"/>
      <c r="W333" s="241"/>
      <c r="X333" s="241"/>
      <c r="Y333" s="241"/>
      <c r="Z333" s="241"/>
    </row>
    <row r="334" spans="1:26" ht="14.25" customHeight="1" x14ac:dyDescent="0.25">
      <c r="A334" s="241"/>
      <c r="B334" s="241"/>
      <c r="C334" s="241"/>
      <c r="D334" s="241"/>
      <c r="E334" s="241"/>
      <c r="F334" s="241"/>
      <c r="G334" s="256"/>
      <c r="H334" s="249"/>
      <c r="I334" s="241"/>
      <c r="J334" s="241"/>
      <c r="K334" s="241"/>
      <c r="L334" s="241"/>
      <c r="M334" s="241"/>
      <c r="N334" s="241"/>
      <c r="O334" s="241"/>
      <c r="P334" s="241"/>
      <c r="Q334" s="241"/>
      <c r="R334" s="241"/>
      <c r="S334" s="241"/>
      <c r="T334" s="241"/>
      <c r="U334" s="241"/>
      <c r="V334" s="241"/>
      <c r="W334" s="241"/>
      <c r="X334" s="241"/>
      <c r="Y334" s="241"/>
      <c r="Z334" s="241"/>
    </row>
    <row r="335" spans="1:26" ht="14.25" customHeight="1" x14ac:dyDescent="0.25">
      <c r="A335" s="241"/>
      <c r="B335" s="241"/>
      <c r="C335" s="241"/>
      <c r="D335" s="241"/>
      <c r="E335" s="241"/>
      <c r="F335" s="241"/>
      <c r="G335" s="256"/>
      <c r="H335" s="249"/>
      <c r="I335" s="241"/>
      <c r="J335" s="241"/>
      <c r="K335" s="241"/>
      <c r="L335" s="241"/>
      <c r="M335" s="241"/>
      <c r="N335" s="241"/>
      <c r="O335" s="241"/>
      <c r="P335" s="241"/>
      <c r="Q335" s="241"/>
      <c r="R335" s="241"/>
      <c r="S335" s="241"/>
      <c r="T335" s="241"/>
      <c r="U335" s="241"/>
      <c r="V335" s="241"/>
      <c r="W335" s="241"/>
      <c r="X335" s="241"/>
      <c r="Y335" s="241"/>
      <c r="Z335" s="241"/>
    </row>
    <row r="336" spans="1:26" ht="14.25" customHeight="1" x14ac:dyDescent="0.25">
      <c r="A336" s="241"/>
      <c r="B336" s="241"/>
      <c r="C336" s="241"/>
      <c r="D336" s="241"/>
      <c r="E336" s="241"/>
      <c r="F336" s="241"/>
      <c r="G336" s="256"/>
      <c r="H336" s="249"/>
      <c r="I336" s="241"/>
      <c r="J336" s="241"/>
      <c r="K336" s="241"/>
      <c r="L336" s="241"/>
      <c r="M336" s="241"/>
      <c r="N336" s="241"/>
      <c r="O336" s="241"/>
      <c r="P336" s="241"/>
      <c r="Q336" s="241"/>
      <c r="R336" s="241"/>
      <c r="S336" s="241"/>
      <c r="T336" s="241"/>
      <c r="U336" s="241"/>
      <c r="V336" s="241"/>
      <c r="W336" s="241"/>
      <c r="X336" s="241"/>
      <c r="Y336" s="241"/>
      <c r="Z336" s="241"/>
    </row>
    <row r="337" spans="1:26" ht="14.25" customHeight="1" x14ac:dyDescent="0.25">
      <c r="A337" s="241"/>
      <c r="B337" s="241"/>
      <c r="C337" s="241"/>
      <c r="D337" s="241"/>
      <c r="E337" s="241"/>
      <c r="F337" s="241"/>
      <c r="G337" s="256"/>
      <c r="H337" s="249"/>
      <c r="I337" s="241"/>
      <c r="J337" s="241"/>
      <c r="K337" s="241"/>
      <c r="L337" s="241"/>
      <c r="M337" s="241"/>
      <c r="N337" s="241"/>
      <c r="O337" s="241"/>
      <c r="P337" s="241"/>
      <c r="Q337" s="241"/>
      <c r="R337" s="241"/>
      <c r="S337" s="241"/>
      <c r="T337" s="241"/>
      <c r="U337" s="241"/>
      <c r="V337" s="241"/>
      <c r="W337" s="241"/>
      <c r="X337" s="241"/>
      <c r="Y337" s="241"/>
      <c r="Z337" s="241"/>
    </row>
    <row r="338" spans="1:26" ht="14.25" customHeight="1" x14ac:dyDescent="0.25">
      <c r="A338" s="241"/>
      <c r="B338" s="241"/>
      <c r="C338" s="241"/>
      <c r="D338" s="241"/>
      <c r="E338" s="241"/>
      <c r="F338" s="241"/>
      <c r="G338" s="256"/>
      <c r="H338" s="249"/>
      <c r="I338" s="241"/>
      <c r="J338" s="241"/>
      <c r="K338" s="241"/>
      <c r="L338" s="241"/>
      <c r="M338" s="241"/>
      <c r="N338" s="241"/>
      <c r="O338" s="241"/>
      <c r="P338" s="241"/>
      <c r="Q338" s="241"/>
      <c r="R338" s="241"/>
      <c r="S338" s="241"/>
      <c r="T338" s="241"/>
      <c r="U338" s="241"/>
      <c r="V338" s="241"/>
      <c r="W338" s="241"/>
      <c r="X338" s="241"/>
      <c r="Y338" s="241"/>
      <c r="Z338" s="241"/>
    </row>
    <row r="339" spans="1:26" ht="14.25" customHeight="1" x14ac:dyDescent="0.25">
      <c r="A339" s="241"/>
      <c r="B339" s="241"/>
      <c r="C339" s="241"/>
      <c r="D339" s="241"/>
      <c r="E339" s="241"/>
      <c r="F339" s="241"/>
      <c r="G339" s="256"/>
      <c r="H339" s="249"/>
      <c r="I339" s="241"/>
      <c r="J339" s="241"/>
      <c r="K339" s="241"/>
      <c r="L339" s="241"/>
      <c r="M339" s="241"/>
      <c r="N339" s="241"/>
      <c r="O339" s="241"/>
      <c r="P339" s="241"/>
      <c r="Q339" s="241"/>
      <c r="R339" s="241"/>
      <c r="S339" s="241"/>
      <c r="T339" s="241"/>
      <c r="U339" s="241"/>
      <c r="V339" s="241"/>
      <c r="W339" s="241"/>
      <c r="X339" s="241"/>
      <c r="Y339" s="241"/>
      <c r="Z339" s="241"/>
    </row>
    <row r="340" spans="1:26" ht="14.25" customHeight="1" x14ac:dyDescent="0.25">
      <c r="A340" s="241"/>
      <c r="B340" s="241"/>
      <c r="C340" s="241"/>
      <c r="D340" s="241"/>
      <c r="E340" s="241"/>
      <c r="F340" s="241"/>
      <c r="G340" s="256"/>
      <c r="H340" s="249"/>
      <c r="I340" s="241"/>
      <c r="J340" s="241"/>
      <c r="K340" s="241"/>
      <c r="L340" s="241"/>
      <c r="M340" s="241"/>
      <c r="N340" s="241"/>
      <c r="O340" s="241"/>
      <c r="P340" s="241"/>
      <c r="Q340" s="241"/>
      <c r="R340" s="241"/>
      <c r="S340" s="241"/>
      <c r="T340" s="241"/>
      <c r="U340" s="241"/>
      <c r="V340" s="241"/>
      <c r="W340" s="241"/>
      <c r="X340" s="241"/>
      <c r="Y340" s="241"/>
      <c r="Z340" s="241"/>
    </row>
    <row r="341" spans="1:26" ht="14.25" customHeight="1" x14ac:dyDescent="0.25">
      <c r="A341" s="241"/>
      <c r="B341" s="241"/>
      <c r="C341" s="241"/>
      <c r="D341" s="241"/>
      <c r="E341" s="241"/>
      <c r="F341" s="241"/>
      <c r="G341" s="256"/>
      <c r="H341" s="249"/>
      <c r="I341" s="241"/>
      <c r="J341" s="241"/>
      <c r="K341" s="241"/>
      <c r="L341" s="241"/>
      <c r="M341" s="241"/>
      <c r="N341" s="241"/>
      <c r="O341" s="241"/>
      <c r="P341" s="241"/>
      <c r="Q341" s="241"/>
      <c r="R341" s="241"/>
      <c r="S341" s="241"/>
      <c r="T341" s="241"/>
      <c r="U341" s="241"/>
      <c r="V341" s="241"/>
      <c r="W341" s="241"/>
      <c r="X341" s="241"/>
      <c r="Y341" s="241"/>
      <c r="Z341" s="241"/>
    </row>
    <row r="342" spans="1:26" ht="14.25" customHeight="1" x14ac:dyDescent="0.25">
      <c r="A342" s="241"/>
      <c r="B342" s="241"/>
      <c r="C342" s="241"/>
      <c r="D342" s="241"/>
      <c r="E342" s="241"/>
      <c r="F342" s="241"/>
      <c r="G342" s="256"/>
      <c r="H342" s="249"/>
      <c r="I342" s="241"/>
      <c r="J342" s="241"/>
      <c r="K342" s="241"/>
      <c r="L342" s="241"/>
      <c r="M342" s="241"/>
      <c r="N342" s="241"/>
      <c r="O342" s="241"/>
      <c r="P342" s="241"/>
      <c r="Q342" s="241"/>
      <c r="R342" s="241"/>
      <c r="S342" s="241"/>
      <c r="T342" s="241"/>
      <c r="U342" s="241"/>
      <c r="V342" s="241"/>
      <c r="W342" s="241"/>
      <c r="X342" s="241"/>
      <c r="Y342" s="241"/>
      <c r="Z342" s="241"/>
    </row>
    <row r="343" spans="1:26" ht="14.25" customHeight="1" x14ac:dyDescent="0.25">
      <c r="A343" s="241"/>
      <c r="B343" s="241"/>
      <c r="C343" s="241"/>
      <c r="D343" s="241"/>
      <c r="E343" s="241"/>
      <c r="F343" s="241"/>
      <c r="G343" s="256"/>
      <c r="H343" s="249"/>
      <c r="I343" s="241"/>
      <c r="J343" s="241"/>
      <c r="K343" s="241"/>
      <c r="L343" s="241"/>
      <c r="M343" s="241"/>
      <c r="N343" s="241"/>
      <c r="O343" s="241"/>
      <c r="P343" s="241"/>
      <c r="Q343" s="241"/>
      <c r="R343" s="241"/>
      <c r="S343" s="241"/>
      <c r="T343" s="241"/>
      <c r="U343" s="241"/>
      <c r="V343" s="241"/>
      <c r="W343" s="241"/>
      <c r="X343" s="241"/>
      <c r="Y343" s="241"/>
      <c r="Z343" s="241"/>
    </row>
    <row r="344" spans="1:26" ht="14.25" customHeight="1" x14ac:dyDescent="0.25">
      <c r="A344" s="241"/>
      <c r="B344" s="241"/>
      <c r="C344" s="241"/>
      <c r="D344" s="241"/>
      <c r="E344" s="241"/>
      <c r="F344" s="241"/>
      <c r="G344" s="256"/>
      <c r="H344" s="249"/>
      <c r="I344" s="241"/>
      <c r="J344" s="241"/>
      <c r="K344" s="241"/>
      <c r="L344" s="241"/>
      <c r="M344" s="241"/>
      <c r="N344" s="241"/>
      <c r="O344" s="241"/>
      <c r="P344" s="241"/>
      <c r="Q344" s="241"/>
      <c r="R344" s="241"/>
      <c r="S344" s="241"/>
      <c r="T344" s="241"/>
      <c r="U344" s="241"/>
      <c r="V344" s="241"/>
      <c r="W344" s="241"/>
      <c r="X344" s="241"/>
      <c r="Y344" s="241"/>
      <c r="Z344" s="241"/>
    </row>
    <row r="345" spans="1:26" ht="14.25" customHeight="1" x14ac:dyDescent="0.25">
      <c r="A345" s="241"/>
      <c r="B345" s="241"/>
      <c r="C345" s="241"/>
      <c r="D345" s="241"/>
      <c r="E345" s="241"/>
      <c r="F345" s="241"/>
      <c r="G345" s="256"/>
      <c r="H345" s="249"/>
      <c r="I345" s="241"/>
      <c r="J345" s="241"/>
      <c r="K345" s="241"/>
      <c r="L345" s="241"/>
      <c r="M345" s="241"/>
      <c r="N345" s="241"/>
      <c r="O345" s="241"/>
      <c r="P345" s="241"/>
      <c r="Q345" s="241"/>
      <c r="R345" s="241"/>
      <c r="S345" s="241"/>
      <c r="T345" s="241"/>
      <c r="U345" s="241"/>
      <c r="V345" s="241"/>
      <c r="W345" s="241"/>
      <c r="X345" s="241"/>
      <c r="Y345" s="241"/>
      <c r="Z345" s="241"/>
    </row>
    <row r="346" spans="1:26" ht="14.25" customHeight="1" x14ac:dyDescent="0.25">
      <c r="A346" s="241"/>
      <c r="B346" s="241"/>
      <c r="C346" s="241"/>
      <c r="D346" s="241"/>
      <c r="E346" s="241"/>
      <c r="F346" s="241"/>
      <c r="G346" s="256"/>
      <c r="H346" s="249"/>
      <c r="I346" s="241"/>
      <c r="J346" s="241"/>
      <c r="K346" s="241"/>
      <c r="L346" s="241"/>
      <c r="M346" s="241"/>
      <c r="N346" s="241"/>
      <c r="O346" s="241"/>
      <c r="P346" s="241"/>
      <c r="Q346" s="241"/>
      <c r="R346" s="241"/>
      <c r="S346" s="241"/>
      <c r="T346" s="241"/>
      <c r="U346" s="241"/>
      <c r="V346" s="241"/>
      <c r="W346" s="241"/>
      <c r="X346" s="241"/>
      <c r="Y346" s="241"/>
      <c r="Z346" s="241"/>
    </row>
    <row r="347" spans="1:26" ht="14.25" customHeight="1" x14ac:dyDescent="0.25">
      <c r="A347" s="241"/>
      <c r="B347" s="241"/>
      <c r="C347" s="241"/>
      <c r="D347" s="241"/>
      <c r="E347" s="241"/>
      <c r="F347" s="241"/>
      <c r="G347" s="256"/>
      <c r="H347" s="249"/>
      <c r="I347" s="241"/>
      <c r="J347" s="241"/>
      <c r="K347" s="241"/>
      <c r="L347" s="241"/>
      <c r="M347" s="241"/>
      <c r="N347" s="241"/>
      <c r="O347" s="241"/>
      <c r="P347" s="241"/>
      <c r="Q347" s="241"/>
      <c r="R347" s="241"/>
      <c r="S347" s="241"/>
      <c r="T347" s="241"/>
      <c r="U347" s="241"/>
      <c r="V347" s="241"/>
      <c r="W347" s="241"/>
      <c r="X347" s="241"/>
      <c r="Y347" s="241"/>
      <c r="Z347" s="241"/>
    </row>
    <row r="348" spans="1:26" ht="14.25" customHeight="1" x14ac:dyDescent="0.25">
      <c r="A348" s="241"/>
      <c r="B348" s="241"/>
      <c r="C348" s="241"/>
      <c r="D348" s="241"/>
      <c r="E348" s="241"/>
      <c r="F348" s="241"/>
      <c r="G348" s="256"/>
      <c r="H348" s="249"/>
      <c r="I348" s="241"/>
      <c r="J348" s="241"/>
      <c r="K348" s="241"/>
      <c r="L348" s="241"/>
      <c r="M348" s="241"/>
      <c r="N348" s="241"/>
      <c r="O348" s="241"/>
      <c r="P348" s="241"/>
      <c r="Q348" s="241"/>
      <c r="R348" s="241"/>
      <c r="S348" s="241"/>
      <c r="T348" s="241"/>
      <c r="U348" s="241"/>
      <c r="V348" s="241"/>
      <c r="W348" s="241"/>
      <c r="X348" s="241"/>
      <c r="Y348" s="241"/>
      <c r="Z348" s="241"/>
    </row>
    <row r="349" spans="1:26" ht="14.25" customHeight="1" x14ac:dyDescent="0.25">
      <c r="A349" s="241"/>
      <c r="B349" s="241"/>
      <c r="C349" s="241"/>
      <c r="D349" s="241"/>
      <c r="E349" s="241"/>
      <c r="F349" s="241"/>
      <c r="G349" s="256"/>
      <c r="H349" s="249"/>
      <c r="I349" s="241"/>
      <c r="J349" s="241"/>
      <c r="K349" s="241"/>
      <c r="L349" s="241"/>
      <c r="M349" s="241"/>
      <c r="N349" s="241"/>
      <c r="O349" s="241"/>
      <c r="P349" s="241"/>
      <c r="Q349" s="241"/>
      <c r="R349" s="241"/>
      <c r="S349" s="241"/>
      <c r="T349" s="241"/>
      <c r="U349" s="241"/>
      <c r="V349" s="241"/>
      <c r="W349" s="241"/>
      <c r="X349" s="241"/>
      <c r="Y349" s="241"/>
      <c r="Z349" s="241"/>
    </row>
    <row r="350" spans="1:26" ht="14.25" customHeight="1" x14ac:dyDescent="0.25">
      <c r="A350" s="241"/>
      <c r="B350" s="241"/>
      <c r="C350" s="241"/>
      <c r="D350" s="241"/>
      <c r="E350" s="241"/>
      <c r="F350" s="241"/>
      <c r="G350" s="256"/>
      <c r="H350" s="249"/>
      <c r="I350" s="241"/>
      <c r="J350" s="241"/>
      <c r="K350" s="241"/>
      <c r="L350" s="241"/>
      <c r="M350" s="241"/>
      <c r="N350" s="241"/>
      <c r="O350" s="241"/>
      <c r="P350" s="241"/>
      <c r="Q350" s="241"/>
      <c r="R350" s="241"/>
      <c r="S350" s="241"/>
      <c r="T350" s="241"/>
      <c r="U350" s="241"/>
      <c r="V350" s="241"/>
      <c r="W350" s="241"/>
      <c r="X350" s="241"/>
      <c r="Y350" s="241"/>
      <c r="Z350" s="241"/>
    </row>
    <row r="351" spans="1:26" ht="14.25" customHeight="1" x14ac:dyDescent="0.25">
      <c r="A351" s="241"/>
      <c r="B351" s="241"/>
      <c r="C351" s="241"/>
      <c r="D351" s="241"/>
      <c r="E351" s="241"/>
      <c r="F351" s="241"/>
      <c r="G351" s="256"/>
      <c r="H351" s="249"/>
      <c r="I351" s="241"/>
      <c r="J351" s="241"/>
      <c r="K351" s="241"/>
      <c r="L351" s="241"/>
      <c r="M351" s="241"/>
      <c r="N351" s="241"/>
      <c r="O351" s="241"/>
      <c r="P351" s="241"/>
      <c r="Q351" s="241"/>
      <c r="R351" s="241"/>
      <c r="S351" s="241"/>
      <c r="T351" s="241"/>
      <c r="U351" s="241"/>
      <c r="V351" s="241"/>
      <c r="W351" s="241"/>
      <c r="X351" s="241"/>
      <c r="Y351" s="241"/>
      <c r="Z351" s="241"/>
    </row>
    <row r="352" spans="1:26" ht="14.25" customHeight="1" x14ac:dyDescent="0.25">
      <c r="A352" s="241"/>
      <c r="B352" s="241"/>
      <c r="C352" s="241"/>
      <c r="D352" s="241"/>
      <c r="E352" s="241"/>
      <c r="F352" s="241"/>
      <c r="G352" s="256"/>
      <c r="H352" s="249"/>
      <c r="I352" s="241"/>
      <c r="J352" s="241"/>
      <c r="K352" s="241"/>
      <c r="L352" s="241"/>
      <c r="M352" s="241"/>
      <c r="N352" s="241"/>
      <c r="O352" s="241"/>
      <c r="P352" s="241"/>
      <c r="Q352" s="241"/>
      <c r="R352" s="241"/>
      <c r="S352" s="241"/>
      <c r="T352" s="241"/>
      <c r="U352" s="241"/>
      <c r="V352" s="241"/>
      <c r="W352" s="241"/>
      <c r="X352" s="241"/>
      <c r="Y352" s="241"/>
      <c r="Z352" s="241"/>
    </row>
    <row r="353" spans="1:26" ht="14.25" customHeight="1" x14ac:dyDescent="0.25">
      <c r="A353" s="241"/>
      <c r="B353" s="241"/>
      <c r="C353" s="241"/>
      <c r="D353" s="241"/>
      <c r="E353" s="241"/>
      <c r="F353" s="241"/>
      <c r="G353" s="256"/>
      <c r="H353" s="249"/>
      <c r="I353" s="241"/>
      <c r="J353" s="241"/>
      <c r="K353" s="241"/>
      <c r="L353" s="241"/>
      <c r="M353" s="241"/>
      <c r="N353" s="241"/>
      <c r="O353" s="241"/>
      <c r="P353" s="241"/>
      <c r="Q353" s="241"/>
      <c r="R353" s="241"/>
      <c r="S353" s="241"/>
      <c r="T353" s="241"/>
      <c r="U353" s="241"/>
      <c r="V353" s="241"/>
      <c r="W353" s="241"/>
      <c r="X353" s="241"/>
      <c r="Y353" s="241"/>
      <c r="Z353" s="241"/>
    </row>
    <row r="354" spans="1:26" ht="14.25" customHeight="1" x14ac:dyDescent="0.25">
      <c r="A354" s="241"/>
      <c r="B354" s="241"/>
      <c r="C354" s="241"/>
      <c r="D354" s="241"/>
      <c r="E354" s="241"/>
      <c r="F354" s="241"/>
      <c r="G354" s="256"/>
      <c r="H354" s="249"/>
      <c r="I354" s="241"/>
      <c r="J354" s="241"/>
      <c r="K354" s="241"/>
      <c r="L354" s="241"/>
      <c r="M354" s="241"/>
      <c r="N354" s="241"/>
      <c r="O354" s="241"/>
      <c r="P354" s="241"/>
      <c r="Q354" s="241"/>
      <c r="R354" s="241"/>
      <c r="S354" s="241"/>
      <c r="T354" s="241"/>
      <c r="U354" s="241"/>
      <c r="V354" s="241"/>
      <c r="W354" s="241"/>
      <c r="X354" s="241"/>
      <c r="Y354" s="241"/>
      <c r="Z354" s="241"/>
    </row>
    <row r="355" spans="1:26" ht="14.25" customHeight="1" x14ac:dyDescent="0.25">
      <c r="A355" s="241"/>
      <c r="B355" s="241"/>
      <c r="C355" s="241"/>
      <c r="D355" s="241"/>
      <c r="E355" s="241"/>
      <c r="F355" s="241"/>
      <c r="G355" s="256"/>
      <c r="H355" s="249"/>
      <c r="I355" s="241"/>
      <c r="J355" s="241"/>
      <c r="K355" s="241"/>
      <c r="L355" s="241"/>
      <c r="M355" s="241"/>
      <c r="N355" s="241"/>
      <c r="O355" s="241"/>
      <c r="P355" s="241"/>
      <c r="Q355" s="241"/>
      <c r="R355" s="241"/>
      <c r="S355" s="241"/>
      <c r="T355" s="241"/>
      <c r="U355" s="241"/>
      <c r="V355" s="241"/>
      <c r="W355" s="241"/>
      <c r="X355" s="241"/>
      <c r="Y355" s="241"/>
      <c r="Z355" s="241"/>
    </row>
    <row r="356" spans="1:26" ht="14.25" customHeight="1" x14ac:dyDescent="0.25">
      <c r="A356" s="241"/>
      <c r="B356" s="241"/>
      <c r="C356" s="241"/>
      <c r="D356" s="241"/>
      <c r="E356" s="241"/>
      <c r="F356" s="241"/>
      <c r="G356" s="256"/>
      <c r="H356" s="249"/>
      <c r="I356" s="241"/>
      <c r="J356" s="241"/>
      <c r="K356" s="241"/>
      <c r="L356" s="241"/>
      <c r="M356" s="241"/>
      <c r="N356" s="241"/>
      <c r="O356" s="241"/>
      <c r="P356" s="241"/>
      <c r="Q356" s="241"/>
      <c r="R356" s="241"/>
      <c r="S356" s="241"/>
      <c r="T356" s="241"/>
      <c r="U356" s="241"/>
      <c r="V356" s="241"/>
      <c r="W356" s="241"/>
      <c r="X356" s="241"/>
      <c r="Y356" s="241"/>
      <c r="Z356" s="241"/>
    </row>
    <row r="357" spans="1:26" ht="14.25" customHeight="1" x14ac:dyDescent="0.25">
      <c r="A357" s="241"/>
      <c r="B357" s="241"/>
      <c r="C357" s="241"/>
      <c r="D357" s="241"/>
      <c r="E357" s="241"/>
      <c r="F357" s="241"/>
      <c r="G357" s="256"/>
      <c r="H357" s="249"/>
      <c r="I357" s="241"/>
      <c r="J357" s="241"/>
      <c r="K357" s="241"/>
      <c r="L357" s="241"/>
      <c r="M357" s="241"/>
      <c r="N357" s="241"/>
      <c r="O357" s="241"/>
      <c r="P357" s="241"/>
      <c r="Q357" s="241"/>
      <c r="R357" s="241"/>
      <c r="S357" s="241"/>
      <c r="T357" s="241"/>
      <c r="U357" s="241"/>
      <c r="V357" s="241"/>
      <c r="W357" s="241"/>
      <c r="X357" s="241"/>
      <c r="Y357" s="241"/>
      <c r="Z357" s="241"/>
    </row>
    <row r="358" spans="1:26" ht="14.25" customHeight="1" x14ac:dyDescent="0.25">
      <c r="A358" s="241"/>
      <c r="B358" s="241"/>
      <c r="C358" s="241"/>
      <c r="D358" s="241"/>
      <c r="E358" s="241"/>
      <c r="F358" s="241"/>
      <c r="G358" s="256"/>
      <c r="H358" s="249"/>
      <c r="I358" s="241"/>
      <c r="J358" s="241"/>
      <c r="K358" s="241"/>
      <c r="L358" s="241"/>
      <c r="M358" s="241"/>
      <c r="N358" s="241"/>
      <c r="O358" s="241"/>
      <c r="P358" s="241"/>
      <c r="Q358" s="241"/>
      <c r="R358" s="241"/>
      <c r="S358" s="241"/>
      <c r="T358" s="241"/>
      <c r="U358" s="241"/>
      <c r="V358" s="241"/>
      <c r="W358" s="241"/>
      <c r="X358" s="241"/>
      <c r="Y358" s="241"/>
      <c r="Z358" s="241"/>
    </row>
    <row r="359" spans="1:26" ht="14.25" customHeight="1" x14ac:dyDescent="0.25">
      <c r="A359" s="241"/>
      <c r="B359" s="241"/>
      <c r="C359" s="241"/>
      <c r="D359" s="241"/>
      <c r="E359" s="241"/>
      <c r="F359" s="241"/>
      <c r="G359" s="256"/>
      <c r="H359" s="249"/>
      <c r="I359" s="241"/>
      <c r="J359" s="241"/>
      <c r="K359" s="241"/>
      <c r="L359" s="241"/>
      <c r="M359" s="241"/>
      <c r="N359" s="241"/>
      <c r="O359" s="241"/>
      <c r="P359" s="241"/>
      <c r="Q359" s="241"/>
      <c r="R359" s="241"/>
      <c r="S359" s="241"/>
      <c r="T359" s="241"/>
      <c r="U359" s="241"/>
      <c r="V359" s="241"/>
      <c r="W359" s="241"/>
      <c r="X359" s="241"/>
      <c r="Y359" s="241"/>
      <c r="Z359" s="241"/>
    </row>
    <row r="360" spans="1:26" ht="14.25" customHeight="1" x14ac:dyDescent="0.25">
      <c r="A360" s="241"/>
      <c r="B360" s="241"/>
      <c r="C360" s="241"/>
      <c r="D360" s="241"/>
      <c r="E360" s="241"/>
      <c r="F360" s="241"/>
      <c r="G360" s="256"/>
      <c r="H360" s="249"/>
      <c r="I360" s="241"/>
      <c r="J360" s="241"/>
      <c r="K360" s="241"/>
      <c r="L360" s="241"/>
      <c r="M360" s="241"/>
      <c r="N360" s="241"/>
      <c r="O360" s="241"/>
      <c r="P360" s="241"/>
      <c r="Q360" s="241"/>
      <c r="R360" s="241"/>
      <c r="S360" s="241"/>
      <c r="T360" s="241"/>
      <c r="U360" s="241"/>
      <c r="V360" s="241"/>
      <c r="W360" s="241"/>
      <c r="X360" s="241"/>
      <c r="Y360" s="241"/>
      <c r="Z360" s="241"/>
    </row>
    <row r="361" spans="1:26" ht="14.25" customHeight="1" x14ac:dyDescent="0.25">
      <c r="A361" s="241"/>
      <c r="B361" s="241"/>
      <c r="C361" s="241"/>
      <c r="D361" s="241"/>
      <c r="E361" s="241"/>
      <c r="F361" s="241"/>
      <c r="G361" s="256"/>
      <c r="H361" s="249"/>
      <c r="I361" s="241"/>
      <c r="J361" s="241"/>
      <c r="K361" s="241"/>
      <c r="L361" s="241"/>
      <c r="M361" s="241"/>
      <c r="N361" s="241"/>
      <c r="O361" s="241"/>
      <c r="P361" s="241"/>
      <c r="Q361" s="241"/>
      <c r="R361" s="241"/>
      <c r="S361" s="241"/>
      <c r="T361" s="241"/>
      <c r="U361" s="241"/>
      <c r="V361" s="241"/>
      <c r="W361" s="241"/>
      <c r="X361" s="241"/>
      <c r="Y361" s="241"/>
      <c r="Z361" s="241"/>
    </row>
    <row r="362" spans="1:26" ht="14.25" customHeight="1" x14ac:dyDescent="0.25">
      <c r="A362" s="241"/>
      <c r="B362" s="241"/>
      <c r="C362" s="241"/>
      <c r="D362" s="241"/>
      <c r="E362" s="241"/>
      <c r="F362" s="241"/>
      <c r="G362" s="256"/>
      <c r="H362" s="249"/>
      <c r="I362" s="241"/>
      <c r="J362" s="241"/>
      <c r="K362" s="241"/>
      <c r="L362" s="241"/>
      <c r="M362" s="241"/>
      <c r="N362" s="241"/>
      <c r="O362" s="241"/>
      <c r="P362" s="241"/>
      <c r="Q362" s="241"/>
      <c r="R362" s="241"/>
      <c r="S362" s="241"/>
      <c r="T362" s="241"/>
      <c r="U362" s="241"/>
      <c r="V362" s="241"/>
      <c r="W362" s="241"/>
      <c r="X362" s="241"/>
      <c r="Y362" s="241"/>
      <c r="Z362" s="241"/>
    </row>
    <row r="363" spans="1:26" ht="14.25" customHeight="1" x14ac:dyDescent="0.25">
      <c r="A363" s="241"/>
      <c r="B363" s="241"/>
      <c r="C363" s="241"/>
      <c r="D363" s="241"/>
      <c r="E363" s="241"/>
      <c r="F363" s="241"/>
      <c r="G363" s="256"/>
      <c r="H363" s="249"/>
      <c r="I363" s="241"/>
      <c r="J363" s="241"/>
      <c r="K363" s="241"/>
      <c r="L363" s="241"/>
      <c r="M363" s="241"/>
      <c r="N363" s="241"/>
      <c r="O363" s="241"/>
      <c r="P363" s="241"/>
      <c r="Q363" s="241"/>
      <c r="R363" s="241"/>
      <c r="S363" s="241"/>
      <c r="T363" s="241"/>
      <c r="U363" s="241"/>
      <c r="V363" s="241"/>
      <c r="W363" s="241"/>
      <c r="X363" s="241"/>
      <c r="Y363" s="241"/>
      <c r="Z363" s="241"/>
    </row>
    <row r="364" spans="1:26" ht="14.25" customHeight="1" x14ac:dyDescent="0.25">
      <c r="A364" s="241"/>
      <c r="B364" s="241"/>
      <c r="C364" s="241"/>
      <c r="D364" s="241"/>
      <c r="E364" s="241"/>
      <c r="F364" s="241"/>
      <c r="G364" s="256"/>
      <c r="H364" s="249"/>
      <c r="I364" s="241"/>
      <c r="J364" s="241"/>
      <c r="K364" s="241"/>
      <c r="L364" s="241"/>
      <c r="M364" s="241"/>
      <c r="N364" s="241"/>
      <c r="O364" s="241"/>
      <c r="P364" s="241"/>
      <c r="Q364" s="241"/>
      <c r="R364" s="241"/>
      <c r="S364" s="241"/>
      <c r="T364" s="241"/>
      <c r="U364" s="241"/>
      <c r="V364" s="241"/>
      <c r="W364" s="241"/>
      <c r="X364" s="241"/>
      <c r="Y364" s="241"/>
      <c r="Z364" s="241"/>
    </row>
    <row r="365" spans="1:26" ht="14.25" customHeight="1" x14ac:dyDescent="0.25">
      <c r="A365" s="241"/>
      <c r="B365" s="241"/>
      <c r="C365" s="241"/>
      <c r="D365" s="241"/>
      <c r="E365" s="241"/>
      <c r="F365" s="241"/>
      <c r="G365" s="256"/>
      <c r="H365" s="249"/>
      <c r="I365" s="241"/>
      <c r="J365" s="241"/>
      <c r="K365" s="241"/>
      <c r="L365" s="241"/>
      <c r="M365" s="241"/>
      <c r="N365" s="241"/>
      <c r="O365" s="241"/>
      <c r="P365" s="241"/>
      <c r="Q365" s="241"/>
      <c r="R365" s="241"/>
      <c r="S365" s="241"/>
      <c r="T365" s="241"/>
      <c r="U365" s="241"/>
      <c r="V365" s="241"/>
      <c r="W365" s="241"/>
      <c r="X365" s="241"/>
      <c r="Y365" s="241"/>
      <c r="Z365" s="241"/>
    </row>
    <row r="366" spans="1:26" ht="14.25" customHeight="1" x14ac:dyDescent="0.25">
      <c r="A366" s="241"/>
      <c r="B366" s="241"/>
      <c r="C366" s="241"/>
      <c r="D366" s="241"/>
      <c r="E366" s="241"/>
      <c r="F366" s="241"/>
      <c r="G366" s="256"/>
      <c r="H366" s="249"/>
      <c r="I366" s="241"/>
      <c r="J366" s="241"/>
      <c r="K366" s="241"/>
      <c r="L366" s="241"/>
      <c r="M366" s="241"/>
      <c r="N366" s="241"/>
      <c r="O366" s="241"/>
      <c r="P366" s="241"/>
      <c r="Q366" s="241"/>
      <c r="R366" s="241"/>
      <c r="S366" s="241"/>
      <c r="T366" s="241"/>
      <c r="U366" s="241"/>
      <c r="V366" s="241"/>
      <c r="W366" s="241"/>
      <c r="X366" s="241"/>
      <c r="Y366" s="241"/>
      <c r="Z366" s="241"/>
    </row>
    <row r="367" spans="1:26" ht="14.25" customHeight="1" x14ac:dyDescent="0.25">
      <c r="A367" s="241"/>
      <c r="B367" s="241"/>
      <c r="C367" s="241"/>
      <c r="D367" s="241"/>
      <c r="E367" s="241"/>
      <c r="F367" s="241"/>
      <c r="G367" s="256"/>
      <c r="H367" s="249"/>
      <c r="I367" s="241"/>
      <c r="J367" s="241"/>
      <c r="K367" s="241"/>
      <c r="L367" s="241"/>
      <c r="M367" s="241"/>
      <c r="N367" s="241"/>
      <c r="O367" s="241"/>
      <c r="P367" s="241"/>
      <c r="Q367" s="241"/>
      <c r="R367" s="241"/>
      <c r="S367" s="241"/>
      <c r="T367" s="241"/>
      <c r="U367" s="241"/>
      <c r="V367" s="241"/>
      <c r="W367" s="241"/>
      <c r="X367" s="241"/>
      <c r="Y367" s="241"/>
      <c r="Z367" s="241"/>
    </row>
    <row r="368" spans="1:26" ht="14.25" customHeight="1" x14ac:dyDescent="0.25">
      <c r="A368" s="241"/>
      <c r="B368" s="241"/>
      <c r="C368" s="241"/>
      <c r="D368" s="241"/>
      <c r="E368" s="241"/>
      <c r="F368" s="241"/>
      <c r="G368" s="256"/>
      <c r="H368" s="249"/>
      <c r="I368" s="241"/>
      <c r="J368" s="241"/>
      <c r="K368" s="241"/>
      <c r="L368" s="241"/>
      <c r="M368" s="241"/>
      <c r="N368" s="241"/>
      <c r="O368" s="241"/>
      <c r="P368" s="241"/>
      <c r="Q368" s="241"/>
      <c r="R368" s="241"/>
      <c r="S368" s="241"/>
      <c r="T368" s="241"/>
      <c r="U368" s="241"/>
      <c r="V368" s="241"/>
      <c r="W368" s="241"/>
      <c r="X368" s="241"/>
      <c r="Y368" s="241"/>
      <c r="Z368" s="241"/>
    </row>
    <row r="369" spans="1:26" ht="14.25" customHeight="1" x14ac:dyDescent="0.25">
      <c r="A369" s="241"/>
      <c r="B369" s="241"/>
      <c r="C369" s="241"/>
      <c r="D369" s="241"/>
      <c r="E369" s="241"/>
      <c r="F369" s="241"/>
      <c r="G369" s="256"/>
      <c r="H369" s="249"/>
      <c r="I369" s="241"/>
      <c r="J369" s="241"/>
      <c r="K369" s="241"/>
      <c r="L369" s="241"/>
      <c r="M369" s="241"/>
      <c r="N369" s="241"/>
      <c r="O369" s="241"/>
      <c r="P369" s="241"/>
      <c r="Q369" s="241"/>
      <c r="R369" s="241"/>
      <c r="S369" s="241"/>
      <c r="T369" s="241"/>
      <c r="U369" s="241"/>
      <c r="V369" s="241"/>
      <c r="W369" s="241"/>
      <c r="X369" s="241"/>
      <c r="Y369" s="241"/>
      <c r="Z369" s="241"/>
    </row>
    <row r="370" spans="1:26" ht="14.25" customHeight="1" x14ac:dyDescent="0.25">
      <c r="A370" s="241"/>
      <c r="B370" s="241"/>
      <c r="C370" s="241"/>
      <c r="D370" s="241"/>
      <c r="E370" s="241"/>
      <c r="F370" s="241"/>
      <c r="G370" s="256"/>
      <c r="H370" s="249"/>
      <c r="I370" s="241"/>
      <c r="J370" s="241"/>
      <c r="K370" s="241"/>
      <c r="L370" s="241"/>
      <c r="M370" s="241"/>
      <c r="N370" s="241"/>
      <c r="O370" s="241"/>
      <c r="P370" s="241"/>
      <c r="Q370" s="241"/>
      <c r="R370" s="241"/>
      <c r="S370" s="241"/>
      <c r="T370" s="241"/>
      <c r="U370" s="241"/>
      <c r="V370" s="241"/>
      <c r="W370" s="241"/>
      <c r="X370" s="241"/>
      <c r="Y370" s="241"/>
      <c r="Z370" s="241"/>
    </row>
    <row r="371" spans="1:26" ht="14.25" customHeight="1" x14ac:dyDescent="0.25">
      <c r="A371" s="241"/>
      <c r="B371" s="241"/>
      <c r="C371" s="241"/>
      <c r="D371" s="241"/>
      <c r="E371" s="241"/>
      <c r="F371" s="241"/>
      <c r="G371" s="256"/>
      <c r="H371" s="249"/>
      <c r="I371" s="241"/>
      <c r="J371" s="241"/>
      <c r="K371" s="241"/>
      <c r="L371" s="241"/>
      <c r="M371" s="241"/>
      <c r="N371" s="241"/>
      <c r="O371" s="241"/>
      <c r="P371" s="241"/>
      <c r="Q371" s="241"/>
      <c r="R371" s="241"/>
      <c r="S371" s="241"/>
      <c r="T371" s="241"/>
      <c r="U371" s="241"/>
      <c r="V371" s="241"/>
      <c r="W371" s="241"/>
      <c r="X371" s="241"/>
      <c r="Y371" s="241"/>
      <c r="Z371" s="241"/>
    </row>
    <row r="372" spans="1:26" ht="14.25" customHeight="1" x14ac:dyDescent="0.25">
      <c r="A372" s="241"/>
      <c r="B372" s="241"/>
      <c r="C372" s="241"/>
      <c r="D372" s="241"/>
      <c r="E372" s="241"/>
      <c r="F372" s="241"/>
      <c r="G372" s="256"/>
      <c r="H372" s="249"/>
      <c r="I372" s="241"/>
      <c r="J372" s="241"/>
      <c r="K372" s="241"/>
      <c r="L372" s="241"/>
      <c r="M372" s="241"/>
      <c r="N372" s="241"/>
      <c r="O372" s="241"/>
      <c r="P372" s="241"/>
      <c r="Q372" s="241"/>
      <c r="R372" s="241"/>
      <c r="S372" s="241"/>
      <c r="T372" s="241"/>
      <c r="U372" s="241"/>
      <c r="V372" s="241"/>
      <c r="W372" s="241"/>
      <c r="X372" s="241"/>
      <c r="Y372" s="241"/>
      <c r="Z372" s="241"/>
    </row>
    <row r="373" spans="1:26" ht="14.25" customHeight="1" x14ac:dyDescent="0.25">
      <c r="A373" s="241"/>
      <c r="B373" s="241"/>
      <c r="C373" s="241"/>
      <c r="D373" s="241"/>
      <c r="E373" s="241"/>
      <c r="F373" s="241"/>
      <c r="G373" s="256"/>
      <c r="H373" s="249"/>
      <c r="I373" s="241"/>
      <c r="J373" s="241"/>
      <c r="K373" s="241"/>
      <c r="L373" s="241"/>
      <c r="M373" s="241"/>
      <c r="N373" s="241"/>
      <c r="O373" s="241"/>
      <c r="P373" s="241"/>
      <c r="Q373" s="241"/>
      <c r="R373" s="241"/>
      <c r="S373" s="241"/>
      <c r="T373" s="241"/>
      <c r="U373" s="241"/>
      <c r="V373" s="241"/>
      <c r="W373" s="241"/>
      <c r="X373" s="241"/>
      <c r="Y373" s="241"/>
      <c r="Z373" s="241"/>
    </row>
    <row r="374" spans="1:26" ht="14.25" customHeight="1" x14ac:dyDescent="0.25">
      <c r="A374" s="241"/>
      <c r="B374" s="241"/>
      <c r="C374" s="241"/>
      <c r="D374" s="241"/>
      <c r="E374" s="241"/>
      <c r="F374" s="241"/>
      <c r="G374" s="256"/>
      <c r="H374" s="249"/>
      <c r="I374" s="241"/>
      <c r="J374" s="241"/>
      <c r="K374" s="241"/>
      <c r="L374" s="241"/>
      <c r="M374" s="241"/>
      <c r="N374" s="241"/>
      <c r="O374" s="241"/>
      <c r="P374" s="241"/>
      <c r="Q374" s="241"/>
      <c r="R374" s="241"/>
      <c r="S374" s="241"/>
      <c r="T374" s="241"/>
      <c r="U374" s="241"/>
      <c r="V374" s="241"/>
      <c r="W374" s="241"/>
      <c r="X374" s="241"/>
      <c r="Y374" s="241"/>
      <c r="Z374" s="241"/>
    </row>
    <row r="375" spans="1:26" ht="14.25" customHeight="1" x14ac:dyDescent="0.25">
      <c r="A375" s="241"/>
      <c r="B375" s="241"/>
      <c r="C375" s="241"/>
      <c r="D375" s="241"/>
      <c r="E375" s="241"/>
      <c r="F375" s="241"/>
      <c r="G375" s="256"/>
      <c r="H375" s="249"/>
      <c r="I375" s="241"/>
      <c r="J375" s="241"/>
      <c r="K375" s="241"/>
      <c r="L375" s="241"/>
      <c r="M375" s="241"/>
      <c r="N375" s="241"/>
      <c r="O375" s="241"/>
      <c r="P375" s="241"/>
      <c r="Q375" s="241"/>
      <c r="R375" s="241"/>
      <c r="S375" s="241"/>
      <c r="T375" s="241"/>
      <c r="U375" s="241"/>
      <c r="V375" s="241"/>
      <c r="W375" s="241"/>
      <c r="X375" s="241"/>
      <c r="Y375" s="241"/>
      <c r="Z375" s="241"/>
    </row>
    <row r="376" spans="1:26" ht="14.25" customHeight="1" x14ac:dyDescent="0.25">
      <c r="A376" s="241"/>
      <c r="B376" s="241"/>
      <c r="C376" s="241"/>
      <c r="D376" s="241"/>
      <c r="E376" s="241"/>
      <c r="F376" s="241"/>
      <c r="G376" s="256"/>
      <c r="H376" s="249"/>
      <c r="I376" s="241"/>
      <c r="J376" s="241"/>
      <c r="K376" s="241"/>
      <c r="L376" s="241"/>
      <c r="M376" s="241"/>
      <c r="N376" s="241"/>
      <c r="O376" s="241"/>
      <c r="P376" s="241"/>
      <c r="Q376" s="241"/>
      <c r="R376" s="241"/>
      <c r="S376" s="241"/>
      <c r="T376" s="241"/>
      <c r="U376" s="241"/>
      <c r="V376" s="241"/>
      <c r="W376" s="241"/>
      <c r="X376" s="241"/>
      <c r="Y376" s="241"/>
      <c r="Z376" s="241"/>
    </row>
    <row r="377" spans="1:26" ht="14.25" customHeight="1" x14ac:dyDescent="0.25">
      <c r="A377" s="241"/>
      <c r="B377" s="241"/>
      <c r="C377" s="241"/>
      <c r="D377" s="241"/>
      <c r="E377" s="241"/>
      <c r="F377" s="241"/>
      <c r="G377" s="256"/>
      <c r="H377" s="249"/>
      <c r="I377" s="241"/>
      <c r="J377" s="241"/>
      <c r="K377" s="241"/>
      <c r="L377" s="241"/>
      <c r="M377" s="241"/>
      <c r="N377" s="241"/>
      <c r="O377" s="241"/>
      <c r="P377" s="241"/>
      <c r="Q377" s="241"/>
      <c r="R377" s="241"/>
      <c r="S377" s="241"/>
      <c r="T377" s="241"/>
      <c r="U377" s="241"/>
      <c r="V377" s="241"/>
      <c r="W377" s="241"/>
      <c r="X377" s="241"/>
      <c r="Y377" s="241"/>
      <c r="Z377" s="241"/>
    </row>
    <row r="378" spans="1:26" ht="14.25" customHeight="1" x14ac:dyDescent="0.25">
      <c r="A378" s="241"/>
      <c r="B378" s="241"/>
      <c r="C378" s="241"/>
      <c r="D378" s="241"/>
      <c r="E378" s="241"/>
      <c r="F378" s="241"/>
      <c r="G378" s="256"/>
      <c r="H378" s="249"/>
      <c r="I378" s="241"/>
      <c r="J378" s="241"/>
      <c r="K378" s="241"/>
      <c r="L378" s="241"/>
      <c r="M378" s="241"/>
      <c r="N378" s="241"/>
      <c r="O378" s="241"/>
      <c r="P378" s="241"/>
      <c r="Q378" s="241"/>
      <c r="R378" s="241"/>
      <c r="S378" s="241"/>
      <c r="T378" s="241"/>
      <c r="U378" s="241"/>
      <c r="V378" s="241"/>
      <c r="W378" s="241"/>
      <c r="X378" s="241"/>
      <c r="Y378" s="241"/>
      <c r="Z378" s="241"/>
    </row>
    <row r="379" spans="1:26" ht="14.25" customHeight="1" x14ac:dyDescent="0.25">
      <c r="A379" s="241"/>
      <c r="B379" s="241"/>
      <c r="C379" s="241"/>
      <c r="D379" s="241"/>
      <c r="E379" s="241"/>
      <c r="F379" s="241"/>
      <c r="G379" s="256"/>
      <c r="H379" s="249"/>
      <c r="I379" s="241"/>
      <c r="J379" s="241"/>
      <c r="K379" s="241"/>
      <c r="L379" s="241"/>
      <c r="M379" s="241"/>
      <c r="N379" s="241"/>
      <c r="O379" s="241"/>
      <c r="P379" s="241"/>
      <c r="Q379" s="241"/>
      <c r="R379" s="241"/>
      <c r="S379" s="241"/>
      <c r="T379" s="241"/>
      <c r="U379" s="241"/>
      <c r="V379" s="241"/>
      <c r="W379" s="241"/>
      <c r="X379" s="241"/>
      <c r="Y379" s="241"/>
      <c r="Z379" s="241"/>
    </row>
    <row r="380" spans="1:26" ht="14.25" customHeight="1" x14ac:dyDescent="0.25">
      <c r="A380" s="241"/>
      <c r="B380" s="241"/>
      <c r="C380" s="241"/>
      <c r="D380" s="241"/>
      <c r="E380" s="241"/>
      <c r="F380" s="241"/>
      <c r="G380" s="256"/>
      <c r="H380" s="249"/>
      <c r="I380" s="241"/>
      <c r="J380" s="241"/>
      <c r="K380" s="241"/>
      <c r="L380" s="241"/>
      <c r="M380" s="241"/>
      <c r="N380" s="241"/>
      <c r="O380" s="241"/>
      <c r="P380" s="241"/>
      <c r="Q380" s="241"/>
      <c r="R380" s="241"/>
      <c r="S380" s="241"/>
      <c r="T380" s="241"/>
      <c r="U380" s="241"/>
      <c r="V380" s="241"/>
      <c r="W380" s="241"/>
      <c r="X380" s="241"/>
      <c r="Y380" s="241"/>
      <c r="Z380" s="241"/>
    </row>
    <row r="381" spans="1:26" ht="14.25" customHeight="1" x14ac:dyDescent="0.25">
      <c r="A381" s="241"/>
      <c r="B381" s="241"/>
      <c r="C381" s="241"/>
      <c r="D381" s="241"/>
      <c r="E381" s="241"/>
      <c r="F381" s="241"/>
      <c r="G381" s="256"/>
      <c r="H381" s="249"/>
      <c r="I381" s="241"/>
      <c r="J381" s="241"/>
      <c r="K381" s="241"/>
      <c r="L381" s="241"/>
      <c r="M381" s="241"/>
      <c r="N381" s="241"/>
      <c r="O381" s="241"/>
      <c r="P381" s="241"/>
      <c r="Q381" s="241"/>
      <c r="R381" s="241"/>
      <c r="S381" s="241"/>
      <c r="T381" s="241"/>
      <c r="U381" s="241"/>
      <c r="V381" s="241"/>
      <c r="W381" s="241"/>
      <c r="X381" s="241"/>
      <c r="Y381" s="241"/>
      <c r="Z381" s="241"/>
    </row>
    <row r="382" spans="1:26" ht="14.25" customHeight="1" x14ac:dyDescent="0.25">
      <c r="A382" s="241"/>
      <c r="B382" s="241"/>
      <c r="C382" s="241"/>
      <c r="D382" s="241"/>
      <c r="E382" s="241"/>
      <c r="F382" s="241"/>
      <c r="G382" s="256"/>
      <c r="H382" s="249"/>
      <c r="I382" s="241"/>
      <c r="J382" s="241"/>
      <c r="K382" s="241"/>
      <c r="L382" s="241"/>
      <c r="M382" s="241"/>
      <c r="N382" s="241"/>
      <c r="O382" s="241"/>
      <c r="P382" s="241"/>
      <c r="Q382" s="241"/>
      <c r="R382" s="241"/>
      <c r="S382" s="241"/>
      <c r="T382" s="241"/>
      <c r="U382" s="241"/>
      <c r="V382" s="241"/>
      <c r="W382" s="241"/>
      <c r="X382" s="241"/>
      <c r="Y382" s="241"/>
      <c r="Z382" s="241"/>
    </row>
    <row r="383" spans="1:26" ht="14.25" customHeight="1" x14ac:dyDescent="0.25">
      <c r="A383" s="241"/>
      <c r="B383" s="241"/>
      <c r="C383" s="241"/>
      <c r="D383" s="241"/>
      <c r="E383" s="241"/>
      <c r="F383" s="241"/>
      <c r="G383" s="256"/>
      <c r="H383" s="249"/>
      <c r="I383" s="241"/>
      <c r="J383" s="241"/>
      <c r="K383" s="241"/>
      <c r="L383" s="241"/>
      <c r="M383" s="241"/>
      <c r="N383" s="241"/>
      <c r="O383" s="241"/>
      <c r="P383" s="241"/>
      <c r="Q383" s="241"/>
      <c r="R383" s="241"/>
      <c r="S383" s="241"/>
      <c r="T383" s="241"/>
      <c r="U383" s="241"/>
      <c r="V383" s="241"/>
      <c r="W383" s="241"/>
      <c r="X383" s="241"/>
      <c r="Y383" s="241"/>
      <c r="Z383" s="241"/>
    </row>
    <row r="384" spans="1:26" ht="14.25" customHeight="1" x14ac:dyDescent="0.25">
      <c r="A384" s="241"/>
      <c r="B384" s="241"/>
      <c r="C384" s="241"/>
      <c r="D384" s="241"/>
      <c r="E384" s="241"/>
      <c r="F384" s="241"/>
      <c r="G384" s="256"/>
      <c r="H384" s="249"/>
      <c r="I384" s="241"/>
      <c r="J384" s="241"/>
      <c r="K384" s="241"/>
      <c r="L384" s="241"/>
      <c r="M384" s="241"/>
      <c r="N384" s="241"/>
      <c r="O384" s="241"/>
      <c r="P384" s="241"/>
      <c r="Q384" s="241"/>
      <c r="R384" s="241"/>
      <c r="S384" s="241"/>
      <c r="T384" s="241"/>
      <c r="U384" s="241"/>
      <c r="V384" s="241"/>
      <c r="W384" s="241"/>
      <c r="X384" s="241"/>
      <c r="Y384" s="241"/>
      <c r="Z384" s="241"/>
    </row>
    <row r="385" spans="1:26" ht="14.25" customHeight="1" x14ac:dyDescent="0.25">
      <c r="A385" s="241"/>
      <c r="B385" s="241"/>
      <c r="C385" s="241"/>
      <c r="D385" s="241"/>
      <c r="E385" s="241"/>
      <c r="F385" s="241"/>
      <c r="G385" s="256"/>
      <c r="H385" s="249"/>
      <c r="I385" s="241"/>
      <c r="J385" s="241"/>
      <c r="K385" s="241"/>
      <c r="L385" s="241"/>
      <c r="M385" s="241"/>
      <c r="N385" s="241"/>
      <c r="O385" s="241"/>
      <c r="P385" s="241"/>
      <c r="Q385" s="241"/>
      <c r="R385" s="241"/>
      <c r="S385" s="241"/>
      <c r="T385" s="241"/>
      <c r="U385" s="241"/>
      <c r="V385" s="241"/>
      <c r="W385" s="241"/>
      <c r="X385" s="241"/>
      <c r="Y385" s="241"/>
      <c r="Z385" s="241"/>
    </row>
    <row r="386" spans="1:26" ht="14.25" customHeight="1" x14ac:dyDescent="0.25">
      <c r="A386" s="241"/>
      <c r="B386" s="241"/>
      <c r="C386" s="241"/>
      <c r="D386" s="241"/>
      <c r="E386" s="241"/>
      <c r="F386" s="241"/>
      <c r="G386" s="256"/>
      <c r="H386" s="249"/>
      <c r="I386" s="241"/>
      <c r="J386" s="241"/>
      <c r="K386" s="241"/>
      <c r="L386" s="241"/>
      <c r="M386" s="241"/>
      <c r="N386" s="241"/>
      <c r="O386" s="241"/>
      <c r="P386" s="241"/>
      <c r="Q386" s="241"/>
      <c r="R386" s="241"/>
      <c r="S386" s="241"/>
      <c r="T386" s="241"/>
      <c r="U386" s="241"/>
      <c r="V386" s="241"/>
      <c r="W386" s="241"/>
      <c r="X386" s="241"/>
      <c r="Y386" s="241"/>
      <c r="Z386" s="241"/>
    </row>
    <row r="387" spans="1:26" ht="14.25" customHeight="1" x14ac:dyDescent="0.25">
      <c r="A387" s="241"/>
      <c r="B387" s="241"/>
      <c r="C387" s="241"/>
      <c r="D387" s="241"/>
      <c r="E387" s="241"/>
      <c r="F387" s="241"/>
      <c r="G387" s="256"/>
      <c r="H387" s="249"/>
      <c r="I387" s="241"/>
      <c r="J387" s="241"/>
      <c r="K387" s="241"/>
      <c r="L387" s="241"/>
      <c r="M387" s="241"/>
      <c r="N387" s="241"/>
      <c r="O387" s="241"/>
      <c r="P387" s="241"/>
      <c r="Q387" s="241"/>
      <c r="R387" s="241"/>
      <c r="S387" s="241"/>
      <c r="T387" s="241"/>
      <c r="U387" s="241"/>
      <c r="V387" s="241"/>
      <c r="W387" s="241"/>
      <c r="X387" s="241"/>
      <c r="Y387" s="241"/>
      <c r="Z387" s="241"/>
    </row>
    <row r="388" spans="1:26" ht="14.25" customHeight="1" x14ac:dyDescent="0.25">
      <c r="A388" s="241"/>
      <c r="B388" s="241"/>
      <c r="C388" s="241"/>
      <c r="D388" s="241"/>
      <c r="E388" s="241"/>
      <c r="F388" s="241"/>
      <c r="G388" s="256"/>
      <c r="H388" s="249"/>
      <c r="I388" s="241"/>
      <c r="J388" s="241"/>
      <c r="K388" s="241"/>
      <c r="L388" s="241"/>
      <c r="M388" s="241"/>
      <c r="N388" s="241"/>
      <c r="O388" s="241"/>
      <c r="P388" s="241"/>
      <c r="Q388" s="241"/>
      <c r="R388" s="241"/>
      <c r="S388" s="241"/>
      <c r="T388" s="241"/>
      <c r="U388" s="241"/>
      <c r="V388" s="241"/>
      <c r="W388" s="241"/>
      <c r="X388" s="241"/>
      <c r="Y388" s="241"/>
      <c r="Z388" s="241"/>
    </row>
    <row r="389" spans="1:26" ht="14.25" customHeight="1" x14ac:dyDescent="0.25">
      <c r="A389" s="241"/>
      <c r="B389" s="241"/>
      <c r="C389" s="241"/>
      <c r="D389" s="241"/>
      <c r="E389" s="241"/>
      <c r="F389" s="241"/>
      <c r="G389" s="256"/>
      <c r="H389" s="249"/>
      <c r="I389" s="241"/>
      <c r="J389" s="241"/>
      <c r="K389" s="241"/>
      <c r="L389" s="241"/>
      <c r="M389" s="241"/>
      <c r="N389" s="241"/>
      <c r="O389" s="241"/>
      <c r="P389" s="241"/>
      <c r="Q389" s="241"/>
      <c r="R389" s="241"/>
      <c r="S389" s="241"/>
      <c r="T389" s="241"/>
      <c r="U389" s="241"/>
      <c r="V389" s="241"/>
      <c r="W389" s="241"/>
      <c r="X389" s="241"/>
      <c r="Y389" s="241"/>
      <c r="Z389" s="241"/>
    </row>
    <row r="390" spans="1:26" ht="14.25" customHeight="1" x14ac:dyDescent="0.25">
      <c r="A390" s="241"/>
      <c r="B390" s="241"/>
      <c r="C390" s="241"/>
      <c r="D390" s="241"/>
      <c r="E390" s="241"/>
      <c r="F390" s="241"/>
      <c r="G390" s="256"/>
      <c r="H390" s="249"/>
      <c r="I390" s="241"/>
      <c r="J390" s="241"/>
      <c r="K390" s="241"/>
      <c r="L390" s="241"/>
      <c r="M390" s="241"/>
      <c r="N390" s="241"/>
      <c r="O390" s="241"/>
      <c r="P390" s="241"/>
      <c r="Q390" s="241"/>
      <c r="R390" s="241"/>
      <c r="S390" s="241"/>
      <c r="T390" s="241"/>
      <c r="U390" s="241"/>
      <c r="V390" s="241"/>
      <c r="W390" s="241"/>
      <c r="X390" s="241"/>
      <c r="Y390" s="241"/>
      <c r="Z390" s="241"/>
    </row>
    <row r="391" spans="1:26" ht="14.25" customHeight="1" x14ac:dyDescent="0.25">
      <c r="A391" s="241"/>
      <c r="B391" s="241"/>
      <c r="C391" s="241"/>
      <c r="D391" s="241"/>
      <c r="E391" s="241"/>
      <c r="F391" s="241"/>
      <c r="G391" s="256"/>
      <c r="H391" s="249"/>
      <c r="I391" s="241"/>
      <c r="J391" s="241"/>
      <c r="K391" s="241"/>
      <c r="L391" s="241"/>
      <c r="M391" s="241"/>
      <c r="N391" s="241"/>
      <c r="O391" s="241"/>
      <c r="P391" s="241"/>
      <c r="Q391" s="241"/>
      <c r="R391" s="241"/>
      <c r="S391" s="241"/>
      <c r="T391" s="241"/>
      <c r="U391" s="241"/>
      <c r="V391" s="241"/>
      <c r="W391" s="241"/>
      <c r="X391" s="241"/>
      <c r="Y391" s="241"/>
      <c r="Z391" s="241"/>
    </row>
    <row r="392" spans="1:26" ht="14.25" customHeight="1" x14ac:dyDescent="0.25">
      <c r="A392" s="241"/>
      <c r="B392" s="241"/>
      <c r="C392" s="241"/>
      <c r="D392" s="241"/>
      <c r="E392" s="241"/>
      <c r="F392" s="241"/>
      <c r="G392" s="256"/>
      <c r="H392" s="249"/>
      <c r="I392" s="241"/>
      <c r="J392" s="241"/>
      <c r="K392" s="241"/>
      <c r="L392" s="241"/>
      <c r="M392" s="241"/>
      <c r="N392" s="241"/>
      <c r="O392" s="241"/>
      <c r="P392" s="241"/>
      <c r="Q392" s="241"/>
      <c r="R392" s="241"/>
      <c r="S392" s="241"/>
      <c r="T392" s="241"/>
      <c r="U392" s="241"/>
      <c r="V392" s="241"/>
      <c r="W392" s="241"/>
      <c r="X392" s="241"/>
      <c r="Y392" s="241"/>
      <c r="Z392" s="241"/>
    </row>
    <row r="393" spans="1:26" ht="14.25" customHeight="1" x14ac:dyDescent="0.25">
      <c r="A393" s="241"/>
      <c r="B393" s="241"/>
      <c r="C393" s="241"/>
      <c r="D393" s="241"/>
      <c r="E393" s="241"/>
      <c r="F393" s="241"/>
      <c r="G393" s="256"/>
      <c r="H393" s="249"/>
      <c r="I393" s="241"/>
      <c r="J393" s="241"/>
      <c r="K393" s="241"/>
      <c r="L393" s="241"/>
      <c r="M393" s="241"/>
      <c r="N393" s="241"/>
      <c r="O393" s="241"/>
      <c r="P393" s="241"/>
      <c r="Q393" s="241"/>
      <c r="R393" s="241"/>
      <c r="S393" s="241"/>
      <c r="T393" s="241"/>
      <c r="U393" s="241"/>
      <c r="V393" s="241"/>
      <c r="W393" s="241"/>
      <c r="X393" s="241"/>
      <c r="Y393" s="241"/>
      <c r="Z393" s="241"/>
    </row>
    <row r="394" spans="1:26" ht="14.25" customHeight="1" x14ac:dyDescent="0.25">
      <c r="A394" s="241"/>
      <c r="B394" s="241"/>
      <c r="C394" s="241"/>
      <c r="D394" s="241"/>
      <c r="E394" s="241"/>
      <c r="F394" s="241"/>
      <c r="G394" s="256"/>
      <c r="H394" s="249"/>
      <c r="I394" s="241"/>
      <c r="J394" s="241"/>
      <c r="K394" s="241"/>
      <c r="L394" s="241"/>
      <c r="M394" s="241"/>
      <c r="N394" s="241"/>
      <c r="O394" s="241"/>
      <c r="P394" s="241"/>
      <c r="Q394" s="241"/>
      <c r="R394" s="241"/>
      <c r="S394" s="241"/>
      <c r="T394" s="241"/>
      <c r="U394" s="241"/>
      <c r="V394" s="241"/>
      <c r="W394" s="241"/>
      <c r="X394" s="241"/>
      <c r="Y394" s="241"/>
      <c r="Z394" s="241"/>
    </row>
    <row r="395" spans="1:26" ht="14.25" customHeight="1" x14ac:dyDescent="0.25">
      <c r="A395" s="241"/>
      <c r="B395" s="241"/>
      <c r="C395" s="241"/>
      <c r="D395" s="241"/>
      <c r="E395" s="241"/>
      <c r="F395" s="241"/>
      <c r="G395" s="256"/>
      <c r="H395" s="249"/>
      <c r="I395" s="241"/>
      <c r="J395" s="241"/>
      <c r="K395" s="241"/>
      <c r="L395" s="241"/>
      <c r="M395" s="241"/>
      <c r="N395" s="241"/>
      <c r="O395" s="241"/>
      <c r="P395" s="241"/>
      <c r="Q395" s="241"/>
      <c r="R395" s="241"/>
      <c r="S395" s="241"/>
      <c r="T395" s="241"/>
      <c r="U395" s="241"/>
      <c r="V395" s="241"/>
      <c r="W395" s="241"/>
      <c r="X395" s="241"/>
      <c r="Y395" s="241"/>
      <c r="Z395" s="241"/>
    </row>
    <row r="396" spans="1:26" ht="14.25" customHeight="1" x14ac:dyDescent="0.25">
      <c r="A396" s="241"/>
      <c r="B396" s="241"/>
      <c r="C396" s="241"/>
      <c r="D396" s="241"/>
      <c r="E396" s="241"/>
      <c r="F396" s="241"/>
      <c r="G396" s="256"/>
      <c r="H396" s="249"/>
      <c r="I396" s="241"/>
      <c r="J396" s="241"/>
      <c r="K396" s="241"/>
      <c r="L396" s="241"/>
      <c r="M396" s="241"/>
      <c r="N396" s="241"/>
      <c r="O396" s="241"/>
      <c r="P396" s="241"/>
      <c r="Q396" s="241"/>
      <c r="R396" s="241"/>
      <c r="S396" s="241"/>
      <c r="T396" s="241"/>
      <c r="U396" s="241"/>
      <c r="V396" s="241"/>
      <c r="W396" s="241"/>
      <c r="X396" s="241"/>
      <c r="Y396" s="241"/>
      <c r="Z396" s="241"/>
    </row>
    <row r="397" spans="1:26" ht="14.25" customHeight="1" x14ac:dyDescent="0.25">
      <c r="A397" s="241"/>
      <c r="B397" s="241"/>
      <c r="C397" s="241"/>
      <c r="D397" s="241"/>
      <c r="E397" s="241"/>
      <c r="F397" s="241"/>
      <c r="G397" s="256"/>
      <c r="H397" s="249"/>
      <c r="I397" s="241"/>
      <c r="J397" s="241"/>
      <c r="K397" s="241"/>
      <c r="L397" s="241"/>
      <c r="M397" s="241"/>
      <c r="N397" s="241"/>
      <c r="O397" s="241"/>
      <c r="P397" s="241"/>
      <c r="Q397" s="241"/>
      <c r="R397" s="241"/>
      <c r="S397" s="241"/>
      <c r="T397" s="241"/>
      <c r="U397" s="241"/>
      <c r="V397" s="241"/>
      <c r="W397" s="241"/>
      <c r="X397" s="241"/>
      <c r="Y397" s="241"/>
      <c r="Z397" s="241"/>
    </row>
    <row r="398" spans="1:26" ht="14.25" customHeight="1" x14ac:dyDescent="0.25">
      <c r="A398" s="241"/>
      <c r="B398" s="241"/>
      <c r="C398" s="241"/>
      <c r="D398" s="241"/>
      <c r="E398" s="241"/>
      <c r="F398" s="241"/>
      <c r="G398" s="256"/>
      <c r="H398" s="249"/>
      <c r="I398" s="241"/>
      <c r="J398" s="241"/>
      <c r="K398" s="241"/>
      <c r="L398" s="241"/>
      <c r="M398" s="241"/>
      <c r="N398" s="241"/>
      <c r="O398" s="241"/>
      <c r="P398" s="241"/>
      <c r="Q398" s="241"/>
      <c r="R398" s="241"/>
      <c r="S398" s="241"/>
      <c r="T398" s="241"/>
      <c r="U398" s="241"/>
      <c r="V398" s="241"/>
      <c r="W398" s="241"/>
      <c r="X398" s="241"/>
      <c r="Y398" s="241"/>
      <c r="Z398" s="241"/>
    </row>
    <row r="399" spans="1:26" ht="14.25" customHeight="1" x14ac:dyDescent="0.25">
      <c r="A399" s="241"/>
      <c r="B399" s="241"/>
      <c r="C399" s="241"/>
      <c r="D399" s="241"/>
      <c r="E399" s="241"/>
      <c r="F399" s="241"/>
      <c r="G399" s="256"/>
      <c r="H399" s="249"/>
      <c r="I399" s="241"/>
      <c r="J399" s="241"/>
      <c r="K399" s="241"/>
      <c r="L399" s="241"/>
      <c r="M399" s="241"/>
      <c r="N399" s="241"/>
      <c r="O399" s="241"/>
      <c r="P399" s="241"/>
      <c r="Q399" s="241"/>
      <c r="R399" s="241"/>
      <c r="S399" s="241"/>
      <c r="T399" s="241"/>
      <c r="U399" s="241"/>
      <c r="V399" s="241"/>
      <c r="W399" s="241"/>
      <c r="X399" s="241"/>
      <c r="Y399" s="241"/>
      <c r="Z399" s="241"/>
    </row>
    <row r="400" spans="1:26" ht="14.25" customHeight="1" x14ac:dyDescent="0.25">
      <c r="A400" s="241"/>
      <c r="B400" s="241"/>
      <c r="C400" s="241"/>
      <c r="D400" s="241"/>
      <c r="E400" s="241"/>
      <c r="F400" s="241"/>
      <c r="G400" s="256"/>
      <c r="H400" s="249"/>
      <c r="I400" s="241"/>
      <c r="J400" s="241"/>
      <c r="K400" s="241"/>
      <c r="L400" s="241"/>
      <c r="M400" s="241"/>
      <c r="N400" s="241"/>
      <c r="O400" s="241"/>
      <c r="P400" s="241"/>
      <c r="Q400" s="241"/>
      <c r="R400" s="241"/>
      <c r="S400" s="241"/>
      <c r="T400" s="241"/>
      <c r="U400" s="241"/>
      <c r="V400" s="241"/>
      <c r="W400" s="241"/>
      <c r="X400" s="241"/>
      <c r="Y400" s="241"/>
      <c r="Z400" s="241"/>
    </row>
    <row r="401" spans="1:26" ht="14.25" customHeight="1" x14ac:dyDescent="0.25">
      <c r="A401" s="241"/>
      <c r="B401" s="241"/>
      <c r="C401" s="241"/>
      <c r="D401" s="241"/>
      <c r="E401" s="241"/>
      <c r="F401" s="241"/>
      <c r="G401" s="256"/>
      <c r="H401" s="249"/>
      <c r="I401" s="241"/>
      <c r="J401" s="241"/>
      <c r="K401" s="241"/>
      <c r="L401" s="241"/>
      <c r="M401" s="241"/>
      <c r="N401" s="241"/>
      <c r="O401" s="241"/>
      <c r="P401" s="241"/>
      <c r="Q401" s="241"/>
      <c r="R401" s="241"/>
      <c r="S401" s="241"/>
      <c r="T401" s="241"/>
      <c r="U401" s="241"/>
      <c r="V401" s="241"/>
      <c r="W401" s="241"/>
      <c r="X401" s="241"/>
      <c r="Y401" s="241"/>
      <c r="Z401" s="241"/>
    </row>
    <row r="402" spans="1:26" ht="14.25" customHeight="1" x14ac:dyDescent="0.25">
      <c r="A402" s="241"/>
      <c r="B402" s="241"/>
      <c r="C402" s="241"/>
      <c r="D402" s="241"/>
      <c r="E402" s="241"/>
      <c r="F402" s="241"/>
      <c r="G402" s="256"/>
      <c r="H402" s="249"/>
      <c r="I402" s="241"/>
      <c r="J402" s="241"/>
      <c r="K402" s="241"/>
      <c r="L402" s="241"/>
      <c r="M402" s="241"/>
      <c r="N402" s="241"/>
      <c r="O402" s="241"/>
      <c r="P402" s="241"/>
      <c r="Q402" s="241"/>
      <c r="R402" s="241"/>
      <c r="S402" s="241"/>
      <c r="T402" s="241"/>
      <c r="U402" s="241"/>
      <c r="V402" s="241"/>
      <c r="W402" s="241"/>
      <c r="X402" s="241"/>
      <c r="Y402" s="241"/>
      <c r="Z402" s="241"/>
    </row>
    <row r="403" spans="1:26" ht="14.25" customHeight="1" x14ac:dyDescent="0.25">
      <c r="A403" s="241"/>
      <c r="B403" s="241"/>
      <c r="C403" s="241"/>
      <c r="D403" s="241"/>
      <c r="E403" s="241"/>
      <c r="F403" s="241"/>
      <c r="G403" s="256"/>
      <c r="H403" s="249"/>
      <c r="I403" s="241"/>
      <c r="J403" s="241"/>
      <c r="K403" s="241"/>
      <c r="L403" s="241"/>
      <c r="M403" s="241"/>
      <c r="N403" s="241"/>
      <c r="O403" s="241"/>
      <c r="P403" s="241"/>
      <c r="Q403" s="241"/>
      <c r="R403" s="241"/>
      <c r="S403" s="241"/>
      <c r="T403" s="241"/>
      <c r="U403" s="241"/>
      <c r="V403" s="241"/>
      <c r="W403" s="241"/>
      <c r="X403" s="241"/>
      <c r="Y403" s="241"/>
      <c r="Z403" s="241"/>
    </row>
    <row r="404" spans="1:26" ht="14.25" customHeight="1" x14ac:dyDescent="0.25">
      <c r="A404" s="241"/>
      <c r="B404" s="241"/>
      <c r="C404" s="241"/>
      <c r="D404" s="241"/>
      <c r="E404" s="241"/>
      <c r="F404" s="241"/>
      <c r="G404" s="256"/>
      <c r="H404" s="249"/>
      <c r="I404" s="241"/>
      <c r="J404" s="241"/>
      <c r="K404" s="241"/>
      <c r="L404" s="241"/>
      <c r="M404" s="241"/>
      <c r="N404" s="241"/>
      <c r="O404" s="241"/>
      <c r="P404" s="241"/>
      <c r="Q404" s="241"/>
      <c r="R404" s="241"/>
      <c r="S404" s="241"/>
      <c r="T404" s="241"/>
      <c r="U404" s="241"/>
      <c r="V404" s="241"/>
      <c r="W404" s="241"/>
      <c r="X404" s="241"/>
      <c r="Y404" s="241"/>
      <c r="Z404" s="241"/>
    </row>
    <row r="405" spans="1:26" ht="14.25" customHeight="1" x14ac:dyDescent="0.25">
      <c r="A405" s="241"/>
      <c r="B405" s="241"/>
      <c r="C405" s="241"/>
      <c r="D405" s="241"/>
      <c r="E405" s="241"/>
      <c r="F405" s="241"/>
      <c r="G405" s="256"/>
      <c r="H405" s="249"/>
      <c r="I405" s="241"/>
      <c r="J405" s="241"/>
      <c r="K405" s="241"/>
      <c r="L405" s="241"/>
      <c r="M405" s="241"/>
      <c r="N405" s="241"/>
      <c r="O405" s="241"/>
      <c r="P405" s="241"/>
      <c r="Q405" s="241"/>
      <c r="R405" s="241"/>
      <c r="S405" s="241"/>
      <c r="T405" s="241"/>
      <c r="U405" s="241"/>
      <c r="V405" s="241"/>
      <c r="W405" s="241"/>
      <c r="X405" s="241"/>
      <c r="Y405" s="241"/>
      <c r="Z405" s="241"/>
    </row>
    <row r="406" spans="1:26" ht="14.25" customHeight="1" x14ac:dyDescent="0.25">
      <c r="A406" s="241"/>
      <c r="B406" s="241"/>
      <c r="C406" s="241"/>
      <c r="D406" s="241"/>
      <c r="E406" s="241"/>
      <c r="F406" s="241"/>
      <c r="G406" s="256"/>
      <c r="H406" s="249"/>
      <c r="I406" s="241"/>
      <c r="J406" s="241"/>
      <c r="K406" s="241"/>
      <c r="L406" s="241"/>
      <c r="M406" s="241"/>
      <c r="N406" s="241"/>
      <c r="O406" s="241"/>
      <c r="P406" s="241"/>
      <c r="Q406" s="241"/>
      <c r="R406" s="241"/>
      <c r="S406" s="241"/>
      <c r="T406" s="241"/>
      <c r="U406" s="241"/>
      <c r="V406" s="241"/>
      <c r="W406" s="241"/>
      <c r="X406" s="241"/>
      <c r="Y406" s="241"/>
      <c r="Z406" s="241"/>
    </row>
    <row r="407" spans="1:26" ht="14.25" customHeight="1" x14ac:dyDescent="0.25">
      <c r="A407" s="241"/>
      <c r="B407" s="241"/>
      <c r="C407" s="241"/>
      <c r="D407" s="241"/>
      <c r="E407" s="241"/>
      <c r="F407" s="241"/>
      <c r="G407" s="256"/>
      <c r="H407" s="249"/>
      <c r="I407" s="241"/>
      <c r="J407" s="241"/>
      <c r="K407" s="241"/>
      <c r="L407" s="241"/>
      <c r="M407" s="241"/>
      <c r="N407" s="241"/>
      <c r="O407" s="241"/>
      <c r="P407" s="241"/>
      <c r="Q407" s="241"/>
      <c r="R407" s="241"/>
      <c r="S407" s="241"/>
      <c r="T407" s="241"/>
      <c r="U407" s="241"/>
      <c r="V407" s="241"/>
      <c r="W407" s="241"/>
      <c r="X407" s="241"/>
      <c r="Y407" s="241"/>
      <c r="Z407" s="241"/>
    </row>
    <row r="408" spans="1:26" ht="14.25" customHeight="1" x14ac:dyDescent="0.25">
      <c r="A408" s="241"/>
      <c r="B408" s="241"/>
      <c r="C408" s="241"/>
      <c r="D408" s="241"/>
      <c r="E408" s="241"/>
      <c r="F408" s="241"/>
      <c r="G408" s="256"/>
      <c r="H408" s="249"/>
      <c r="I408" s="241"/>
      <c r="J408" s="241"/>
      <c r="K408" s="241"/>
      <c r="L408" s="241"/>
      <c r="M408" s="241"/>
      <c r="N408" s="241"/>
      <c r="O408" s="241"/>
      <c r="P408" s="241"/>
      <c r="Q408" s="241"/>
      <c r="R408" s="241"/>
      <c r="S408" s="241"/>
      <c r="T408" s="241"/>
      <c r="U408" s="241"/>
      <c r="V408" s="241"/>
      <c r="W408" s="241"/>
      <c r="X408" s="241"/>
      <c r="Y408" s="241"/>
      <c r="Z408" s="241"/>
    </row>
    <row r="409" spans="1:26" ht="14.25" customHeight="1" x14ac:dyDescent="0.25">
      <c r="A409" s="241"/>
      <c r="B409" s="241"/>
      <c r="C409" s="241"/>
      <c r="D409" s="241"/>
      <c r="E409" s="241"/>
      <c r="F409" s="241"/>
      <c r="G409" s="256"/>
      <c r="H409" s="249"/>
      <c r="I409" s="241"/>
      <c r="J409" s="241"/>
      <c r="K409" s="241"/>
      <c r="L409" s="241"/>
      <c r="M409" s="241"/>
      <c r="N409" s="241"/>
      <c r="O409" s="241"/>
      <c r="P409" s="241"/>
      <c r="Q409" s="241"/>
      <c r="R409" s="241"/>
      <c r="S409" s="241"/>
      <c r="T409" s="241"/>
      <c r="U409" s="241"/>
      <c r="V409" s="241"/>
      <c r="W409" s="241"/>
      <c r="X409" s="241"/>
      <c r="Y409" s="241"/>
      <c r="Z409" s="241"/>
    </row>
    <row r="410" spans="1:26" ht="14.25" customHeight="1" x14ac:dyDescent="0.25">
      <c r="A410" s="241"/>
      <c r="B410" s="241"/>
      <c r="C410" s="241"/>
      <c r="D410" s="241"/>
      <c r="E410" s="241"/>
      <c r="F410" s="241"/>
      <c r="G410" s="256"/>
      <c r="H410" s="249"/>
      <c r="I410" s="241"/>
      <c r="J410" s="241"/>
      <c r="K410" s="241"/>
      <c r="L410" s="241"/>
      <c r="M410" s="241"/>
      <c r="N410" s="241"/>
      <c r="O410" s="241"/>
      <c r="P410" s="241"/>
      <c r="Q410" s="241"/>
      <c r="R410" s="241"/>
      <c r="S410" s="241"/>
      <c r="T410" s="241"/>
      <c r="U410" s="241"/>
      <c r="V410" s="241"/>
      <c r="W410" s="241"/>
      <c r="X410" s="241"/>
      <c r="Y410" s="241"/>
      <c r="Z410" s="241"/>
    </row>
    <row r="411" spans="1:26" ht="14.25" customHeight="1" x14ac:dyDescent="0.25">
      <c r="A411" s="241"/>
      <c r="B411" s="241"/>
      <c r="C411" s="241"/>
      <c r="D411" s="241"/>
      <c r="E411" s="241"/>
      <c r="F411" s="241"/>
      <c r="G411" s="256"/>
      <c r="H411" s="249"/>
      <c r="I411" s="241"/>
      <c r="J411" s="241"/>
      <c r="K411" s="241"/>
      <c r="L411" s="241"/>
      <c r="M411" s="241"/>
      <c r="N411" s="241"/>
      <c r="O411" s="241"/>
      <c r="P411" s="241"/>
      <c r="Q411" s="241"/>
      <c r="R411" s="241"/>
      <c r="S411" s="241"/>
      <c r="T411" s="241"/>
      <c r="U411" s="241"/>
      <c r="V411" s="241"/>
      <c r="W411" s="241"/>
      <c r="X411" s="241"/>
      <c r="Y411" s="241"/>
      <c r="Z411" s="241"/>
    </row>
    <row r="412" spans="1:26" ht="14.25" customHeight="1" x14ac:dyDescent="0.25">
      <c r="A412" s="241"/>
      <c r="B412" s="241"/>
      <c r="C412" s="241"/>
      <c r="D412" s="241"/>
      <c r="E412" s="241"/>
      <c r="F412" s="241"/>
      <c r="G412" s="256"/>
      <c r="H412" s="249"/>
      <c r="I412" s="241"/>
      <c r="J412" s="241"/>
      <c r="K412" s="241"/>
      <c r="L412" s="241"/>
      <c r="M412" s="241"/>
      <c r="N412" s="241"/>
      <c r="O412" s="241"/>
      <c r="P412" s="241"/>
      <c r="Q412" s="241"/>
      <c r="R412" s="241"/>
      <c r="S412" s="241"/>
      <c r="T412" s="241"/>
      <c r="U412" s="241"/>
      <c r="V412" s="241"/>
      <c r="W412" s="241"/>
      <c r="X412" s="241"/>
      <c r="Y412" s="241"/>
      <c r="Z412" s="241"/>
    </row>
    <row r="413" spans="1:26" ht="14.25" customHeight="1" x14ac:dyDescent="0.25">
      <c r="A413" s="241"/>
      <c r="B413" s="241"/>
      <c r="C413" s="241"/>
      <c r="D413" s="241"/>
      <c r="E413" s="241"/>
      <c r="F413" s="241"/>
      <c r="G413" s="256"/>
      <c r="H413" s="249"/>
      <c r="I413" s="241"/>
      <c r="J413" s="241"/>
      <c r="K413" s="241"/>
      <c r="L413" s="241"/>
      <c r="M413" s="241"/>
      <c r="N413" s="241"/>
      <c r="O413" s="241"/>
      <c r="P413" s="241"/>
      <c r="Q413" s="241"/>
      <c r="R413" s="241"/>
      <c r="S413" s="241"/>
      <c r="T413" s="241"/>
      <c r="U413" s="241"/>
      <c r="V413" s="241"/>
      <c r="W413" s="241"/>
      <c r="X413" s="241"/>
      <c r="Y413" s="241"/>
      <c r="Z413" s="241"/>
    </row>
    <row r="414" spans="1:26" ht="14.25" customHeight="1" x14ac:dyDescent="0.25">
      <c r="A414" s="241"/>
      <c r="B414" s="241"/>
      <c r="C414" s="241"/>
      <c r="D414" s="241"/>
      <c r="E414" s="241"/>
      <c r="F414" s="241"/>
      <c r="G414" s="256"/>
      <c r="H414" s="249"/>
      <c r="I414" s="241"/>
      <c r="J414" s="241"/>
      <c r="K414" s="241"/>
      <c r="L414" s="241"/>
      <c r="M414" s="241"/>
      <c r="N414" s="241"/>
      <c r="O414" s="241"/>
      <c r="P414" s="241"/>
      <c r="Q414" s="241"/>
      <c r="R414" s="241"/>
      <c r="S414" s="241"/>
      <c r="T414" s="241"/>
      <c r="U414" s="241"/>
      <c r="V414" s="241"/>
      <c r="W414" s="241"/>
      <c r="X414" s="241"/>
      <c r="Y414" s="241"/>
      <c r="Z414" s="241"/>
    </row>
    <row r="415" spans="1:26" ht="14.25" customHeight="1" x14ac:dyDescent="0.25">
      <c r="A415" s="241"/>
      <c r="B415" s="241"/>
      <c r="C415" s="241"/>
      <c r="D415" s="241"/>
      <c r="E415" s="241"/>
      <c r="F415" s="241"/>
      <c r="G415" s="256"/>
      <c r="H415" s="249"/>
      <c r="I415" s="241"/>
      <c r="J415" s="241"/>
      <c r="K415" s="241"/>
      <c r="L415" s="241"/>
      <c r="M415" s="241"/>
      <c r="N415" s="241"/>
      <c r="O415" s="241"/>
      <c r="P415" s="241"/>
      <c r="Q415" s="241"/>
      <c r="R415" s="241"/>
      <c r="S415" s="241"/>
      <c r="T415" s="241"/>
      <c r="U415" s="241"/>
      <c r="V415" s="241"/>
      <c r="W415" s="241"/>
      <c r="X415" s="241"/>
      <c r="Y415" s="241"/>
      <c r="Z415" s="241"/>
    </row>
    <row r="416" spans="1:26" ht="14.25" customHeight="1" x14ac:dyDescent="0.25">
      <c r="A416" s="241"/>
      <c r="B416" s="241"/>
      <c r="C416" s="241"/>
      <c r="D416" s="241"/>
      <c r="E416" s="241"/>
      <c r="F416" s="241"/>
      <c r="G416" s="256"/>
      <c r="H416" s="249"/>
      <c r="I416" s="241"/>
      <c r="J416" s="241"/>
      <c r="K416" s="241"/>
      <c r="L416" s="241"/>
      <c r="M416" s="241"/>
      <c r="N416" s="241"/>
      <c r="O416" s="241"/>
      <c r="P416" s="241"/>
      <c r="Q416" s="241"/>
      <c r="R416" s="241"/>
      <c r="S416" s="241"/>
      <c r="T416" s="241"/>
      <c r="U416" s="241"/>
      <c r="V416" s="241"/>
      <c r="W416" s="241"/>
      <c r="X416" s="241"/>
      <c r="Y416" s="241"/>
      <c r="Z416" s="241"/>
    </row>
    <row r="417" spans="1:26" ht="14.25" customHeight="1" x14ac:dyDescent="0.25">
      <c r="A417" s="241"/>
      <c r="B417" s="241"/>
      <c r="C417" s="241"/>
      <c r="D417" s="241"/>
      <c r="E417" s="241"/>
      <c r="F417" s="241"/>
      <c r="G417" s="256"/>
      <c r="H417" s="249"/>
      <c r="I417" s="241"/>
      <c r="J417" s="241"/>
      <c r="K417" s="241"/>
      <c r="L417" s="241"/>
      <c r="M417" s="241"/>
      <c r="N417" s="241"/>
      <c r="O417" s="241"/>
      <c r="P417" s="241"/>
      <c r="Q417" s="241"/>
      <c r="R417" s="241"/>
      <c r="S417" s="241"/>
      <c r="T417" s="241"/>
      <c r="U417" s="241"/>
      <c r="V417" s="241"/>
      <c r="W417" s="241"/>
      <c r="X417" s="241"/>
      <c r="Y417" s="241"/>
      <c r="Z417" s="241"/>
    </row>
    <row r="418" spans="1:26" ht="14.25" customHeight="1" x14ac:dyDescent="0.25">
      <c r="A418" s="241"/>
      <c r="B418" s="241"/>
      <c r="C418" s="241"/>
      <c r="D418" s="241"/>
      <c r="E418" s="241"/>
      <c r="F418" s="241"/>
      <c r="G418" s="256"/>
      <c r="H418" s="249"/>
      <c r="I418" s="241"/>
      <c r="J418" s="241"/>
      <c r="K418" s="241"/>
      <c r="L418" s="241"/>
      <c r="M418" s="241"/>
      <c r="N418" s="241"/>
      <c r="O418" s="241"/>
      <c r="P418" s="241"/>
      <c r="Q418" s="241"/>
      <c r="R418" s="241"/>
      <c r="S418" s="241"/>
      <c r="T418" s="241"/>
      <c r="U418" s="241"/>
      <c r="V418" s="241"/>
      <c r="W418" s="241"/>
      <c r="X418" s="241"/>
      <c r="Y418" s="241"/>
      <c r="Z418" s="241"/>
    </row>
    <row r="419" spans="1:26" ht="14.25" customHeight="1" x14ac:dyDescent="0.25">
      <c r="A419" s="241"/>
      <c r="B419" s="241"/>
      <c r="C419" s="241"/>
      <c r="D419" s="241"/>
      <c r="E419" s="241"/>
      <c r="F419" s="241"/>
      <c r="G419" s="256"/>
      <c r="H419" s="249"/>
      <c r="I419" s="241"/>
      <c r="J419" s="241"/>
      <c r="K419" s="241"/>
      <c r="L419" s="241"/>
      <c r="M419" s="241"/>
      <c r="N419" s="241"/>
      <c r="O419" s="241"/>
      <c r="P419" s="241"/>
      <c r="Q419" s="241"/>
      <c r="R419" s="241"/>
      <c r="S419" s="241"/>
      <c r="T419" s="241"/>
      <c r="U419" s="241"/>
      <c r="V419" s="241"/>
      <c r="W419" s="241"/>
      <c r="X419" s="241"/>
      <c r="Y419" s="241"/>
      <c r="Z419" s="241"/>
    </row>
    <row r="420" spans="1:26" ht="14.25" customHeight="1" x14ac:dyDescent="0.25">
      <c r="A420" s="241"/>
      <c r="B420" s="241"/>
      <c r="C420" s="241"/>
      <c r="D420" s="241"/>
      <c r="E420" s="241"/>
      <c r="F420" s="241"/>
      <c r="G420" s="256"/>
      <c r="H420" s="249"/>
      <c r="I420" s="241"/>
      <c r="J420" s="241"/>
      <c r="K420" s="241"/>
      <c r="L420" s="241"/>
      <c r="M420" s="241"/>
      <c r="N420" s="241"/>
      <c r="O420" s="241"/>
      <c r="P420" s="241"/>
      <c r="Q420" s="241"/>
      <c r="R420" s="241"/>
      <c r="S420" s="241"/>
      <c r="T420" s="241"/>
      <c r="U420" s="241"/>
      <c r="V420" s="241"/>
      <c r="W420" s="241"/>
      <c r="X420" s="241"/>
      <c r="Y420" s="241"/>
      <c r="Z420" s="241"/>
    </row>
    <row r="421" spans="1:26" ht="14.25" customHeight="1" x14ac:dyDescent="0.25">
      <c r="A421" s="241"/>
      <c r="B421" s="241"/>
      <c r="C421" s="241"/>
      <c r="D421" s="241"/>
      <c r="E421" s="241"/>
      <c r="F421" s="241"/>
      <c r="G421" s="256"/>
      <c r="H421" s="249"/>
      <c r="I421" s="241"/>
      <c r="J421" s="241"/>
      <c r="K421" s="241"/>
      <c r="L421" s="241"/>
      <c r="M421" s="241"/>
      <c r="N421" s="241"/>
      <c r="O421" s="241"/>
      <c r="P421" s="241"/>
      <c r="Q421" s="241"/>
      <c r="R421" s="241"/>
      <c r="S421" s="241"/>
      <c r="T421" s="241"/>
      <c r="U421" s="241"/>
      <c r="V421" s="241"/>
      <c r="W421" s="241"/>
      <c r="X421" s="241"/>
      <c r="Y421" s="241"/>
      <c r="Z421" s="241"/>
    </row>
    <row r="422" spans="1:26" ht="14.25" customHeight="1" x14ac:dyDescent="0.25">
      <c r="A422" s="241"/>
      <c r="B422" s="241"/>
      <c r="C422" s="241"/>
      <c r="D422" s="241"/>
      <c r="E422" s="241"/>
      <c r="F422" s="241"/>
      <c r="G422" s="256"/>
      <c r="H422" s="249"/>
      <c r="I422" s="241"/>
      <c r="J422" s="241"/>
      <c r="K422" s="241"/>
      <c r="L422" s="241"/>
      <c r="M422" s="241"/>
      <c r="N422" s="241"/>
      <c r="O422" s="241"/>
      <c r="P422" s="241"/>
      <c r="Q422" s="241"/>
      <c r="R422" s="241"/>
      <c r="S422" s="241"/>
      <c r="T422" s="241"/>
      <c r="U422" s="241"/>
      <c r="V422" s="241"/>
      <c r="W422" s="241"/>
      <c r="X422" s="241"/>
      <c r="Y422" s="241"/>
      <c r="Z422" s="241"/>
    </row>
    <row r="423" spans="1:26" ht="14.25" customHeight="1" x14ac:dyDescent="0.25">
      <c r="A423" s="241"/>
      <c r="B423" s="241"/>
      <c r="C423" s="241"/>
      <c r="D423" s="241"/>
      <c r="E423" s="241"/>
      <c r="F423" s="241"/>
      <c r="G423" s="256"/>
      <c r="H423" s="249"/>
      <c r="I423" s="241"/>
      <c r="J423" s="241"/>
      <c r="K423" s="241"/>
      <c r="L423" s="241"/>
      <c r="M423" s="241"/>
      <c r="N423" s="241"/>
      <c r="O423" s="241"/>
      <c r="P423" s="241"/>
      <c r="Q423" s="241"/>
      <c r="R423" s="241"/>
      <c r="S423" s="241"/>
      <c r="T423" s="241"/>
      <c r="U423" s="241"/>
      <c r="V423" s="241"/>
      <c r="W423" s="241"/>
      <c r="X423" s="241"/>
      <c r="Y423" s="241"/>
      <c r="Z423" s="241"/>
    </row>
    <row r="424" spans="1:26" ht="14.25" customHeight="1" x14ac:dyDescent="0.25">
      <c r="A424" s="241"/>
      <c r="B424" s="241"/>
      <c r="C424" s="241"/>
      <c r="D424" s="241"/>
      <c r="E424" s="241"/>
      <c r="F424" s="241"/>
      <c r="G424" s="256"/>
      <c r="H424" s="249"/>
      <c r="I424" s="241"/>
      <c r="J424" s="241"/>
      <c r="K424" s="241"/>
      <c r="L424" s="241"/>
      <c r="M424" s="241"/>
      <c r="N424" s="241"/>
      <c r="O424" s="241"/>
      <c r="P424" s="241"/>
      <c r="Q424" s="241"/>
      <c r="R424" s="241"/>
      <c r="S424" s="241"/>
      <c r="T424" s="241"/>
      <c r="U424" s="241"/>
      <c r="V424" s="241"/>
      <c r="W424" s="241"/>
      <c r="X424" s="241"/>
      <c r="Y424" s="241"/>
      <c r="Z424" s="241"/>
    </row>
    <row r="425" spans="1:26" ht="14.25" customHeight="1" x14ac:dyDescent="0.25">
      <c r="A425" s="241"/>
      <c r="B425" s="241"/>
      <c r="C425" s="241"/>
      <c r="D425" s="241"/>
      <c r="E425" s="241"/>
      <c r="F425" s="241"/>
      <c r="G425" s="256"/>
      <c r="H425" s="249"/>
      <c r="I425" s="241"/>
      <c r="J425" s="241"/>
      <c r="K425" s="241"/>
      <c r="L425" s="241"/>
      <c r="M425" s="241"/>
      <c r="N425" s="241"/>
      <c r="O425" s="241"/>
      <c r="P425" s="241"/>
      <c r="Q425" s="241"/>
      <c r="R425" s="241"/>
      <c r="S425" s="241"/>
      <c r="T425" s="241"/>
      <c r="U425" s="241"/>
      <c r="V425" s="241"/>
      <c r="W425" s="241"/>
      <c r="X425" s="241"/>
      <c r="Y425" s="241"/>
      <c r="Z425" s="241"/>
    </row>
    <row r="426" spans="1:26" ht="14.25" customHeight="1" x14ac:dyDescent="0.25">
      <c r="A426" s="241"/>
      <c r="B426" s="241"/>
      <c r="C426" s="241"/>
      <c r="D426" s="241"/>
      <c r="E426" s="241"/>
      <c r="F426" s="241"/>
      <c r="G426" s="256"/>
      <c r="H426" s="249"/>
      <c r="I426" s="241"/>
      <c r="J426" s="241"/>
      <c r="K426" s="241"/>
      <c r="L426" s="241"/>
      <c r="M426" s="241"/>
      <c r="N426" s="241"/>
      <c r="O426" s="241"/>
      <c r="P426" s="241"/>
      <c r="Q426" s="241"/>
      <c r="R426" s="241"/>
      <c r="S426" s="241"/>
      <c r="T426" s="241"/>
      <c r="U426" s="241"/>
      <c r="V426" s="241"/>
      <c r="W426" s="241"/>
      <c r="X426" s="241"/>
      <c r="Y426" s="241"/>
      <c r="Z426" s="241"/>
    </row>
    <row r="427" spans="1:26" ht="14.25" customHeight="1" x14ac:dyDescent="0.25">
      <c r="A427" s="241"/>
      <c r="B427" s="241"/>
      <c r="C427" s="241"/>
      <c r="D427" s="241"/>
      <c r="E427" s="241"/>
      <c r="F427" s="241"/>
      <c r="G427" s="256"/>
      <c r="H427" s="249"/>
      <c r="I427" s="241"/>
      <c r="J427" s="241"/>
      <c r="K427" s="241"/>
      <c r="L427" s="241"/>
      <c r="M427" s="241"/>
      <c r="N427" s="241"/>
      <c r="O427" s="241"/>
      <c r="P427" s="241"/>
      <c r="Q427" s="241"/>
      <c r="R427" s="241"/>
      <c r="S427" s="241"/>
      <c r="T427" s="241"/>
      <c r="U427" s="241"/>
      <c r="V427" s="241"/>
      <c r="W427" s="241"/>
      <c r="X427" s="241"/>
      <c r="Y427" s="241"/>
      <c r="Z427" s="241"/>
    </row>
    <row r="428" spans="1:26" ht="14.25" customHeight="1" x14ac:dyDescent="0.25">
      <c r="A428" s="241"/>
      <c r="B428" s="241"/>
      <c r="C428" s="241"/>
      <c r="D428" s="241"/>
      <c r="E428" s="241"/>
      <c r="F428" s="241"/>
      <c r="G428" s="256"/>
      <c r="H428" s="249"/>
      <c r="I428" s="241"/>
      <c r="J428" s="241"/>
      <c r="K428" s="241"/>
      <c r="L428" s="241"/>
      <c r="M428" s="241"/>
      <c r="N428" s="241"/>
      <c r="O428" s="241"/>
      <c r="P428" s="241"/>
      <c r="Q428" s="241"/>
      <c r="R428" s="241"/>
      <c r="S428" s="241"/>
      <c r="T428" s="241"/>
      <c r="U428" s="241"/>
      <c r="V428" s="241"/>
      <c r="W428" s="241"/>
      <c r="X428" s="241"/>
      <c r="Y428" s="241"/>
      <c r="Z428" s="241"/>
    </row>
    <row r="429" spans="1:26" ht="14.25" customHeight="1" x14ac:dyDescent="0.25">
      <c r="A429" s="241"/>
      <c r="B429" s="241"/>
      <c r="C429" s="241"/>
      <c r="D429" s="241"/>
      <c r="E429" s="241"/>
      <c r="F429" s="241"/>
      <c r="G429" s="256"/>
      <c r="H429" s="249"/>
      <c r="I429" s="241"/>
      <c r="J429" s="241"/>
      <c r="K429" s="241"/>
      <c r="L429" s="241"/>
      <c r="M429" s="241"/>
      <c r="N429" s="241"/>
      <c r="O429" s="241"/>
      <c r="P429" s="241"/>
      <c r="Q429" s="241"/>
      <c r="R429" s="241"/>
      <c r="S429" s="241"/>
      <c r="T429" s="241"/>
      <c r="U429" s="241"/>
      <c r="V429" s="241"/>
      <c r="W429" s="241"/>
      <c r="X429" s="241"/>
      <c r="Y429" s="241"/>
      <c r="Z429" s="241"/>
    </row>
    <row r="430" spans="1:26" ht="14.25" customHeight="1" x14ac:dyDescent="0.25">
      <c r="A430" s="241"/>
      <c r="B430" s="241"/>
      <c r="C430" s="241"/>
      <c r="D430" s="241"/>
      <c r="E430" s="241"/>
      <c r="F430" s="241"/>
      <c r="G430" s="256"/>
      <c r="H430" s="249"/>
      <c r="I430" s="241"/>
      <c r="J430" s="241"/>
      <c r="K430" s="241"/>
      <c r="L430" s="241"/>
      <c r="M430" s="241"/>
      <c r="N430" s="241"/>
      <c r="O430" s="241"/>
      <c r="P430" s="241"/>
      <c r="Q430" s="241"/>
      <c r="R430" s="241"/>
      <c r="S430" s="241"/>
      <c r="T430" s="241"/>
      <c r="U430" s="241"/>
      <c r="V430" s="241"/>
      <c r="W430" s="241"/>
      <c r="X430" s="241"/>
      <c r="Y430" s="241"/>
      <c r="Z430" s="241"/>
    </row>
    <row r="431" spans="1:26" ht="14.25" customHeight="1" x14ac:dyDescent="0.25">
      <c r="A431" s="241"/>
      <c r="B431" s="241"/>
      <c r="C431" s="241"/>
      <c r="D431" s="241"/>
      <c r="E431" s="241"/>
      <c r="F431" s="241"/>
      <c r="G431" s="256"/>
      <c r="H431" s="249"/>
      <c r="I431" s="241"/>
      <c r="J431" s="241"/>
      <c r="K431" s="241"/>
      <c r="L431" s="241"/>
      <c r="M431" s="241"/>
      <c r="N431" s="241"/>
      <c r="O431" s="241"/>
      <c r="P431" s="241"/>
      <c r="Q431" s="241"/>
      <c r="R431" s="241"/>
      <c r="S431" s="241"/>
      <c r="T431" s="241"/>
      <c r="U431" s="241"/>
      <c r="V431" s="241"/>
      <c r="W431" s="241"/>
      <c r="X431" s="241"/>
      <c r="Y431" s="241"/>
      <c r="Z431" s="241"/>
    </row>
    <row r="432" spans="1:26" ht="14.25" customHeight="1" x14ac:dyDescent="0.25">
      <c r="A432" s="241"/>
      <c r="B432" s="241"/>
      <c r="C432" s="241"/>
      <c r="D432" s="241"/>
      <c r="E432" s="241"/>
      <c r="F432" s="241"/>
      <c r="G432" s="256"/>
      <c r="H432" s="249"/>
      <c r="I432" s="241"/>
      <c r="J432" s="241"/>
      <c r="K432" s="241"/>
      <c r="L432" s="241"/>
      <c r="M432" s="241"/>
      <c r="N432" s="241"/>
      <c r="O432" s="241"/>
      <c r="P432" s="241"/>
      <c r="Q432" s="241"/>
      <c r="R432" s="241"/>
      <c r="S432" s="241"/>
      <c r="T432" s="241"/>
      <c r="U432" s="241"/>
      <c r="V432" s="241"/>
      <c r="W432" s="241"/>
      <c r="X432" s="241"/>
      <c r="Y432" s="241"/>
      <c r="Z432" s="241"/>
    </row>
    <row r="433" spans="1:26" ht="14.25" customHeight="1" x14ac:dyDescent="0.25">
      <c r="A433" s="241"/>
      <c r="B433" s="241"/>
      <c r="C433" s="241"/>
      <c r="D433" s="241"/>
      <c r="E433" s="241"/>
      <c r="F433" s="241"/>
      <c r="G433" s="256"/>
      <c r="H433" s="249"/>
      <c r="I433" s="241"/>
      <c r="J433" s="241"/>
      <c r="K433" s="241"/>
      <c r="L433" s="241"/>
      <c r="M433" s="241"/>
      <c r="N433" s="241"/>
      <c r="O433" s="241"/>
      <c r="P433" s="241"/>
      <c r="Q433" s="241"/>
      <c r="R433" s="241"/>
      <c r="S433" s="241"/>
      <c r="T433" s="241"/>
      <c r="U433" s="241"/>
      <c r="V433" s="241"/>
      <c r="W433" s="241"/>
      <c r="X433" s="241"/>
      <c r="Y433" s="241"/>
      <c r="Z433" s="241"/>
    </row>
    <row r="434" spans="1:26" ht="14.25" customHeight="1" x14ac:dyDescent="0.25">
      <c r="A434" s="241"/>
      <c r="B434" s="241"/>
      <c r="C434" s="241"/>
      <c r="D434" s="241"/>
      <c r="E434" s="241"/>
      <c r="F434" s="241"/>
      <c r="G434" s="256"/>
      <c r="H434" s="249"/>
      <c r="I434" s="241"/>
      <c r="J434" s="241"/>
      <c r="K434" s="241"/>
      <c r="L434" s="241"/>
      <c r="M434" s="241"/>
      <c r="N434" s="241"/>
      <c r="O434" s="241"/>
      <c r="P434" s="241"/>
      <c r="Q434" s="241"/>
      <c r="R434" s="241"/>
      <c r="S434" s="241"/>
      <c r="T434" s="241"/>
      <c r="U434" s="241"/>
      <c r="V434" s="241"/>
      <c r="W434" s="241"/>
      <c r="X434" s="241"/>
      <c r="Y434" s="241"/>
      <c r="Z434" s="241"/>
    </row>
    <row r="435" spans="1:26" ht="14.25" customHeight="1" x14ac:dyDescent="0.25">
      <c r="A435" s="241"/>
      <c r="B435" s="241"/>
      <c r="C435" s="241"/>
      <c r="D435" s="241"/>
      <c r="E435" s="241"/>
      <c r="F435" s="241"/>
      <c r="G435" s="256"/>
      <c r="H435" s="249"/>
      <c r="I435" s="241"/>
      <c r="J435" s="241"/>
      <c r="K435" s="241"/>
      <c r="L435" s="241"/>
      <c r="M435" s="241"/>
      <c r="N435" s="241"/>
      <c r="O435" s="241"/>
      <c r="P435" s="241"/>
      <c r="Q435" s="241"/>
      <c r="R435" s="241"/>
      <c r="S435" s="241"/>
      <c r="T435" s="241"/>
      <c r="U435" s="241"/>
      <c r="V435" s="241"/>
      <c r="W435" s="241"/>
      <c r="X435" s="241"/>
      <c r="Y435" s="241"/>
      <c r="Z435" s="241"/>
    </row>
    <row r="436" spans="1:26" ht="14.25" customHeight="1" x14ac:dyDescent="0.25">
      <c r="A436" s="241"/>
      <c r="B436" s="241"/>
      <c r="C436" s="241"/>
      <c r="D436" s="241"/>
      <c r="E436" s="241"/>
      <c r="F436" s="241"/>
      <c r="G436" s="256"/>
      <c r="H436" s="249"/>
      <c r="I436" s="241"/>
      <c r="J436" s="241"/>
      <c r="K436" s="241"/>
      <c r="L436" s="241"/>
      <c r="M436" s="241"/>
      <c r="N436" s="241"/>
      <c r="O436" s="241"/>
      <c r="P436" s="241"/>
      <c r="Q436" s="241"/>
      <c r="R436" s="241"/>
      <c r="S436" s="241"/>
      <c r="T436" s="241"/>
      <c r="U436" s="241"/>
      <c r="V436" s="241"/>
      <c r="W436" s="241"/>
      <c r="X436" s="241"/>
      <c r="Y436" s="241"/>
      <c r="Z436" s="241"/>
    </row>
    <row r="437" spans="1:26" ht="14.25" customHeight="1" x14ac:dyDescent="0.25">
      <c r="A437" s="241"/>
      <c r="B437" s="241"/>
      <c r="C437" s="241"/>
      <c r="D437" s="241"/>
      <c r="E437" s="241"/>
      <c r="F437" s="241"/>
      <c r="G437" s="256"/>
      <c r="H437" s="249"/>
      <c r="I437" s="241"/>
      <c r="J437" s="241"/>
      <c r="K437" s="241"/>
      <c r="L437" s="241"/>
      <c r="M437" s="241"/>
      <c r="N437" s="241"/>
      <c r="O437" s="241"/>
      <c r="P437" s="241"/>
      <c r="Q437" s="241"/>
      <c r="R437" s="241"/>
      <c r="S437" s="241"/>
      <c r="T437" s="241"/>
      <c r="U437" s="241"/>
      <c r="V437" s="241"/>
      <c r="W437" s="241"/>
      <c r="X437" s="241"/>
      <c r="Y437" s="241"/>
      <c r="Z437" s="241"/>
    </row>
    <row r="438" spans="1:26" ht="14.25" customHeight="1" x14ac:dyDescent="0.25">
      <c r="A438" s="241"/>
      <c r="B438" s="241"/>
      <c r="C438" s="241"/>
      <c r="D438" s="241"/>
      <c r="E438" s="241"/>
      <c r="F438" s="241"/>
      <c r="G438" s="256"/>
      <c r="H438" s="249"/>
      <c r="I438" s="241"/>
      <c r="J438" s="241"/>
      <c r="K438" s="241"/>
      <c r="L438" s="241"/>
      <c r="M438" s="241"/>
      <c r="N438" s="241"/>
      <c r="O438" s="241"/>
      <c r="P438" s="241"/>
      <c r="Q438" s="241"/>
      <c r="R438" s="241"/>
      <c r="S438" s="241"/>
      <c r="T438" s="241"/>
      <c r="U438" s="241"/>
      <c r="V438" s="241"/>
      <c r="W438" s="241"/>
      <c r="X438" s="241"/>
      <c r="Y438" s="241"/>
      <c r="Z438" s="241"/>
    </row>
    <row r="439" spans="1:26" ht="14.25" customHeight="1" x14ac:dyDescent="0.25">
      <c r="A439" s="241"/>
      <c r="B439" s="241"/>
      <c r="C439" s="241"/>
      <c r="D439" s="241"/>
      <c r="E439" s="241"/>
      <c r="F439" s="241"/>
      <c r="G439" s="256"/>
      <c r="H439" s="249"/>
      <c r="I439" s="241"/>
      <c r="J439" s="241"/>
      <c r="K439" s="241"/>
      <c r="L439" s="241"/>
      <c r="M439" s="241"/>
      <c r="N439" s="241"/>
      <c r="O439" s="241"/>
      <c r="P439" s="241"/>
      <c r="Q439" s="241"/>
      <c r="R439" s="241"/>
      <c r="S439" s="241"/>
      <c r="T439" s="241"/>
      <c r="U439" s="241"/>
      <c r="V439" s="241"/>
      <c r="W439" s="241"/>
      <c r="X439" s="241"/>
      <c r="Y439" s="241"/>
      <c r="Z439" s="241"/>
    </row>
    <row r="440" spans="1:26" ht="14.25" customHeight="1" x14ac:dyDescent="0.25">
      <c r="A440" s="241"/>
      <c r="B440" s="241"/>
      <c r="C440" s="241"/>
      <c r="D440" s="241"/>
      <c r="E440" s="241"/>
      <c r="F440" s="241"/>
      <c r="G440" s="256"/>
      <c r="H440" s="249"/>
      <c r="I440" s="241"/>
      <c r="J440" s="241"/>
      <c r="K440" s="241"/>
      <c r="L440" s="241"/>
      <c r="M440" s="241"/>
      <c r="N440" s="241"/>
      <c r="O440" s="241"/>
      <c r="P440" s="241"/>
      <c r="Q440" s="241"/>
      <c r="R440" s="241"/>
      <c r="S440" s="241"/>
      <c r="T440" s="241"/>
      <c r="U440" s="241"/>
      <c r="V440" s="241"/>
      <c r="W440" s="241"/>
      <c r="X440" s="241"/>
      <c r="Y440" s="241"/>
      <c r="Z440" s="241"/>
    </row>
    <row r="441" spans="1:26" ht="14.25" customHeight="1" x14ac:dyDescent="0.25">
      <c r="A441" s="241"/>
      <c r="B441" s="241"/>
      <c r="C441" s="241"/>
      <c r="D441" s="241"/>
      <c r="E441" s="241"/>
      <c r="F441" s="241"/>
      <c r="G441" s="256"/>
      <c r="H441" s="249"/>
      <c r="I441" s="241"/>
      <c r="J441" s="241"/>
      <c r="K441" s="241"/>
      <c r="L441" s="241"/>
      <c r="M441" s="241"/>
      <c r="N441" s="241"/>
      <c r="O441" s="241"/>
      <c r="P441" s="241"/>
      <c r="Q441" s="241"/>
      <c r="R441" s="241"/>
      <c r="S441" s="241"/>
      <c r="T441" s="241"/>
      <c r="U441" s="241"/>
      <c r="V441" s="241"/>
      <c r="W441" s="241"/>
      <c r="X441" s="241"/>
      <c r="Y441" s="241"/>
      <c r="Z441" s="241"/>
    </row>
    <row r="442" spans="1:26" ht="14.25" customHeight="1" x14ac:dyDescent="0.25">
      <c r="A442" s="241"/>
      <c r="B442" s="241"/>
      <c r="C442" s="241"/>
      <c r="D442" s="241"/>
      <c r="E442" s="241"/>
      <c r="F442" s="241"/>
      <c r="G442" s="256"/>
      <c r="H442" s="249"/>
      <c r="I442" s="241"/>
      <c r="J442" s="241"/>
      <c r="K442" s="241"/>
      <c r="L442" s="241"/>
      <c r="M442" s="241"/>
      <c r="N442" s="241"/>
      <c r="O442" s="241"/>
      <c r="P442" s="241"/>
      <c r="Q442" s="241"/>
      <c r="R442" s="241"/>
      <c r="S442" s="241"/>
      <c r="T442" s="241"/>
      <c r="U442" s="241"/>
      <c r="V442" s="241"/>
      <c r="W442" s="241"/>
      <c r="X442" s="241"/>
      <c r="Y442" s="241"/>
      <c r="Z442" s="241"/>
    </row>
    <row r="443" spans="1:26" ht="14.25" customHeight="1" x14ac:dyDescent="0.25">
      <c r="A443" s="241"/>
      <c r="B443" s="241"/>
      <c r="C443" s="241"/>
      <c r="D443" s="241"/>
      <c r="E443" s="241"/>
      <c r="F443" s="241"/>
      <c r="G443" s="256"/>
      <c r="H443" s="249"/>
      <c r="I443" s="241"/>
      <c r="J443" s="241"/>
      <c r="K443" s="241"/>
      <c r="L443" s="241"/>
      <c r="M443" s="241"/>
      <c r="N443" s="241"/>
      <c r="O443" s="241"/>
      <c r="P443" s="241"/>
      <c r="Q443" s="241"/>
      <c r="R443" s="241"/>
      <c r="S443" s="241"/>
      <c r="T443" s="241"/>
      <c r="U443" s="241"/>
      <c r="V443" s="241"/>
      <c r="W443" s="241"/>
      <c r="X443" s="241"/>
      <c r="Y443" s="241"/>
      <c r="Z443" s="241"/>
    </row>
    <row r="444" spans="1:26" ht="14.25" customHeight="1" x14ac:dyDescent="0.25">
      <c r="A444" s="241"/>
      <c r="B444" s="241"/>
      <c r="C444" s="241"/>
      <c r="D444" s="241"/>
      <c r="E444" s="241"/>
      <c r="F444" s="241"/>
      <c r="G444" s="256"/>
      <c r="H444" s="249"/>
      <c r="I444" s="241"/>
      <c r="J444" s="241"/>
      <c r="K444" s="241"/>
      <c r="L444" s="241"/>
      <c r="M444" s="241"/>
      <c r="N444" s="241"/>
      <c r="O444" s="241"/>
      <c r="P444" s="241"/>
      <c r="Q444" s="241"/>
      <c r="R444" s="241"/>
      <c r="S444" s="241"/>
      <c r="T444" s="241"/>
      <c r="U444" s="241"/>
      <c r="V444" s="241"/>
      <c r="W444" s="241"/>
      <c r="X444" s="241"/>
      <c r="Y444" s="241"/>
      <c r="Z444" s="241"/>
    </row>
    <row r="445" spans="1:26" ht="14.25" customHeight="1" x14ac:dyDescent="0.25">
      <c r="A445" s="241"/>
      <c r="B445" s="241"/>
      <c r="C445" s="241"/>
      <c r="D445" s="241"/>
      <c r="E445" s="241"/>
      <c r="F445" s="241"/>
      <c r="G445" s="256"/>
      <c r="H445" s="249"/>
      <c r="I445" s="241"/>
      <c r="J445" s="241"/>
      <c r="K445" s="241"/>
      <c r="L445" s="241"/>
      <c r="M445" s="241"/>
      <c r="N445" s="241"/>
      <c r="O445" s="241"/>
      <c r="P445" s="241"/>
      <c r="Q445" s="241"/>
      <c r="R445" s="241"/>
      <c r="S445" s="241"/>
      <c r="T445" s="241"/>
      <c r="U445" s="241"/>
      <c r="V445" s="241"/>
      <c r="W445" s="241"/>
      <c r="X445" s="241"/>
      <c r="Y445" s="241"/>
      <c r="Z445" s="241"/>
    </row>
    <row r="446" spans="1:26" ht="14.25" customHeight="1" x14ac:dyDescent="0.25">
      <c r="A446" s="241"/>
      <c r="B446" s="241"/>
      <c r="C446" s="241"/>
      <c r="D446" s="241"/>
      <c r="E446" s="241"/>
      <c r="F446" s="241"/>
      <c r="G446" s="256"/>
      <c r="H446" s="249"/>
      <c r="I446" s="241"/>
      <c r="J446" s="241"/>
      <c r="K446" s="241"/>
      <c r="L446" s="241"/>
      <c r="M446" s="241"/>
      <c r="N446" s="241"/>
      <c r="O446" s="241"/>
      <c r="P446" s="241"/>
      <c r="Q446" s="241"/>
      <c r="R446" s="241"/>
      <c r="S446" s="241"/>
      <c r="T446" s="241"/>
      <c r="U446" s="241"/>
      <c r="V446" s="241"/>
      <c r="W446" s="241"/>
      <c r="X446" s="241"/>
      <c r="Y446" s="241"/>
      <c r="Z446" s="241"/>
    </row>
    <row r="447" spans="1:26" ht="14.25" customHeight="1" x14ac:dyDescent="0.25">
      <c r="A447" s="241"/>
      <c r="B447" s="241"/>
      <c r="C447" s="241"/>
      <c r="D447" s="241"/>
      <c r="E447" s="241"/>
      <c r="F447" s="241"/>
      <c r="G447" s="256"/>
      <c r="H447" s="249"/>
      <c r="I447" s="241"/>
      <c r="J447" s="241"/>
      <c r="K447" s="241"/>
      <c r="L447" s="241"/>
      <c r="M447" s="241"/>
      <c r="N447" s="241"/>
      <c r="O447" s="241"/>
      <c r="P447" s="241"/>
      <c r="Q447" s="241"/>
      <c r="R447" s="241"/>
      <c r="S447" s="241"/>
      <c r="T447" s="241"/>
      <c r="U447" s="241"/>
      <c r="V447" s="241"/>
      <c r="W447" s="241"/>
      <c r="X447" s="241"/>
      <c r="Y447" s="241"/>
      <c r="Z447" s="241"/>
    </row>
    <row r="448" spans="1:26" ht="14.25" customHeight="1" x14ac:dyDescent="0.25">
      <c r="A448" s="241"/>
      <c r="B448" s="241"/>
      <c r="C448" s="241"/>
      <c r="D448" s="241"/>
      <c r="E448" s="241"/>
      <c r="F448" s="241"/>
      <c r="G448" s="256"/>
      <c r="H448" s="249"/>
      <c r="I448" s="241"/>
      <c r="J448" s="241"/>
      <c r="K448" s="241"/>
      <c r="L448" s="241"/>
      <c r="M448" s="241"/>
      <c r="N448" s="241"/>
      <c r="O448" s="241"/>
      <c r="P448" s="241"/>
      <c r="Q448" s="241"/>
      <c r="R448" s="241"/>
      <c r="S448" s="241"/>
      <c r="T448" s="241"/>
      <c r="U448" s="241"/>
      <c r="V448" s="241"/>
      <c r="W448" s="241"/>
      <c r="X448" s="241"/>
      <c r="Y448" s="241"/>
      <c r="Z448" s="241"/>
    </row>
    <row r="449" spans="1:26" ht="14.25" customHeight="1" x14ac:dyDescent="0.25">
      <c r="A449" s="241"/>
      <c r="B449" s="241"/>
      <c r="C449" s="241"/>
      <c r="D449" s="241"/>
      <c r="E449" s="241"/>
      <c r="F449" s="241"/>
      <c r="G449" s="256"/>
      <c r="H449" s="249"/>
      <c r="I449" s="241"/>
      <c r="J449" s="241"/>
      <c r="K449" s="241"/>
      <c r="L449" s="241"/>
      <c r="M449" s="241"/>
      <c r="N449" s="241"/>
      <c r="O449" s="241"/>
      <c r="P449" s="241"/>
      <c r="Q449" s="241"/>
      <c r="R449" s="241"/>
      <c r="S449" s="241"/>
      <c r="T449" s="241"/>
      <c r="U449" s="241"/>
      <c r="V449" s="241"/>
      <c r="W449" s="241"/>
      <c r="X449" s="241"/>
      <c r="Y449" s="241"/>
      <c r="Z449" s="241"/>
    </row>
    <row r="450" spans="1:26" ht="14.25" customHeight="1" x14ac:dyDescent="0.25">
      <c r="A450" s="241"/>
      <c r="B450" s="241"/>
      <c r="C450" s="241"/>
      <c r="D450" s="241"/>
      <c r="E450" s="241"/>
      <c r="F450" s="241"/>
      <c r="G450" s="256"/>
      <c r="H450" s="249"/>
      <c r="I450" s="241"/>
      <c r="J450" s="241"/>
      <c r="K450" s="241"/>
      <c r="L450" s="241"/>
      <c r="M450" s="241"/>
      <c r="N450" s="241"/>
      <c r="O450" s="241"/>
      <c r="P450" s="241"/>
      <c r="Q450" s="241"/>
      <c r="R450" s="241"/>
      <c r="S450" s="241"/>
      <c r="T450" s="241"/>
      <c r="U450" s="241"/>
      <c r="V450" s="241"/>
      <c r="W450" s="241"/>
      <c r="X450" s="241"/>
      <c r="Y450" s="241"/>
      <c r="Z450" s="241"/>
    </row>
    <row r="451" spans="1:26" ht="14.25" customHeight="1" x14ac:dyDescent="0.25">
      <c r="A451" s="241"/>
      <c r="B451" s="241"/>
      <c r="C451" s="241"/>
      <c r="D451" s="241"/>
      <c r="E451" s="241"/>
      <c r="F451" s="241"/>
      <c r="G451" s="256"/>
      <c r="H451" s="249"/>
      <c r="I451" s="241"/>
      <c r="J451" s="241"/>
      <c r="K451" s="241"/>
      <c r="L451" s="241"/>
      <c r="M451" s="241"/>
      <c r="N451" s="241"/>
      <c r="O451" s="241"/>
      <c r="P451" s="241"/>
      <c r="Q451" s="241"/>
      <c r="R451" s="241"/>
      <c r="S451" s="241"/>
      <c r="T451" s="241"/>
      <c r="U451" s="241"/>
      <c r="V451" s="241"/>
      <c r="W451" s="241"/>
      <c r="X451" s="241"/>
      <c r="Y451" s="241"/>
      <c r="Z451" s="241"/>
    </row>
    <row r="452" spans="1:26" ht="14.25" customHeight="1" x14ac:dyDescent="0.25">
      <c r="A452" s="241"/>
      <c r="B452" s="241"/>
      <c r="C452" s="241"/>
      <c r="D452" s="241"/>
      <c r="E452" s="241"/>
      <c r="F452" s="241"/>
      <c r="G452" s="256"/>
      <c r="H452" s="249"/>
      <c r="I452" s="241"/>
      <c r="J452" s="241"/>
      <c r="K452" s="241"/>
      <c r="L452" s="241"/>
      <c r="M452" s="241"/>
      <c r="N452" s="241"/>
      <c r="O452" s="241"/>
      <c r="P452" s="241"/>
      <c r="Q452" s="241"/>
      <c r="R452" s="241"/>
      <c r="S452" s="241"/>
      <c r="T452" s="241"/>
      <c r="U452" s="241"/>
      <c r="V452" s="241"/>
      <c r="W452" s="241"/>
      <c r="X452" s="241"/>
      <c r="Y452" s="241"/>
      <c r="Z452" s="241"/>
    </row>
    <row r="453" spans="1:26" ht="14.25" customHeight="1" x14ac:dyDescent="0.25">
      <c r="A453" s="241"/>
      <c r="B453" s="241"/>
      <c r="C453" s="241"/>
      <c r="D453" s="241"/>
      <c r="E453" s="241"/>
      <c r="F453" s="241"/>
      <c r="G453" s="256"/>
      <c r="H453" s="249"/>
      <c r="I453" s="241"/>
      <c r="J453" s="241"/>
      <c r="K453" s="241"/>
      <c r="L453" s="241"/>
      <c r="M453" s="241"/>
      <c r="N453" s="241"/>
      <c r="O453" s="241"/>
      <c r="P453" s="241"/>
      <c r="Q453" s="241"/>
      <c r="R453" s="241"/>
      <c r="S453" s="241"/>
      <c r="T453" s="241"/>
      <c r="U453" s="241"/>
      <c r="V453" s="241"/>
      <c r="W453" s="241"/>
      <c r="X453" s="241"/>
      <c r="Y453" s="241"/>
      <c r="Z453" s="241"/>
    </row>
    <row r="454" spans="1:26" ht="14.25" customHeight="1" x14ac:dyDescent="0.25">
      <c r="A454" s="241"/>
      <c r="B454" s="241"/>
      <c r="C454" s="241"/>
      <c r="D454" s="241"/>
      <c r="E454" s="241"/>
      <c r="F454" s="241"/>
      <c r="G454" s="256"/>
      <c r="H454" s="249"/>
      <c r="I454" s="241"/>
      <c r="J454" s="241"/>
      <c r="K454" s="241"/>
      <c r="L454" s="241"/>
      <c r="M454" s="241"/>
      <c r="N454" s="241"/>
      <c r="O454" s="241"/>
      <c r="P454" s="241"/>
      <c r="Q454" s="241"/>
      <c r="R454" s="241"/>
      <c r="S454" s="241"/>
      <c r="T454" s="241"/>
      <c r="U454" s="241"/>
      <c r="V454" s="241"/>
      <c r="W454" s="241"/>
      <c r="X454" s="241"/>
      <c r="Y454" s="241"/>
      <c r="Z454" s="241"/>
    </row>
    <row r="455" spans="1:26" ht="14.25" customHeight="1" x14ac:dyDescent="0.25">
      <c r="A455" s="241"/>
      <c r="B455" s="241"/>
      <c r="C455" s="241"/>
      <c r="D455" s="241"/>
      <c r="E455" s="241"/>
      <c r="F455" s="241"/>
      <c r="G455" s="256"/>
      <c r="H455" s="249"/>
      <c r="I455" s="241"/>
      <c r="J455" s="241"/>
      <c r="K455" s="241"/>
      <c r="L455" s="241"/>
      <c r="M455" s="241"/>
      <c r="N455" s="241"/>
      <c r="O455" s="241"/>
      <c r="P455" s="241"/>
      <c r="Q455" s="241"/>
      <c r="R455" s="241"/>
      <c r="S455" s="241"/>
      <c r="T455" s="241"/>
      <c r="U455" s="241"/>
      <c r="V455" s="241"/>
      <c r="W455" s="241"/>
      <c r="X455" s="241"/>
      <c r="Y455" s="241"/>
      <c r="Z455" s="241"/>
    </row>
    <row r="456" spans="1:26" ht="14.25" customHeight="1" x14ac:dyDescent="0.25">
      <c r="A456" s="241"/>
      <c r="B456" s="241"/>
      <c r="C456" s="241"/>
      <c r="D456" s="241"/>
      <c r="E456" s="241"/>
      <c r="F456" s="241"/>
      <c r="G456" s="256"/>
      <c r="H456" s="249"/>
      <c r="I456" s="241"/>
      <c r="J456" s="241"/>
      <c r="K456" s="241"/>
      <c r="L456" s="241"/>
      <c r="M456" s="241"/>
      <c r="N456" s="241"/>
      <c r="O456" s="241"/>
      <c r="P456" s="241"/>
      <c r="Q456" s="241"/>
      <c r="R456" s="241"/>
      <c r="S456" s="241"/>
      <c r="T456" s="241"/>
      <c r="U456" s="241"/>
      <c r="V456" s="241"/>
      <c r="W456" s="241"/>
      <c r="X456" s="241"/>
      <c r="Y456" s="241"/>
      <c r="Z456" s="241"/>
    </row>
    <row r="457" spans="1:26" ht="14.25" customHeight="1" x14ac:dyDescent="0.25">
      <c r="A457" s="241"/>
      <c r="B457" s="241"/>
      <c r="C457" s="241"/>
      <c r="D457" s="241"/>
      <c r="E457" s="241"/>
      <c r="F457" s="241"/>
      <c r="G457" s="256"/>
      <c r="H457" s="249"/>
      <c r="I457" s="241"/>
      <c r="J457" s="241"/>
      <c r="K457" s="241"/>
      <c r="L457" s="241"/>
      <c r="M457" s="241"/>
      <c r="N457" s="241"/>
      <c r="O457" s="241"/>
      <c r="P457" s="241"/>
      <c r="Q457" s="241"/>
      <c r="R457" s="241"/>
      <c r="S457" s="241"/>
      <c r="T457" s="241"/>
      <c r="U457" s="241"/>
      <c r="V457" s="241"/>
      <c r="W457" s="241"/>
      <c r="X457" s="241"/>
      <c r="Y457" s="241"/>
      <c r="Z457" s="241"/>
    </row>
    <row r="458" spans="1:26" ht="14.25" customHeight="1" x14ac:dyDescent="0.25">
      <c r="A458" s="241"/>
      <c r="B458" s="241"/>
      <c r="C458" s="241"/>
      <c r="D458" s="241"/>
      <c r="E458" s="241"/>
      <c r="F458" s="241"/>
      <c r="G458" s="256"/>
      <c r="H458" s="249"/>
      <c r="I458" s="241"/>
      <c r="J458" s="241"/>
      <c r="K458" s="241"/>
      <c r="L458" s="241"/>
      <c r="M458" s="241"/>
      <c r="N458" s="241"/>
      <c r="O458" s="241"/>
      <c r="P458" s="241"/>
      <c r="Q458" s="241"/>
      <c r="R458" s="241"/>
      <c r="S458" s="241"/>
      <c r="T458" s="241"/>
      <c r="U458" s="241"/>
      <c r="V458" s="241"/>
      <c r="W458" s="241"/>
      <c r="X458" s="241"/>
      <c r="Y458" s="241"/>
      <c r="Z458" s="241"/>
    </row>
    <row r="459" spans="1:26" ht="14.25" customHeight="1" x14ac:dyDescent="0.25">
      <c r="A459" s="241"/>
      <c r="B459" s="241"/>
      <c r="C459" s="241"/>
      <c r="D459" s="241"/>
      <c r="E459" s="241"/>
      <c r="F459" s="241"/>
      <c r="G459" s="256"/>
      <c r="H459" s="249"/>
      <c r="I459" s="241"/>
      <c r="J459" s="241"/>
      <c r="K459" s="241"/>
      <c r="L459" s="241"/>
      <c r="M459" s="241"/>
      <c r="N459" s="241"/>
      <c r="O459" s="241"/>
      <c r="P459" s="241"/>
      <c r="Q459" s="241"/>
      <c r="R459" s="241"/>
      <c r="S459" s="241"/>
      <c r="T459" s="241"/>
      <c r="U459" s="241"/>
      <c r="V459" s="241"/>
      <c r="W459" s="241"/>
      <c r="X459" s="241"/>
      <c r="Y459" s="241"/>
      <c r="Z459" s="241"/>
    </row>
    <row r="460" spans="1:26" ht="14.25" customHeight="1" x14ac:dyDescent="0.25">
      <c r="A460" s="241"/>
      <c r="B460" s="241"/>
      <c r="C460" s="241"/>
      <c r="D460" s="241"/>
      <c r="E460" s="241"/>
      <c r="F460" s="241"/>
      <c r="G460" s="256"/>
      <c r="H460" s="249"/>
      <c r="I460" s="241"/>
      <c r="J460" s="241"/>
      <c r="K460" s="241"/>
      <c r="L460" s="241"/>
      <c r="M460" s="241"/>
      <c r="N460" s="241"/>
      <c r="O460" s="241"/>
      <c r="P460" s="241"/>
      <c r="Q460" s="241"/>
      <c r="R460" s="241"/>
      <c r="S460" s="241"/>
      <c r="T460" s="241"/>
      <c r="U460" s="241"/>
      <c r="V460" s="241"/>
      <c r="W460" s="241"/>
      <c r="X460" s="241"/>
      <c r="Y460" s="241"/>
      <c r="Z460" s="241"/>
    </row>
    <row r="461" spans="1:26" ht="14.25" customHeight="1" x14ac:dyDescent="0.25">
      <c r="A461" s="241"/>
      <c r="B461" s="241"/>
      <c r="C461" s="241"/>
      <c r="D461" s="241"/>
      <c r="E461" s="241"/>
      <c r="F461" s="241"/>
      <c r="G461" s="256"/>
      <c r="H461" s="249"/>
      <c r="I461" s="241"/>
      <c r="J461" s="241"/>
      <c r="K461" s="241"/>
      <c r="L461" s="241"/>
      <c r="M461" s="241"/>
      <c r="N461" s="241"/>
      <c r="O461" s="241"/>
      <c r="P461" s="241"/>
      <c r="Q461" s="241"/>
      <c r="R461" s="241"/>
      <c r="S461" s="241"/>
      <c r="T461" s="241"/>
      <c r="U461" s="241"/>
      <c r="V461" s="241"/>
      <c r="W461" s="241"/>
      <c r="X461" s="241"/>
      <c r="Y461" s="241"/>
      <c r="Z461" s="241"/>
    </row>
    <row r="462" spans="1:26" ht="14.25" customHeight="1" x14ac:dyDescent="0.25">
      <c r="A462" s="241"/>
      <c r="B462" s="241"/>
      <c r="C462" s="241"/>
      <c r="D462" s="241"/>
      <c r="E462" s="241"/>
      <c r="F462" s="241"/>
      <c r="G462" s="256"/>
      <c r="H462" s="249"/>
      <c r="I462" s="241"/>
      <c r="J462" s="241"/>
      <c r="K462" s="241"/>
      <c r="L462" s="241"/>
      <c r="M462" s="241"/>
      <c r="N462" s="241"/>
      <c r="O462" s="241"/>
      <c r="P462" s="241"/>
      <c r="Q462" s="241"/>
      <c r="R462" s="241"/>
      <c r="S462" s="241"/>
      <c r="T462" s="241"/>
      <c r="U462" s="241"/>
      <c r="V462" s="241"/>
      <c r="W462" s="241"/>
      <c r="X462" s="241"/>
      <c r="Y462" s="241"/>
      <c r="Z462" s="241"/>
    </row>
    <row r="463" spans="1:26" ht="14.25" customHeight="1" x14ac:dyDescent="0.25">
      <c r="A463" s="241"/>
      <c r="B463" s="241"/>
      <c r="C463" s="241"/>
      <c r="D463" s="241"/>
      <c r="E463" s="241"/>
      <c r="F463" s="241"/>
      <c r="G463" s="256"/>
      <c r="H463" s="249"/>
      <c r="I463" s="241"/>
      <c r="J463" s="241"/>
      <c r="K463" s="241"/>
      <c r="L463" s="241"/>
      <c r="M463" s="241"/>
      <c r="N463" s="241"/>
      <c r="O463" s="241"/>
      <c r="P463" s="241"/>
      <c r="Q463" s="241"/>
      <c r="R463" s="241"/>
      <c r="S463" s="241"/>
      <c r="T463" s="241"/>
      <c r="U463" s="241"/>
      <c r="V463" s="241"/>
      <c r="W463" s="241"/>
      <c r="X463" s="241"/>
      <c r="Y463" s="241"/>
      <c r="Z463" s="241"/>
    </row>
    <row r="464" spans="1:26" ht="14.25" customHeight="1" x14ac:dyDescent="0.25">
      <c r="A464" s="241"/>
      <c r="B464" s="241"/>
      <c r="C464" s="241"/>
      <c r="D464" s="241"/>
      <c r="E464" s="241"/>
      <c r="F464" s="241"/>
      <c r="G464" s="256"/>
      <c r="H464" s="249"/>
      <c r="I464" s="241"/>
      <c r="J464" s="241"/>
      <c r="K464" s="241"/>
      <c r="L464" s="241"/>
      <c r="M464" s="241"/>
      <c r="N464" s="241"/>
      <c r="O464" s="241"/>
      <c r="P464" s="241"/>
      <c r="Q464" s="241"/>
      <c r="R464" s="241"/>
      <c r="S464" s="241"/>
      <c r="T464" s="241"/>
      <c r="U464" s="241"/>
      <c r="V464" s="241"/>
      <c r="W464" s="241"/>
      <c r="X464" s="241"/>
      <c r="Y464" s="241"/>
      <c r="Z464" s="241"/>
    </row>
    <row r="465" spans="1:26" ht="14.25" customHeight="1" x14ac:dyDescent="0.25">
      <c r="A465" s="241"/>
      <c r="B465" s="241"/>
      <c r="C465" s="241"/>
      <c r="D465" s="241"/>
      <c r="E465" s="241"/>
      <c r="F465" s="241"/>
      <c r="G465" s="256"/>
      <c r="H465" s="249"/>
      <c r="I465" s="241"/>
      <c r="J465" s="241"/>
      <c r="K465" s="241"/>
      <c r="L465" s="241"/>
      <c r="M465" s="241"/>
      <c r="N465" s="241"/>
      <c r="O465" s="241"/>
      <c r="P465" s="241"/>
      <c r="Q465" s="241"/>
      <c r="R465" s="241"/>
      <c r="S465" s="241"/>
      <c r="T465" s="241"/>
      <c r="U465" s="241"/>
      <c r="V465" s="241"/>
      <c r="W465" s="241"/>
      <c r="X465" s="241"/>
      <c r="Y465" s="241"/>
      <c r="Z465" s="241"/>
    </row>
    <row r="466" spans="1:26" ht="14.25" customHeight="1" x14ac:dyDescent="0.25">
      <c r="A466" s="241"/>
      <c r="B466" s="241"/>
      <c r="C466" s="241"/>
      <c r="D466" s="241"/>
      <c r="E466" s="241"/>
      <c r="F466" s="241"/>
      <c r="G466" s="256"/>
      <c r="H466" s="249"/>
      <c r="I466" s="241"/>
      <c r="J466" s="241"/>
      <c r="K466" s="241"/>
      <c r="L466" s="241"/>
      <c r="M466" s="241"/>
      <c r="N466" s="241"/>
      <c r="O466" s="241"/>
      <c r="P466" s="241"/>
      <c r="Q466" s="241"/>
      <c r="R466" s="241"/>
      <c r="S466" s="241"/>
      <c r="T466" s="241"/>
      <c r="U466" s="241"/>
      <c r="V466" s="241"/>
      <c r="W466" s="241"/>
      <c r="X466" s="241"/>
      <c r="Y466" s="241"/>
      <c r="Z466" s="241"/>
    </row>
    <row r="467" spans="1:26" ht="14.25" customHeight="1" x14ac:dyDescent="0.25">
      <c r="A467" s="241"/>
      <c r="B467" s="241"/>
      <c r="C467" s="241"/>
      <c r="D467" s="241"/>
      <c r="E467" s="241"/>
      <c r="F467" s="241"/>
      <c r="G467" s="256"/>
      <c r="H467" s="249"/>
      <c r="I467" s="241"/>
      <c r="J467" s="241"/>
      <c r="K467" s="241"/>
      <c r="L467" s="241"/>
      <c r="M467" s="241"/>
      <c r="N467" s="241"/>
      <c r="O467" s="241"/>
      <c r="P467" s="241"/>
      <c r="Q467" s="241"/>
      <c r="R467" s="241"/>
      <c r="S467" s="241"/>
      <c r="T467" s="241"/>
      <c r="U467" s="241"/>
      <c r="V467" s="241"/>
      <c r="W467" s="241"/>
      <c r="X467" s="241"/>
      <c r="Y467" s="241"/>
      <c r="Z467" s="241"/>
    </row>
    <row r="468" spans="1:26" ht="14.25" customHeight="1" x14ac:dyDescent="0.25">
      <c r="A468" s="241"/>
      <c r="B468" s="241"/>
      <c r="C468" s="241"/>
      <c r="D468" s="241"/>
      <c r="E468" s="241"/>
      <c r="F468" s="241"/>
      <c r="G468" s="256"/>
      <c r="H468" s="249"/>
      <c r="I468" s="241"/>
      <c r="J468" s="241"/>
      <c r="K468" s="241"/>
      <c r="L468" s="241"/>
      <c r="M468" s="241"/>
      <c r="N468" s="241"/>
      <c r="O468" s="241"/>
      <c r="P468" s="241"/>
      <c r="Q468" s="241"/>
      <c r="R468" s="241"/>
      <c r="S468" s="241"/>
      <c r="T468" s="241"/>
      <c r="U468" s="241"/>
      <c r="V468" s="241"/>
      <c r="W468" s="241"/>
      <c r="X468" s="241"/>
      <c r="Y468" s="241"/>
      <c r="Z468" s="241"/>
    </row>
    <row r="469" spans="1:26" ht="14.25" customHeight="1" x14ac:dyDescent="0.25">
      <c r="A469" s="241"/>
      <c r="B469" s="241"/>
      <c r="C469" s="241"/>
      <c r="D469" s="241"/>
      <c r="E469" s="241"/>
      <c r="F469" s="241"/>
      <c r="G469" s="256"/>
      <c r="H469" s="249"/>
      <c r="I469" s="241"/>
      <c r="J469" s="241"/>
      <c r="K469" s="241"/>
      <c r="L469" s="241"/>
      <c r="M469" s="241"/>
      <c r="N469" s="241"/>
      <c r="O469" s="241"/>
      <c r="P469" s="241"/>
      <c r="Q469" s="241"/>
      <c r="R469" s="241"/>
      <c r="S469" s="241"/>
      <c r="T469" s="241"/>
      <c r="U469" s="241"/>
      <c r="V469" s="241"/>
      <c r="W469" s="241"/>
      <c r="X469" s="241"/>
      <c r="Y469" s="241"/>
      <c r="Z469" s="241"/>
    </row>
    <row r="470" spans="1:26" ht="14.25" customHeight="1" x14ac:dyDescent="0.25">
      <c r="A470" s="241"/>
      <c r="B470" s="241"/>
      <c r="C470" s="241"/>
      <c r="D470" s="241"/>
      <c r="E470" s="241"/>
      <c r="F470" s="241"/>
      <c r="G470" s="256"/>
      <c r="H470" s="249"/>
      <c r="I470" s="241"/>
      <c r="J470" s="241"/>
      <c r="K470" s="241"/>
      <c r="L470" s="241"/>
      <c r="M470" s="241"/>
      <c r="N470" s="241"/>
      <c r="O470" s="241"/>
      <c r="P470" s="241"/>
      <c r="Q470" s="241"/>
      <c r="R470" s="241"/>
      <c r="S470" s="241"/>
      <c r="T470" s="241"/>
      <c r="U470" s="241"/>
      <c r="V470" s="241"/>
      <c r="W470" s="241"/>
      <c r="X470" s="241"/>
      <c r="Y470" s="241"/>
      <c r="Z470" s="241"/>
    </row>
    <row r="471" spans="1:26" ht="14.25" customHeight="1" x14ac:dyDescent="0.25">
      <c r="A471" s="241"/>
      <c r="B471" s="241"/>
      <c r="C471" s="241"/>
      <c r="D471" s="241"/>
      <c r="E471" s="241"/>
      <c r="F471" s="241"/>
      <c r="G471" s="256"/>
      <c r="H471" s="249"/>
      <c r="I471" s="241"/>
      <c r="J471" s="241"/>
      <c r="K471" s="241"/>
      <c r="L471" s="241"/>
      <c r="M471" s="241"/>
      <c r="N471" s="241"/>
      <c r="O471" s="241"/>
      <c r="P471" s="241"/>
      <c r="Q471" s="241"/>
      <c r="R471" s="241"/>
      <c r="S471" s="241"/>
      <c r="T471" s="241"/>
      <c r="U471" s="241"/>
      <c r="V471" s="241"/>
      <c r="W471" s="241"/>
      <c r="X471" s="241"/>
      <c r="Y471" s="241"/>
      <c r="Z471" s="241"/>
    </row>
    <row r="472" spans="1:26" ht="14.25" customHeight="1" x14ac:dyDescent="0.25">
      <c r="A472" s="241"/>
      <c r="B472" s="241"/>
      <c r="C472" s="241"/>
      <c r="D472" s="241"/>
      <c r="E472" s="241"/>
      <c r="F472" s="241"/>
      <c r="G472" s="256"/>
      <c r="H472" s="249"/>
      <c r="I472" s="241"/>
      <c r="J472" s="241"/>
      <c r="K472" s="241"/>
      <c r="L472" s="241"/>
      <c r="M472" s="241"/>
      <c r="N472" s="241"/>
      <c r="O472" s="241"/>
      <c r="P472" s="241"/>
      <c r="Q472" s="241"/>
      <c r="R472" s="241"/>
      <c r="S472" s="241"/>
      <c r="T472" s="241"/>
      <c r="U472" s="241"/>
      <c r="V472" s="241"/>
      <c r="W472" s="241"/>
      <c r="X472" s="241"/>
      <c r="Y472" s="241"/>
      <c r="Z472" s="241"/>
    </row>
    <row r="473" spans="1:26" ht="14.25" customHeight="1" x14ac:dyDescent="0.25">
      <c r="A473" s="241"/>
      <c r="B473" s="241"/>
      <c r="C473" s="241"/>
      <c r="D473" s="241"/>
      <c r="E473" s="241"/>
      <c r="F473" s="241"/>
      <c r="G473" s="256"/>
      <c r="H473" s="249"/>
      <c r="I473" s="241"/>
      <c r="J473" s="241"/>
      <c r="K473" s="241"/>
      <c r="L473" s="241"/>
      <c r="M473" s="241"/>
      <c r="N473" s="241"/>
      <c r="O473" s="241"/>
      <c r="P473" s="241"/>
      <c r="Q473" s="241"/>
      <c r="R473" s="241"/>
      <c r="S473" s="241"/>
      <c r="T473" s="241"/>
      <c r="U473" s="241"/>
      <c r="V473" s="241"/>
      <c r="W473" s="241"/>
      <c r="X473" s="241"/>
      <c r="Y473" s="241"/>
      <c r="Z473" s="241"/>
    </row>
    <row r="474" spans="1:26" ht="14.25" customHeight="1" x14ac:dyDescent="0.25">
      <c r="A474" s="241"/>
      <c r="B474" s="241"/>
      <c r="C474" s="241"/>
      <c r="D474" s="241"/>
      <c r="E474" s="241"/>
      <c r="F474" s="241"/>
      <c r="G474" s="256"/>
      <c r="H474" s="249"/>
      <c r="I474" s="241"/>
      <c r="J474" s="241"/>
      <c r="K474" s="241"/>
      <c r="L474" s="241"/>
      <c r="M474" s="241"/>
      <c r="N474" s="241"/>
      <c r="O474" s="241"/>
      <c r="P474" s="241"/>
      <c r="Q474" s="241"/>
      <c r="R474" s="241"/>
      <c r="S474" s="241"/>
      <c r="T474" s="241"/>
      <c r="U474" s="241"/>
      <c r="V474" s="241"/>
      <c r="W474" s="241"/>
      <c r="X474" s="241"/>
      <c r="Y474" s="241"/>
      <c r="Z474" s="241"/>
    </row>
    <row r="475" spans="1:26" ht="14.25" customHeight="1" x14ac:dyDescent="0.25">
      <c r="A475" s="241"/>
      <c r="B475" s="241"/>
      <c r="C475" s="241"/>
      <c r="D475" s="241"/>
      <c r="E475" s="241"/>
      <c r="F475" s="241"/>
      <c r="G475" s="256"/>
      <c r="H475" s="249"/>
      <c r="I475" s="241"/>
      <c r="J475" s="241"/>
      <c r="K475" s="241"/>
      <c r="L475" s="241"/>
      <c r="M475" s="241"/>
      <c r="N475" s="241"/>
      <c r="O475" s="241"/>
      <c r="P475" s="241"/>
      <c r="Q475" s="241"/>
      <c r="R475" s="241"/>
      <c r="S475" s="241"/>
      <c r="T475" s="241"/>
      <c r="U475" s="241"/>
      <c r="V475" s="241"/>
      <c r="W475" s="241"/>
      <c r="X475" s="241"/>
      <c r="Y475" s="241"/>
      <c r="Z475" s="241"/>
    </row>
    <row r="476" spans="1:26" ht="14.25" customHeight="1" x14ac:dyDescent="0.25">
      <c r="A476" s="241"/>
      <c r="B476" s="241"/>
      <c r="C476" s="241"/>
      <c r="D476" s="241"/>
      <c r="E476" s="241"/>
      <c r="F476" s="241"/>
      <c r="G476" s="256"/>
      <c r="H476" s="249"/>
      <c r="I476" s="241"/>
      <c r="J476" s="241"/>
      <c r="K476" s="241"/>
      <c r="L476" s="241"/>
      <c r="M476" s="241"/>
      <c r="N476" s="241"/>
      <c r="O476" s="241"/>
      <c r="P476" s="241"/>
      <c r="Q476" s="241"/>
      <c r="R476" s="241"/>
      <c r="S476" s="241"/>
      <c r="T476" s="241"/>
      <c r="U476" s="241"/>
      <c r="V476" s="241"/>
      <c r="W476" s="241"/>
      <c r="X476" s="241"/>
      <c r="Y476" s="241"/>
      <c r="Z476" s="241"/>
    </row>
    <row r="477" spans="1:26" ht="14.25" customHeight="1" x14ac:dyDescent="0.25">
      <c r="A477" s="241"/>
      <c r="B477" s="241"/>
      <c r="C477" s="241"/>
      <c r="D477" s="241"/>
      <c r="E477" s="241"/>
      <c r="F477" s="241"/>
      <c r="G477" s="256"/>
      <c r="H477" s="249"/>
      <c r="I477" s="241"/>
      <c r="J477" s="241"/>
      <c r="K477" s="241"/>
      <c r="L477" s="241"/>
      <c r="M477" s="241"/>
      <c r="N477" s="241"/>
      <c r="O477" s="241"/>
      <c r="P477" s="241"/>
      <c r="Q477" s="241"/>
      <c r="R477" s="241"/>
      <c r="S477" s="241"/>
      <c r="T477" s="241"/>
      <c r="U477" s="241"/>
      <c r="V477" s="241"/>
      <c r="W477" s="241"/>
      <c r="X477" s="241"/>
      <c r="Y477" s="241"/>
      <c r="Z477" s="241"/>
    </row>
    <row r="478" spans="1:26" ht="14.25" customHeight="1" x14ac:dyDescent="0.25">
      <c r="A478" s="241"/>
      <c r="B478" s="241"/>
      <c r="C478" s="241"/>
      <c r="D478" s="241"/>
      <c r="E478" s="241"/>
      <c r="F478" s="241"/>
      <c r="G478" s="256"/>
      <c r="H478" s="249"/>
      <c r="I478" s="241"/>
      <c r="J478" s="241"/>
      <c r="K478" s="241"/>
      <c r="L478" s="241"/>
      <c r="M478" s="241"/>
      <c r="N478" s="241"/>
      <c r="O478" s="241"/>
      <c r="P478" s="241"/>
      <c r="Q478" s="241"/>
      <c r="R478" s="241"/>
      <c r="S478" s="241"/>
      <c r="T478" s="241"/>
      <c r="U478" s="241"/>
      <c r="V478" s="241"/>
      <c r="W478" s="241"/>
      <c r="X478" s="241"/>
      <c r="Y478" s="241"/>
      <c r="Z478" s="241"/>
    </row>
    <row r="479" spans="1:26" ht="14.25" customHeight="1" x14ac:dyDescent="0.25">
      <c r="A479" s="241"/>
      <c r="B479" s="241"/>
      <c r="C479" s="241"/>
      <c r="D479" s="241"/>
      <c r="E479" s="241"/>
      <c r="F479" s="241"/>
      <c r="G479" s="256"/>
      <c r="H479" s="249"/>
      <c r="I479" s="241"/>
      <c r="J479" s="241"/>
      <c r="K479" s="241"/>
      <c r="L479" s="241"/>
      <c r="M479" s="241"/>
      <c r="N479" s="241"/>
      <c r="O479" s="241"/>
      <c r="P479" s="241"/>
      <c r="Q479" s="241"/>
      <c r="R479" s="241"/>
      <c r="S479" s="241"/>
      <c r="T479" s="241"/>
      <c r="U479" s="241"/>
      <c r="V479" s="241"/>
      <c r="W479" s="241"/>
      <c r="X479" s="241"/>
      <c r="Y479" s="241"/>
      <c r="Z479" s="241"/>
    </row>
    <row r="480" spans="1:26" ht="14.25" customHeight="1" x14ac:dyDescent="0.25">
      <c r="A480" s="241"/>
      <c r="B480" s="241"/>
      <c r="C480" s="241"/>
      <c r="D480" s="241"/>
      <c r="E480" s="241"/>
      <c r="F480" s="241"/>
      <c r="G480" s="256"/>
      <c r="H480" s="249"/>
      <c r="I480" s="241"/>
      <c r="J480" s="241"/>
      <c r="K480" s="241"/>
      <c r="L480" s="241"/>
      <c r="M480" s="241"/>
      <c r="N480" s="241"/>
      <c r="O480" s="241"/>
      <c r="P480" s="241"/>
      <c r="Q480" s="241"/>
      <c r="R480" s="241"/>
      <c r="S480" s="241"/>
      <c r="T480" s="241"/>
      <c r="U480" s="241"/>
      <c r="V480" s="241"/>
      <c r="W480" s="241"/>
      <c r="X480" s="241"/>
      <c r="Y480" s="241"/>
      <c r="Z480" s="241"/>
    </row>
    <row r="481" spans="1:26" ht="14.25" customHeight="1" x14ac:dyDescent="0.25">
      <c r="A481" s="241"/>
      <c r="B481" s="241"/>
      <c r="C481" s="241"/>
      <c r="D481" s="241"/>
      <c r="E481" s="241"/>
      <c r="F481" s="241"/>
      <c r="G481" s="256"/>
      <c r="H481" s="249"/>
      <c r="I481" s="241"/>
      <c r="J481" s="241"/>
      <c r="K481" s="241"/>
      <c r="L481" s="241"/>
      <c r="M481" s="241"/>
      <c r="N481" s="241"/>
      <c r="O481" s="241"/>
      <c r="P481" s="241"/>
      <c r="Q481" s="241"/>
      <c r="R481" s="241"/>
      <c r="S481" s="241"/>
      <c r="T481" s="241"/>
      <c r="U481" s="241"/>
      <c r="V481" s="241"/>
      <c r="W481" s="241"/>
      <c r="X481" s="241"/>
      <c r="Y481" s="241"/>
      <c r="Z481" s="241"/>
    </row>
    <row r="482" spans="1:26" ht="14.25" customHeight="1" x14ac:dyDescent="0.25">
      <c r="A482" s="241"/>
      <c r="B482" s="241"/>
      <c r="C482" s="241"/>
      <c r="D482" s="241"/>
      <c r="E482" s="241"/>
      <c r="F482" s="241"/>
      <c r="G482" s="256"/>
      <c r="H482" s="249"/>
      <c r="I482" s="241"/>
      <c r="J482" s="241"/>
      <c r="K482" s="241"/>
      <c r="L482" s="241"/>
      <c r="M482" s="241"/>
      <c r="N482" s="241"/>
      <c r="O482" s="241"/>
      <c r="P482" s="241"/>
      <c r="Q482" s="241"/>
      <c r="R482" s="241"/>
      <c r="S482" s="241"/>
      <c r="T482" s="241"/>
      <c r="U482" s="241"/>
      <c r="V482" s="241"/>
      <c r="W482" s="241"/>
      <c r="X482" s="241"/>
      <c r="Y482" s="241"/>
      <c r="Z482" s="241"/>
    </row>
    <row r="483" spans="1:26" ht="14.25" customHeight="1" x14ac:dyDescent="0.25">
      <c r="A483" s="241"/>
      <c r="B483" s="241"/>
      <c r="C483" s="241"/>
      <c r="D483" s="241"/>
      <c r="E483" s="241"/>
      <c r="F483" s="241"/>
      <c r="G483" s="256"/>
      <c r="H483" s="249"/>
      <c r="I483" s="241"/>
      <c r="J483" s="241"/>
      <c r="K483" s="241"/>
      <c r="L483" s="241"/>
      <c r="M483" s="241"/>
      <c r="N483" s="241"/>
      <c r="O483" s="241"/>
      <c r="P483" s="241"/>
      <c r="Q483" s="241"/>
      <c r="R483" s="241"/>
      <c r="S483" s="241"/>
      <c r="T483" s="241"/>
      <c r="U483" s="241"/>
      <c r="V483" s="241"/>
      <c r="W483" s="241"/>
      <c r="X483" s="241"/>
      <c r="Y483" s="241"/>
      <c r="Z483" s="241"/>
    </row>
    <row r="484" spans="1:26" ht="14.25" customHeight="1" x14ac:dyDescent="0.25">
      <c r="A484" s="241"/>
      <c r="B484" s="241"/>
      <c r="C484" s="241"/>
      <c r="D484" s="241"/>
      <c r="E484" s="241"/>
      <c r="F484" s="241"/>
      <c r="G484" s="256"/>
      <c r="H484" s="249"/>
      <c r="I484" s="241"/>
      <c r="J484" s="241"/>
      <c r="K484" s="241"/>
      <c r="L484" s="241"/>
      <c r="M484" s="241"/>
      <c r="N484" s="241"/>
      <c r="O484" s="241"/>
      <c r="P484" s="241"/>
      <c r="Q484" s="241"/>
      <c r="R484" s="241"/>
      <c r="S484" s="241"/>
      <c r="T484" s="241"/>
      <c r="U484" s="241"/>
      <c r="V484" s="241"/>
      <c r="W484" s="241"/>
      <c r="X484" s="241"/>
      <c r="Y484" s="241"/>
      <c r="Z484" s="241"/>
    </row>
    <row r="485" spans="1:26" ht="14.25" customHeight="1" x14ac:dyDescent="0.25">
      <c r="A485" s="241"/>
      <c r="B485" s="241"/>
      <c r="C485" s="241"/>
      <c r="D485" s="241"/>
      <c r="E485" s="241"/>
      <c r="F485" s="241"/>
      <c r="G485" s="256"/>
      <c r="H485" s="249"/>
      <c r="I485" s="241"/>
      <c r="J485" s="241"/>
      <c r="K485" s="241"/>
      <c r="L485" s="241"/>
      <c r="M485" s="241"/>
      <c r="N485" s="241"/>
      <c r="O485" s="241"/>
      <c r="P485" s="241"/>
      <c r="Q485" s="241"/>
      <c r="R485" s="241"/>
      <c r="S485" s="241"/>
      <c r="T485" s="241"/>
      <c r="U485" s="241"/>
      <c r="V485" s="241"/>
      <c r="W485" s="241"/>
      <c r="X485" s="241"/>
      <c r="Y485" s="241"/>
      <c r="Z485" s="241"/>
    </row>
    <row r="486" spans="1:26" ht="14.25" customHeight="1" x14ac:dyDescent="0.25">
      <c r="A486" s="241"/>
      <c r="B486" s="241"/>
      <c r="C486" s="241"/>
      <c r="D486" s="241"/>
      <c r="E486" s="241"/>
      <c r="F486" s="241"/>
      <c r="G486" s="256"/>
      <c r="H486" s="249"/>
      <c r="I486" s="241"/>
      <c r="J486" s="241"/>
      <c r="K486" s="241"/>
      <c r="L486" s="241"/>
      <c r="M486" s="241"/>
      <c r="N486" s="241"/>
      <c r="O486" s="241"/>
      <c r="P486" s="241"/>
      <c r="Q486" s="241"/>
      <c r="R486" s="241"/>
      <c r="S486" s="241"/>
      <c r="T486" s="241"/>
      <c r="U486" s="241"/>
      <c r="V486" s="241"/>
      <c r="W486" s="241"/>
      <c r="X486" s="241"/>
      <c r="Y486" s="241"/>
      <c r="Z486" s="241"/>
    </row>
    <row r="487" spans="1:26" ht="14.25" customHeight="1" x14ac:dyDescent="0.25">
      <c r="A487" s="241"/>
      <c r="B487" s="241"/>
      <c r="C487" s="241"/>
      <c r="D487" s="241"/>
      <c r="E487" s="241"/>
      <c r="F487" s="241"/>
      <c r="G487" s="256"/>
      <c r="H487" s="249"/>
      <c r="I487" s="241"/>
      <c r="J487" s="241"/>
      <c r="K487" s="241"/>
      <c r="L487" s="241"/>
      <c r="M487" s="241"/>
      <c r="N487" s="241"/>
      <c r="O487" s="241"/>
      <c r="P487" s="241"/>
      <c r="Q487" s="241"/>
      <c r="R487" s="241"/>
      <c r="S487" s="241"/>
      <c r="T487" s="241"/>
      <c r="U487" s="241"/>
      <c r="V487" s="241"/>
      <c r="W487" s="241"/>
      <c r="X487" s="241"/>
      <c r="Y487" s="241"/>
      <c r="Z487" s="241"/>
    </row>
    <row r="488" spans="1:26" ht="14.25" customHeight="1" x14ac:dyDescent="0.25">
      <c r="A488" s="241"/>
      <c r="B488" s="241"/>
      <c r="C488" s="241"/>
      <c r="D488" s="241"/>
      <c r="E488" s="241"/>
      <c r="F488" s="241"/>
      <c r="G488" s="256"/>
      <c r="H488" s="249"/>
      <c r="I488" s="241"/>
      <c r="J488" s="241"/>
      <c r="K488" s="241"/>
      <c r="L488" s="241"/>
      <c r="M488" s="241"/>
      <c r="N488" s="241"/>
      <c r="O488" s="241"/>
      <c r="P488" s="241"/>
      <c r="Q488" s="241"/>
      <c r="R488" s="241"/>
      <c r="S488" s="241"/>
      <c r="T488" s="241"/>
      <c r="U488" s="241"/>
      <c r="V488" s="241"/>
      <c r="W488" s="241"/>
      <c r="X488" s="241"/>
      <c r="Y488" s="241"/>
      <c r="Z488" s="241"/>
    </row>
    <row r="489" spans="1:26" ht="14.25" customHeight="1" x14ac:dyDescent="0.25">
      <c r="A489" s="241"/>
      <c r="B489" s="241"/>
      <c r="C489" s="241"/>
      <c r="D489" s="241"/>
      <c r="E489" s="241"/>
      <c r="F489" s="241"/>
      <c r="G489" s="256"/>
      <c r="H489" s="249"/>
      <c r="I489" s="241"/>
      <c r="J489" s="241"/>
      <c r="K489" s="241"/>
      <c r="L489" s="241"/>
      <c r="M489" s="241"/>
      <c r="N489" s="241"/>
      <c r="O489" s="241"/>
      <c r="P489" s="241"/>
      <c r="Q489" s="241"/>
      <c r="R489" s="241"/>
      <c r="S489" s="241"/>
      <c r="T489" s="241"/>
      <c r="U489" s="241"/>
      <c r="V489" s="241"/>
      <c r="W489" s="241"/>
      <c r="X489" s="241"/>
      <c r="Y489" s="241"/>
      <c r="Z489" s="241"/>
    </row>
    <row r="490" spans="1:26" ht="14.25" customHeight="1" x14ac:dyDescent="0.25">
      <c r="A490" s="241"/>
      <c r="B490" s="241"/>
      <c r="C490" s="241"/>
      <c r="D490" s="241"/>
      <c r="E490" s="241"/>
      <c r="F490" s="241"/>
      <c r="G490" s="256"/>
      <c r="H490" s="249"/>
      <c r="I490" s="241"/>
      <c r="J490" s="241"/>
      <c r="K490" s="241"/>
      <c r="L490" s="241"/>
      <c r="M490" s="241"/>
      <c r="N490" s="241"/>
      <c r="O490" s="241"/>
      <c r="P490" s="241"/>
      <c r="Q490" s="241"/>
      <c r="R490" s="241"/>
      <c r="S490" s="241"/>
      <c r="T490" s="241"/>
      <c r="U490" s="241"/>
      <c r="V490" s="241"/>
      <c r="W490" s="241"/>
      <c r="X490" s="241"/>
      <c r="Y490" s="241"/>
      <c r="Z490" s="241"/>
    </row>
    <row r="491" spans="1:26" ht="14.25" customHeight="1" x14ac:dyDescent="0.25">
      <c r="A491" s="241"/>
      <c r="B491" s="241"/>
      <c r="C491" s="241"/>
      <c r="D491" s="241"/>
      <c r="E491" s="241"/>
      <c r="F491" s="241"/>
      <c r="G491" s="256"/>
      <c r="H491" s="249"/>
      <c r="I491" s="241"/>
      <c r="J491" s="241"/>
      <c r="K491" s="241"/>
      <c r="L491" s="241"/>
      <c r="M491" s="241"/>
      <c r="N491" s="241"/>
      <c r="O491" s="241"/>
      <c r="P491" s="241"/>
      <c r="Q491" s="241"/>
      <c r="R491" s="241"/>
      <c r="S491" s="241"/>
      <c r="T491" s="241"/>
      <c r="U491" s="241"/>
      <c r="V491" s="241"/>
      <c r="W491" s="241"/>
      <c r="X491" s="241"/>
      <c r="Y491" s="241"/>
      <c r="Z491" s="241"/>
    </row>
    <row r="492" spans="1:26" ht="14.25" customHeight="1" x14ac:dyDescent="0.25">
      <c r="A492" s="241"/>
      <c r="B492" s="241"/>
      <c r="C492" s="241"/>
      <c r="D492" s="241"/>
      <c r="E492" s="241"/>
      <c r="F492" s="241"/>
      <c r="G492" s="256"/>
      <c r="H492" s="249"/>
      <c r="I492" s="241"/>
      <c r="J492" s="241"/>
      <c r="K492" s="241"/>
      <c r="L492" s="241"/>
      <c r="M492" s="241"/>
      <c r="N492" s="241"/>
      <c r="O492" s="241"/>
      <c r="P492" s="241"/>
      <c r="Q492" s="241"/>
      <c r="R492" s="241"/>
      <c r="S492" s="241"/>
      <c r="T492" s="241"/>
      <c r="U492" s="241"/>
      <c r="V492" s="241"/>
      <c r="W492" s="241"/>
      <c r="X492" s="241"/>
      <c r="Y492" s="241"/>
      <c r="Z492" s="241"/>
    </row>
    <row r="493" spans="1:26" ht="14.25" customHeight="1" x14ac:dyDescent="0.25">
      <c r="A493" s="241"/>
      <c r="B493" s="241"/>
      <c r="C493" s="241"/>
      <c r="D493" s="241"/>
      <c r="E493" s="241"/>
      <c r="F493" s="241"/>
      <c r="G493" s="256"/>
      <c r="H493" s="249"/>
      <c r="I493" s="241"/>
      <c r="J493" s="241"/>
      <c r="K493" s="241"/>
      <c r="L493" s="241"/>
      <c r="M493" s="241"/>
      <c r="N493" s="241"/>
      <c r="O493" s="241"/>
      <c r="P493" s="241"/>
      <c r="Q493" s="241"/>
      <c r="R493" s="241"/>
      <c r="S493" s="241"/>
      <c r="T493" s="241"/>
      <c r="U493" s="241"/>
      <c r="V493" s="241"/>
      <c r="W493" s="241"/>
      <c r="X493" s="241"/>
      <c r="Y493" s="241"/>
      <c r="Z493" s="241"/>
    </row>
    <row r="494" spans="1:26" ht="14.25" customHeight="1" x14ac:dyDescent="0.25">
      <c r="A494" s="241"/>
      <c r="B494" s="241"/>
      <c r="C494" s="241"/>
      <c r="D494" s="241"/>
      <c r="E494" s="241"/>
      <c r="F494" s="241"/>
      <c r="G494" s="256"/>
      <c r="H494" s="249"/>
      <c r="I494" s="241"/>
      <c r="J494" s="241"/>
      <c r="K494" s="241"/>
      <c r="L494" s="241"/>
      <c r="M494" s="241"/>
      <c r="N494" s="241"/>
      <c r="O494" s="241"/>
      <c r="P494" s="241"/>
      <c r="Q494" s="241"/>
      <c r="R494" s="241"/>
      <c r="S494" s="241"/>
      <c r="T494" s="241"/>
      <c r="U494" s="241"/>
      <c r="V494" s="241"/>
      <c r="W494" s="241"/>
      <c r="X494" s="241"/>
      <c r="Y494" s="241"/>
      <c r="Z494" s="241"/>
    </row>
    <row r="495" spans="1:26" ht="14.25" customHeight="1" x14ac:dyDescent="0.25">
      <c r="A495" s="241"/>
      <c r="B495" s="241"/>
      <c r="C495" s="241"/>
      <c r="D495" s="241"/>
      <c r="E495" s="241"/>
      <c r="F495" s="241"/>
      <c r="G495" s="256"/>
      <c r="H495" s="249"/>
      <c r="I495" s="241"/>
      <c r="J495" s="241"/>
      <c r="K495" s="241"/>
      <c r="L495" s="241"/>
      <c r="M495" s="241"/>
      <c r="N495" s="241"/>
      <c r="O495" s="241"/>
      <c r="P495" s="241"/>
      <c r="Q495" s="241"/>
      <c r="R495" s="241"/>
      <c r="S495" s="241"/>
      <c r="T495" s="241"/>
      <c r="U495" s="241"/>
      <c r="V495" s="241"/>
      <c r="W495" s="241"/>
      <c r="X495" s="241"/>
      <c r="Y495" s="241"/>
      <c r="Z495" s="241"/>
    </row>
    <row r="496" spans="1:26" ht="14.25" customHeight="1" x14ac:dyDescent="0.25">
      <c r="A496" s="241"/>
      <c r="B496" s="241"/>
      <c r="C496" s="241"/>
      <c r="D496" s="241"/>
      <c r="E496" s="241"/>
      <c r="F496" s="241"/>
      <c r="G496" s="256"/>
      <c r="H496" s="249"/>
      <c r="I496" s="241"/>
      <c r="J496" s="241"/>
      <c r="K496" s="241"/>
      <c r="L496" s="241"/>
      <c r="M496" s="241"/>
      <c r="N496" s="241"/>
      <c r="O496" s="241"/>
      <c r="P496" s="241"/>
      <c r="Q496" s="241"/>
      <c r="R496" s="241"/>
      <c r="S496" s="241"/>
      <c r="T496" s="241"/>
      <c r="U496" s="241"/>
      <c r="V496" s="241"/>
      <c r="W496" s="241"/>
      <c r="X496" s="241"/>
      <c r="Y496" s="241"/>
      <c r="Z496" s="241"/>
    </row>
    <row r="497" spans="1:26" ht="14.25" customHeight="1" x14ac:dyDescent="0.25">
      <c r="A497" s="241"/>
      <c r="B497" s="241"/>
      <c r="C497" s="241"/>
      <c r="D497" s="241"/>
      <c r="E497" s="241"/>
      <c r="F497" s="241"/>
      <c r="G497" s="256"/>
      <c r="H497" s="249"/>
      <c r="I497" s="241"/>
      <c r="J497" s="241"/>
      <c r="K497" s="241"/>
      <c r="L497" s="241"/>
      <c r="M497" s="241"/>
      <c r="N497" s="241"/>
      <c r="O497" s="241"/>
      <c r="P497" s="241"/>
      <c r="Q497" s="241"/>
      <c r="R497" s="241"/>
      <c r="S497" s="241"/>
      <c r="T497" s="241"/>
      <c r="U497" s="241"/>
      <c r="V497" s="241"/>
      <c r="W497" s="241"/>
      <c r="X497" s="241"/>
      <c r="Y497" s="241"/>
      <c r="Z497" s="241"/>
    </row>
    <row r="498" spans="1:26" ht="14.25" customHeight="1" x14ac:dyDescent="0.25">
      <c r="A498" s="241"/>
      <c r="B498" s="241"/>
      <c r="C498" s="241"/>
      <c r="D498" s="241"/>
      <c r="E498" s="241"/>
      <c r="F498" s="241"/>
      <c r="G498" s="256"/>
      <c r="H498" s="249"/>
      <c r="I498" s="241"/>
      <c r="J498" s="241"/>
      <c r="K498" s="241"/>
      <c r="L498" s="241"/>
      <c r="M498" s="241"/>
      <c r="N498" s="241"/>
      <c r="O498" s="241"/>
      <c r="P498" s="241"/>
      <c r="Q498" s="241"/>
      <c r="R498" s="241"/>
      <c r="S498" s="241"/>
      <c r="T498" s="241"/>
      <c r="U498" s="241"/>
      <c r="V498" s="241"/>
      <c r="W498" s="241"/>
      <c r="X498" s="241"/>
      <c r="Y498" s="241"/>
      <c r="Z498" s="241"/>
    </row>
    <row r="499" spans="1:26" ht="14.25" customHeight="1" x14ac:dyDescent="0.25">
      <c r="A499" s="241"/>
      <c r="B499" s="241"/>
      <c r="C499" s="241"/>
      <c r="D499" s="241"/>
      <c r="E499" s="241"/>
      <c r="F499" s="241"/>
      <c r="G499" s="256"/>
      <c r="H499" s="249"/>
      <c r="I499" s="241"/>
      <c r="J499" s="241"/>
      <c r="K499" s="241"/>
      <c r="L499" s="241"/>
      <c r="M499" s="241"/>
      <c r="N499" s="241"/>
      <c r="O499" s="241"/>
      <c r="P499" s="241"/>
      <c r="Q499" s="241"/>
      <c r="R499" s="241"/>
      <c r="S499" s="241"/>
      <c r="T499" s="241"/>
      <c r="U499" s="241"/>
      <c r="V499" s="241"/>
      <c r="W499" s="241"/>
      <c r="X499" s="241"/>
      <c r="Y499" s="241"/>
      <c r="Z499" s="241"/>
    </row>
    <row r="500" spans="1:26" ht="14.25" customHeight="1" x14ac:dyDescent="0.25">
      <c r="A500" s="241"/>
      <c r="B500" s="241"/>
      <c r="C500" s="241"/>
      <c r="D500" s="241"/>
      <c r="E500" s="241"/>
      <c r="F500" s="241"/>
      <c r="G500" s="256"/>
      <c r="H500" s="249"/>
      <c r="I500" s="241"/>
      <c r="J500" s="241"/>
      <c r="K500" s="241"/>
      <c r="L500" s="241"/>
      <c r="M500" s="241"/>
      <c r="N500" s="241"/>
      <c r="O500" s="241"/>
      <c r="P500" s="241"/>
      <c r="Q500" s="241"/>
      <c r="R500" s="241"/>
      <c r="S500" s="241"/>
      <c r="T500" s="241"/>
      <c r="U500" s="241"/>
      <c r="V500" s="241"/>
      <c r="W500" s="241"/>
      <c r="X500" s="241"/>
      <c r="Y500" s="241"/>
      <c r="Z500" s="241"/>
    </row>
    <row r="501" spans="1:26" ht="14.25" customHeight="1" x14ac:dyDescent="0.25">
      <c r="A501" s="241"/>
      <c r="B501" s="241"/>
      <c r="C501" s="241"/>
      <c r="D501" s="241"/>
      <c r="E501" s="241"/>
      <c r="F501" s="241"/>
      <c r="G501" s="256"/>
      <c r="H501" s="249"/>
      <c r="I501" s="241"/>
      <c r="J501" s="241"/>
      <c r="K501" s="241"/>
      <c r="L501" s="241"/>
      <c r="M501" s="241"/>
      <c r="N501" s="241"/>
      <c r="O501" s="241"/>
      <c r="P501" s="241"/>
      <c r="Q501" s="241"/>
      <c r="R501" s="241"/>
      <c r="S501" s="241"/>
      <c r="T501" s="241"/>
      <c r="U501" s="241"/>
      <c r="V501" s="241"/>
      <c r="W501" s="241"/>
      <c r="X501" s="241"/>
      <c r="Y501" s="241"/>
      <c r="Z501" s="241"/>
    </row>
    <row r="502" spans="1:26" ht="14.25" customHeight="1" x14ac:dyDescent="0.25">
      <c r="A502" s="241"/>
      <c r="B502" s="241"/>
      <c r="C502" s="241"/>
      <c r="D502" s="241"/>
      <c r="E502" s="241"/>
      <c r="F502" s="241"/>
      <c r="G502" s="256"/>
      <c r="H502" s="249"/>
      <c r="I502" s="241"/>
      <c r="J502" s="241"/>
      <c r="K502" s="241"/>
      <c r="L502" s="241"/>
      <c r="M502" s="241"/>
      <c r="N502" s="241"/>
      <c r="O502" s="241"/>
      <c r="P502" s="241"/>
      <c r="Q502" s="241"/>
      <c r="R502" s="241"/>
      <c r="S502" s="241"/>
      <c r="T502" s="241"/>
      <c r="U502" s="241"/>
      <c r="V502" s="241"/>
      <c r="W502" s="241"/>
      <c r="X502" s="241"/>
      <c r="Y502" s="241"/>
      <c r="Z502" s="241"/>
    </row>
    <row r="503" spans="1:26" ht="14.25" customHeight="1" x14ac:dyDescent="0.25">
      <c r="A503" s="241"/>
      <c r="B503" s="241"/>
      <c r="C503" s="241"/>
      <c r="D503" s="241"/>
      <c r="E503" s="241"/>
      <c r="F503" s="241"/>
      <c r="G503" s="256"/>
      <c r="H503" s="249"/>
      <c r="I503" s="241"/>
      <c r="J503" s="241"/>
      <c r="K503" s="241"/>
      <c r="L503" s="241"/>
      <c r="M503" s="241"/>
      <c r="N503" s="241"/>
      <c r="O503" s="241"/>
      <c r="P503" s="241"/>
      <c r="Q503" s="241"/>
      <c r="R503" s="241"/>
      <c r="S503" s="241"/>
      <c r="T503" s="241"/>
      <c r="U503" s="241"/>
      <c r="V503" s="241"/>
      <c r="W503" s="241"/>
      <c r="X503" s="241"/>
      <c r="Y503" s="241"/>
      <c r="Z503" s="241"/>
    </row>
    <row r="504" spans="1:26" ht="14.25" customHeight="1" x14ac:dyDescent="0.25">
      <c r="A504" s="241"/>
      <c r="B504" s="241"/>
      <c r="C504" s="241"/>
      <c r="D504" s="241"/>
      <c r="E504" s="241"/>
      <c r="F504" s="241"/>
      <c r="G504" s="256"/>
      <c r="H504" s="249"/>
      <c r="I504" s="241"/>
      <c r="J504" s="241"/>
      <c r="K504" s="241"/>
      <c r="L504" s="241"/>
      <c r="M504" s="241"/>
      <c r="N504" s="241"/>
      <c r="O504" s="241"/>
      <c r="P504" s="241"/>
      <c r="Q504" s="241"/>
      <c r="R504" s="241"/>
      <c r="S504" s="241"/>
      <c r="T504" s="241"/>
      <c r="U504" s="241"/>
      <c r="V504" s="241"/>
      <c r="W504" s="241"/>
      <c r="X504" s="241"/>
      <c r="Y504" s="241"/>
      <c r="Z504" s="241"/>
    </row>
    <row r="505" spans="1:26" ht="14.25" customHeight="1" x14ac:dyDescent="0.25">
      <c r="A505" s="241"/>
      <c r="B505" s="241"/>
      <c r="C505" s="241"/>
      <c r="D505" s="241"/>
      <c r="E505" s="241"/>
      <c r="F505" s="241"/>
      <c r="G505" s="256"/>
      <c r="H505" s="249"/>
      <c r="I505" s="241"/>
      <c r="J505" s="241"/>
      <c r="K505" s="241"/>
      <c r="L505" s="241"/>
      <c r="M505" s="241"/>
      <c r="N505" s="241"/>
      <c r="O505" s="241"/>
      <c r="P505" s="241"/>
      <c r="Q505" s="241"/>
      <c r="R505" s="241"/>
      <c r="S505" s="241"/>
      <c r="T505" s="241"/>
      <c r="U505" s="241"/>
      <c r="V505" s="241"/>
      <c r="W505" s="241"/>
      <c r="X505" s="241"/>
      <c r="Y505" s="241"/>
      <c r="Z505" s="241"/>
    </row>
    <row r="506" spans="1:26" ht="14.25" customHeight="1" x14ac:dyDescent="0.25">
      <c r="A506" s="241"/>
      <c r="B506" s="241"/>
      <c r="C506" s="241"/>
      <c r="D506" s="241"/>
      <c r="E506" s="241"/>
      <c r="F506" s="241"/>
      <c r="G506" s="256"/>
      <c r="H506" s="249"/>
      <c r="I506" s="241"/>
      <c r="J506" s="241"/>
      <c r="K506" s="241"/>
      <c r="L506" s="241"/>
      <c r="M506" s="241"/>
      <c r="N506" s="241"/>
      <c r="O506" s="241"/>
      <c r="P506" s="241"/>
      <c r="Q506" s="241"/>
      <c r="R506" s="241"/>
      <c r="S506" s="241"/>
      <c r="T506" s="241"/>
      <c r="U506" s="241"/>
      <c r="V506" s="241"/>
      <c r="W506" s="241"/>
      <c r="X506" s="241"/>
      <c r="Y506" s="241"/>
      <c r="Z506" s="241"/>
    </row>
    <row r="507" spans="1:26" ht="14.25" customHeight="1" x14ac:dyDescent="0.25">
      <c r="A507" s="241"/>
      <c r="B507" s="241"/>
      <c r="C507" s="241"/>
      <c r="D507" s="241"/>
      <c r="E507" s="241"/>
      <c r="F507" s="241"/>
      <c r="G507" s="256"/>
      <c r="H507" s="249"/>
      <c r="I507" s="241"/>
      <c r="J507" s="241"/>
      <c r="K507" s="241"/>
      <c r="L507" s="241"/>
      <c r="M507" s="241"/>
      <c r="N507" s="241"/>
      <c r="O507" s="241"/>
      <c r="P507" s="241"/>
      <c r="Q507" s="241"/>
      <c r="R507" s="241"/>
      <c r="S507" s="241"/>
      <c r="T507" s="241"/>
      <c r="U507" s="241"/>
      <c r="V507" s="241"/>
      <c r="W507" s="241"/>
      <c r="X507" s="241"/>
      <c r="Y507" s="241"/>
      <c r="Z507" s="241"/>
    </row>
    <row r="508" spans="1:26" ht="14.25" customHeight="1" x14ac:dyDescent="0.25">
      <c r="A508" s="241"/>
      <c r="B508" s="241"/>
      <c r="C508" s="241"/>
      <c r="D508" s="241"/>
      <c r="E508" s="241"/>
      <c r="F508" s="241"/>
      <c r="G508" s="256"/>
      <c r="H508" s="249"/>
      <c r="I508" s="241"/>
      <c r="J508" s="241"/>
      <c r="K508" s="241"/>
      <c r="L508" s="241"/>
      <c r="M508" s="241"/>
      <c r="N508" s="241"/>
      <c r="O508" s="241"/>
      <c r="P508" s="241"/>
      <c r="Q508" s="241"/>
      <c r="R508" s="241"/>
      <c r="S508" s="241"/>
      <c r="T508" s="241"/>
      <c r="U508" s="241"/>
      <c r="V508" s="241"/>
      <c r="W508" s="241"/>
      <c r="X508" s="241"/>
      <c r="Y508" s="241"/>
      <c r="Z508" s="241"/>
    </row>
    <row r="509" spans="1:26" ht="14.25" customHeight="1" x14ac:dyDescent="0.25">
      <c r="A509" s="241"/>
      <c r="B509" s="241"/>
      <c r="C509" s="241"/>
      <c r="D509" s="241"/>
      <c r="E509" s="241"/>
      <c r="F509" s="241"/>
      <c r="G509" s="256"/>
      <c r="H509" s="249"/>
      <c r="I509" s="241"/>
      <c r="J509" s="241"/>
      <c r="K509" s="241"/>
      <c r="L509" s="241"/>
      <c r="M509" s="241"/>
      <c r="N509" s="241"/>
      <c r="O509" s="241"/>
      <c r="P509" s="241"/>
      <c r="Q509" s="241"/>
      <c r="R509" s="241"/>
      <c r="S509" s="241"/>
      <c r="T509" s="241"/>
      <c r="U509" s="241"/>
      <c r="V509" s="241"/>
      <c r="W509" s="241"/>
      <c r="X509" s="241"/>
      <c r="Y509" s="241"/>
      <c r="Z509" s="241"/>
    </row>
    <row r="510" spans="1:26" ht="14.25" customHeight="1" x14ac:dyDescent="0.25">
      <c r="A510" s="241"/>
      <c r="B510" s="241"/>
      <c r="C510" s="241"/>
      <c r="D510" s="241"/>
      <c r="E510" s="241"/>
      <c r="F510" s="241"/>
      <c r="G510" s="256"/>
      <c r="H510" s="249"/>
      <c r="I510" s="241"/>
      <c r="J510" s="241"/>
      <c r="K510" s="241"/>
      <c r="L510" s="241"/>
      <c r="M510" s="241"/>
      <c r="N510" s="241"/>
      <c r="O510" s="241"/>
      <c r="P510" s="241"/>
      <c r="Q510" s="241"/>
      <c r="R510" s="241"/>
      <c r="S510" s="241"/>
      <c r="T510" s="241"/>
      <c r="U510" s="241"/>
      <c r="V510" s="241"/>
      <c r="W510" s="241"/>
      <c r="X510" s="241"/>
      <c r="Y510" s="241"/>
      <c r="Z510" s="241"/>
    </row>
    <row r="511" spans="1:26" ht="14.25" customHeight="1" x14ac:dyDescent="0.25">
      <c r="A511" s="241"/>
      <c r="B511" s="241"/>
      <c r="C511" s="241"/>
      <c r="D511" s="241"/>
      <c r="E511" s="241"/>
      <c r="F511" s="241"/>
      <c r="G511" s="256"/>
      <c r="H511" s="249"/>
      <c r="I511" s="241"/>
      <c r="J511" s="241"/>
      <c r="K511" s="241"/>
      <c r="L511" s="241"/>
      <c r="M511" s="241"/>
      <c r="N511" s="241"/>
      <c r="O511" s="241"/>
      <c r="P511" s="241"/>
      <c r="Q511" s="241"/>
      <c r="R511" s="241"/>
      <c r="S511" s="241"/>
      <c r="T511" s="241"/>
      <c r="U511" s="241"/>
      <c r="V511" s="241"/>
      <c r="W511" s="241"/>
      <c r="X511" s="241"/>
      <c r="Y511" s="241"/>
      <c r="Z511" s="241"/>
    </row>
    <row r="512" spans="1:26" ht="14.25" customHeight="1" x14ac:dyDescent="0.25">
      <c r="A512" s="241"/>
      <c r="B512" s="241"/>
      <c r="C512" s="241"/>
      <c r="D512" s="241"/>
      <c r="E512" s="241"/>
      <c r="F512" s="241"/>
      <c r="G512" s="256"/>
      <c r="H512" s="249"/>
      <c r="I512" s="241"/>
      <c r="J512" s="241"/>
      <c r="K512" s="241"/>
      <c r="L512" s="241"/>
      <c r="M512" s="241"/>
      <c r="N512" s="241"/>
      <c r="O512" s="241"/>
      <c r="P512" s="241"/>
      <c r="Q512" s="241"/>
      <c r="R512" s="241"/>
      <c r="S512" s="241"/>
      <c r="T512" s="241"/>
      <c r="U512" s="241"/>
      <c r="V512" s="241"/>
      <c r="W512" s="241"/>
      <c r="X512" s="241"/>
      <c r="Y512" s="241"/>
      <c r="Z512" s="241"/>
    </row>
    <row r="513" spans="1:26" ht="14.25" customHeight="1" x14ac:dyDescent="0.25">
      <c r="A513" s="241"/>
      <c r="B513" s="241"/>
      <c r="C513" s="241"/>
      <c r="D513" s="241"/>
      <c r="E513" s="241"/>
      <c r="F513" s="241"/>
      <c r="G513" s="256"/>
      <c r="H513" s="249"/>
      <c r="I513" s="241"/>
      <c r="J513" s="241"/>
      <c r="K513" s="241"/>
      <c r="L513" s="241"/>
      <c r="M513" s="241"/>
      <c r="N513" s="241"/>
      <c r="O513" s="241"/>
      <c r="P513" s="241"/>
      <c r="Q513" s="241"/>
      <c r="R513" s="241"/>
      <c r="S513" s="241"/>
      <c r="T513" s="241"/>
      <c r="U513" s="241"/>
      <c r="V513" s="241"/>
      <c r="W513" s="241"/>
      <c r="X513" s="241"/>
      <c r="Y513" s="241"/>
      <c r="Z513" s="241"/>
    </row>
    <row r="514" spans="1:26" ht="14.25" customHeight="1" x14ac:dyDescent="0.25">
      <c r="A514" s="241"/>
      <c r="B514" s="241"/>
      <c r="C514" s="241"/>
      <c r="D514" s="241"/>
      <c r="E514" s="241"/>
      <c r="F514" s="241"/>
      <c r="G514" s="256"/>
      <c r="H514" s="249"/>
      <c r="I514" s="241"/>
      <c r="J514" s="241"/>
      <c r="K514" s="241"/>
      <c r="L514" s="241"/>
      <c r="M514" s="241"/>
      <c r="N514" s="241"/>
      <c r="O514" s="241"/>
      <c r="P514" s="241"/>
      <c r="Q514" s="241"/>
      <c r="R514" s="241"/>
      <c r="S514" s="241"/>
      <c r="T514" s="241"/>
      <c r="U514" s="241"/>
      <c r="V514" s="241"/>
      <c r="W514" s="241"/>
      <c r="X514" s="241"/>
      <c r="Y514" s="241"/>
      <c r="Z514" s="241"/>
    </row>
    <row r="515" spans="1:26" ht="14.25" customHeight="1" x14ac:dyDescent="0.25">
      <c r="A515" s="241"/>
      <c r="B515" s="241"/>
      <c r="C515" s="241"/>
      <c r="D515" s="241"/>
      <c r="E515" s="241"/>
      <c r="F515" s="241"/>
      <c r="G515" s="256"/>
      <c r="H515" s="249"/>
      <c r="I515" s="241"/>
      <c r="J515" s="241"/>
      <c r="K515" s="241"/>
      <c r="L515" s="241"/>
      <c r="M515" s="241"/>
      <c r="N515" s="241"/>
      <c r="O515" s="241"/>
      <c r="P515" s="241"/>
      <c r="Q515" s="241"/>
      <c r="R515" s="241"/>
      <c r="S515" s="241"/>
      <c r="T515" s="241"/>
      <c r="U515" s="241"/>
      <c r="V515" s="241"/>
      <c r="W515" s="241"/>
      <c r="X515" s="241"/>
      <c r="Y515" s="241"/>
      <c r="Z515" s="241"/>
    </row>
    <row r="516" spans="1:26" ht="14.25" customHeight="1" x14ac:dyDescent="0.25">
      <c r="A516" s="241"/>
      <c r="B516" s="241"/>
      <c r="C516" s="241"/>
      <c r="D516" s="241"/>
      <c r="E516" s="241"/>
      <c r="F516" s="241"/>
      <c r="G516" s="256"/>
      <c r="H516" s="249"/>
      <c r="I516" s="241"/>
      <c r="J516" s="241"/>
      <c r="K516" s="241"/>
      <c r="L516" s="241"/>
      <c r="M516" s="241"/>
      <c r="N516" s="241"/>
      <c r="O516" s="241"/>
      <c r="P516" s="241"/>
      <c r="Q516" s="241"/>
      <c r="R516" s="241"/>
      <c r="S516" s="241"/>
      <c r="T516" s="241"/>
      <c r="U516" s="241"/>
      <c r="V516" s="241"/>
      <c r="W516" s="241"/>
      <c r="X516" s="241"/>
      <c r="Y516" s="241"/>
      <c r="Z516" s="241"/>
    </row>
    <row r="517" spans="1:26" ht="14.25" customHeight="1" x14ac:dyDescent="0.25">
      <c r="A517" s="241"/>
      <c r="B517" s="241"/>
      <c r="C517" s="241"/>
      <c r="D517" s="241"/>
      <c r="E517" s="241"/>
      <c r="F517" s="241"/>
      <c r="G517" s="256"/>
      <c r="H517" s="249"/>
      <c r="I517" s="241"/>
      <c r="J517" s="241"/>
      <c r="K517" s="241"/>
      <c r="L517" s="241"/>
      <c r="M517" s="241"/>
      <c r="N517" s="241"/>
      <c r="O517" s="241"/>
      <c r="P517" s="241"/>
      <c r="Q517" s="241"/>
      <c r="R517" s="241"/>
      <c r="S517" s="241"/>
      <c r="T517" s="241"/>
      <c r="U517" s="241"/>
      <c r="V517" s="241"/>
      <c r="W517" s="241"/>
      <c r="X517" s="241"/>
      <c r="Y517" s="241"/>
      <c r="Z517" s="241"/>
    </row>
    <row r="518" spans="1:26" ht="14.25" customHeight="1" x14ac:dyDescent="0.25">
      <c r="A518" s="241"/>
      <c r="B518" s="241"/>
      <c r="C518" s="241"/>
      <c r="D518" s="241"/>
      <c r="E518" s="241"/>
      <c r="F518" s="241"/>
      <c r="G518" s="256"/>
      <c r="H518" s="249"/>
      <c r="I518" s="241"/>
      <c r="J518" s="241"/>
      <c r="K518" s="241"/>
      <c r="L518" s="241"/>
      <c r="M518" s="241"/>
      <c r="N518" s="241"/>
      <c r="O518" s="241"/>
      <c r="P518" s="241"/>
      <c r="Q518" s="241"/>
      <c r="R518" s="241"/>
      <c r="S518" s="241"/>
      <c r="T518" s="241"/>
      <c r="U518" s="241"/>
      <c r="V518" s="241"/>
      <c r="W518" s="241"/>
      <c r="X518" s="241"/>
      <c r="Y518" s="241"/>
      <c r="Z518" s="241"/>
    </row>
    <row r="519" spans="1:26" ht="14.25" customHeight="1" x14ac:dyDescent="0.25">
      <c r="A519" s="241"/>
      <c r="B519" s="241"/>
      <c r="C519" s="241"/>
      <c r="D519" s="241"/>
      <c r="E519" s="241"/>
      <c r="F519" s="241"/>
      <c r="G519" s="256"/>
      <c r="H519" s="249"/>
      <c r="I519" s="241"/>
      <c r="J519" s="241"/>
      <c r="K519" s="241"/>
      <c r="L519" s="241"/>
      <c r="M519" s="241"/>
      <c r="N519" s="241"/>
      <c r="O519" s="241"/>
      <c r="P519" s="241"/>
      <c r="Q519" s="241"/>
      <c r="R519" s="241"/>
      <c r="S519" s="241"/>
      <c r="T519" s="241"/>
      <c r="U519" s="241"/>
      <c r="V519" s="241"/>
      <c r="W519" s="241"/>
      <c r="X519" s="241"/>
      <c r="Y519" s="241"/>
      <c r="Z519" s="241"/>
    </row>
    <row r="520" spans="1:26" ht="14.25" customHeight="1" x14ac:dyDescent="0.25">
      <c r="A520" s="241"/>
      <c r="B520" s="241"/>
      <c r="C520" s="241"/>
      <c r="D520" s="241"/>
      <c r="E520" s="241"/>
      <c r="F520" s="241"/>
      <c r="G520" s="256"/>
      <c r="H520" s="249"/>
      <c r="I520" s="241"/>
      <c r="J520" s="241"/>
      <c r="K520" s="241"/>
      <c r="L520" s="241"/>
      <c r="M520" s="241"/>
      <c r="N520" s="241"/>
      <c r="O520" s="241"/>
      <c r="P520" s="241"/>
      <c r="Q520" s="241"/>
      <c r="R520" s="241"/>
      <c r="S520" s="241"/>
      <c r="T520" s="241"/>
      <c r="U520" s="241"/>
      <c r="V520" s="241"/>
      <c r="W520" s="241"/>
      <c r="X520" s="241"/>
      <c r="Y520" s="241"/>
      <c r="Z520" s="241"/>
    </row>
    <row r="521" spans="1:26" ht="14.25" customHeight="1" x14ac:dyDescent="0.25">
      <c r="A521" s="241"/>
      <c r="B521" s="241"/>
      <c r="C521" s="241"/>
      <c r="D521" s="241"/>
      <c r="E521" s="241"/>
      <c r="F521" s="241"/>
      <c r="G521" s="256"/>
      <c r="H521" s="249"/>
      <c r="I521" s="241"/>
      <c r="J521" s="241"/>
      <c r="K521" s="241"/>
      <c r="L521" s="241"/>
      <c r="M521" s="241"/>
      <c r="N521" s="241"/>
      <c r="O521" s="241"/>
      <c r="P521" s="241"/>
      <c r="Q521" s="241"/>
      <c r="R521" s="241"/>
      <c r="S521" s="241"/>
      <c r="T521" s="241"/>
      <c r="U521" s="241"/>
      <c r="V521" s="241"/>
      <c r="W521" s="241"/>
      <c r="X521" s="241"/>
      <c r="Y521" s="241"/>
      <c r="Z521" s="241"/>
    </row>
    <row r="522" spans="1:26" ht="14.25" customHeight="1" x14ac:dyDescent="0.25">
      <c r="A522" s="241"/>
      <c r="B522" s="241"/>
      <c r="C522" s="241"/>
      <c r="D522" s="241"/>
      <c r="E522" s="241"/>
      <c r="F522" s="241"/>
      <c r="G522" s="256"/>
      <c r="H522" s="249"/>
      <c r="I522" s="241"/>
      <c r="J522" s="241"/>
      <c r="K522" s="241"/>
      <c r="L522" s="241"/>
      <c r="M522" s="241"/>
      <c r="N522" s="241"/>
      <c r="O522" s="241"/>
      <c r="P522" s="241"/>
      <c r="Q522" s="241"/>
      <c r="R522" s="241"/>
      <c r="S522" s="241"/>
      <c r="T522" s="241"/>
      <c r="U522" s="241"/>
      <c r="V522" s="241"/>
      <c r="W522" s="241"/>
      <c r="X522" s="241"/>
      <c r="Y522" s="241"/>
      <c r="Z522" s="241"/>
    </row>
    <row r="523" spans="1:26" ht="14.25" customHeight="1" x14ac:dyDescent="0.25">
      <c r="A523" s="241"/>
      <c r="B523" s="241"/>
      <c r="C523" s="241"/>
      <c r="D523" s="241"/>
      <c r="E523" s="241"/>
      <c r="F523" s="241"/>
      <c r="G523" s="256"/>
      <c r="H523" s="249"/>
      <c r="I523" s="241"/>
      <c r="J523" s="241"/>
      <c r="K523" s="241"/>
      <c r="L523" s="241"/>
      <c r="M523" s="241"/>
      <c r="N523" s="241"/>
      <c r="O523" s="241"/>
      <c r="P523" s="241"/>
      <c r="Q523" s="241"/>
      <c r="R523" s="241"/>
      <c r="S523" s="241"/>
      <c r="T523" s="241"/>
      <c r="U523" s="241"/>
      <c r="V523" s="241"/>
      <c r="W523" s="241"/>
      <c r="X523" s="241"/>
      <c r="Y523" s="241"/>
      <c r="Z523" s="241"/>
    </row>
    <row r="524" spans="1:26" ht="14.25" customHeight="1" x14ac:dyDescent="0.25">
      <c r="A524" s="241"/>
      <c r="B524" s="241"/>
      <c r="C524" s="241"/>
      <c r="D524" s="241"/>
      <c r="E524" s="241"/>
      <c r="F524" s="241"/>
      <c r="G524" s="256"/>
      <c r="H524" s="249"/>
      <c r="I524" s="241"/>
      <c r="J524" s="241"/>
      <c r="K524" s="241"/>
      <c r="L524" s="241"/>
      <c r="M524" s="241"/>
      <c r="N524" s="241"/>
      <c r="O524" s="241"/>
      <c r="P524" s="241"/>
      <c r="Q524" s="241"/>
      <c r="R524" s="241"/>
      <c r="S524" s="241"/>
      <c r="T524" s="241"/>
      <c r="U524" s="241"/>
      <c r="V524" s="241"/>
      <c r="W524" s="241"/>
      <c r="X524" s="241"/>
      <c r="Y524" s="241"/>
      <c r="Z524" s="241"/>
    </row>
    <row r="525" spans="1:26" ht="14.25" customHeight="1" x14ac:dyDescent="0.25">
      <c r="A525" s="241"/>
      <c r="B525" s="241"/>
      <c r="C525" s="241"/>
      <c r="D525" s="241"/>
      <c r="E525" s="241"/>
      <c r="F525" s="241"/>
      <c r="G525" s="256"/>
      <c r="H525" s="249"/>
      <c r="I525" s="241"/>
      <c r="J525" s="241"/>
      <c r="K525" s="241"/>
      <c r="L525" s="241"/>
      <c r="M525" s="241"/>
      <c r="N525" s="241"/>
      <c r="O525" s="241"/>
      <c r="P525" s="241"/>
      <c r="Q525" s="241"/>
      <c r="R525" s="241"/>
      <c r="S525" s="241"/>
      <c r="T525" s="241"/>
      <c r="U525" s="241"/>
      <c r="V525" s="241"/>
      <c r="W525" s="241"/>
      <c r="X525" s="241"/>
      <c r="Y525" s="241"/>
      <c r="Z525" s="241"/>
    </row>
    <row r="526" spans="1:26" ht="14.25" customHeight="1" x14ac:dyDescent="0.25">
      <c r="A526" s="241"/>
      <c r="B526" s="241"/>
      <c r="C526" s="241"/>
      <c r="D526" s="241"/>
      <c r="E526" s="241"/>
      <c r="F526" s="241"/>
      <c r="G526" s="256"/>
      <c r="H526" s="249"/>
      <c r="I526" s="241"/>
      <c r="J526" s="241"/>
      <c r="K526" s="241"/>
      <c r="L526" s="241"/>
      <c r="M526" s="241"/>
      <c r="N526" s="241"/>
      <c r="O526" s="241"/>
      <c r="P526" s="241"/>
      <c r="Q526" s="241"/>
      <c r="R526" s="241"/>
      <c r="S526" s="241"/>
      <c r="T526" s="241"/>
      <c r="U526" s="241"/>
      <c r="V526" s="241"/>
      <c r="W526" s="241"/>
      <c r="X526" s="241"/>
      <c r="Y526" s="241"/>
      <c r="Z526" s="241"/>
    </row>
    <row r="527" spans="1:26" ht="14.25" customHeight="1" x14ac:dyDescent="0.25">
      <c r="A527" s="241"/>
      <c r="B527" s="241"/>
      <c r="C527" s="241"/>
      <c r="D527" s="241"/>
      <c r="E527" s="241"/>
      <c r="F527" s="241"/>
      <c r="G527" s="256"/>
      <c r="H527" s="249"/>
      <c r="I527" s="241"/>
      <c r="J527" s="241"/>
      <c r="K527" s="241"/>
      <c r="L527" s="241"/>
      <c r="M527" s="241"/>
      <c r="N527" s="241"/>
      <c r="O527" s="241"/>
      <c r="P527" s="241"/>
      <c r="Q527" s="241"/>
      <c r="R527" s="241"/>
      <c r="S527" s="241"/>
      <c r="T527" s="241"/>
      <c r="U527" s="241"/>
      <c r="V527" s="241"/>
      <c r="W527" s="241"/>
      <c r="X527" s="241"/>
      <c r="Y527" s="241"/>
      <c r="Z527" s="241"/>
    </row>
    <row r="528" spans="1:26" ht="14.25" customHeight="1" x14ac:dyDescent="0.25">
      <c r="A528" s="241"/>
      <c r="B528" s="241"/>
      <c r="C528" s="241"/>
      <c r="D528" s="241"/>
      <c r="E528" s="241"/>
      <c r="F528" s="241"/>
      <c r="G528" s="256"/>
      <c r="H528" s="249"/>
      <c r="I528" s="241"/>
      <c r="J528" s="241"/>
      <c r="K528" s="241"/>
      <c r="L528" s="241"/>
      <c r="M528" s="241"/>
      <c r="N528" s="241"/>
      <c r="O528" s="241"/>
      <c r="P528" s="241"/>
      <c r="Q528" s="241"/>
      <c r="R528" s="241"/>
      <c r="S528" s="241"/>
      <c r="T528" s="241"/>
      <c r="U528" s="241"/>
      <c r="V528" s="241"/>
      <c r="W528" s="241"/>
      <c r="X528" s="241"/>
      <c r="Y528" s="241"/>
      <c r="Z528" s="241"/>
    </row>
    <row r="529" spans="1:26" ht="14.25" customHeight="1" x14ac:dyDescent="0.25">
      <c r="A529" s="241"/>
      <c r="B529" s="241"/>
      <c r="C529" s="241"/>
      <c r="D529" s="241"/>
      <c r="E529" s="241"/>
      <c r="F529" s="241"/>
      <c r="G529" s="256"/>
      <c r="H529" s="249"/>
      <c r="I529" s="241"/>
      <c r="J529" s="241"/>
      <c r="K529" s="241"/>
      <c r="L529" s="241"/>
      <c r="M529" s="241"/>
      <c r="N529" s="241"/>
      <c r="O529" s="241"/>
      <c r="P529" s="241"/>
      <c r="Q529" s="241"/>
      <c r="R529" s="241"/>
      <c r="S529" s="241"/>
      <c r="T529" s="241"/>
      <c r="U529" s="241"/>
      <c r="V529" s="241"/>
      <c r="W529" s="241"/>
      <c r="X529" s="241"/>
      <c r="Y529" s="241"/>
      <c r="Z529" s="241"/>
    </row>
    <row r="530" spans="1:26" ht="14.25" customHeight="1" x14ac:dyDescent="0.25">
      <c r="A530" s="241"/>
      <c r="B530" s="241"/>
      <c r="C530" s="241"/>
      <c r="D530" s="241"/>
      <c r="E530" s="241"/>
      <c r="F530" s="241"/>
      <c r="G530" s="256"/>
      <c r="H530" s="249"/>
      <c r="I530" s="241"/>
      <c r="J530" s="241"/>
      <c r="K530" s="241"/>
      <c r="L530" s="241"/>
      <c r="M530" s="241"/>
      <c r="N530" s="241"/>
      <c r="O530" s="241"/>
      <c r="P530" s="241"/>
      <c r="Q530" s="241"/>
      <c r="R530" s="241"/>
      <c r="S530" s="241"/>
      <c r="T530" s="241"/>
      <c r="U530" s="241"/>
      <c r="V530" s="241"/>
      <c r="W530" s="241"/>
      <c r="X530" s="241"/>
      <c r="Y530" s="241"/>
      <c r="Z530" s="241"/>
    </row>
    <row r="531" spans="1:26" ht="14.25" customHeight="1" x14ac:dyDescent="0.25">
      <c r="A531" s="241"/>
      <c r="B531" s="241"/>
      <c r="C531" s="241"/>
      <c r="D531" s="241"/>
      <c r="E531" s="241"/>
      <c r="F531" s="241"/>
      <c r="G531" s="256"/>
      <c r="H531" s="249"/>
      <c r="I531" s="241"/>
      <c r="J531" s="241"/>
      <c r="K531" s="241"/>
      <c r="L531" s="241"/>
      <c r="M531" s="241"/>
      <c r="N531" s="241"/>
      <c r="O531" s="241"/>
      <c r="P531" s="241"/>
      <c r="Q531" s="241"/>
      <c r="R531" s="241"/>
      <c r="S531" s="241"/>
      <c r="T531" s="241"/>
      <c r="U531" s="241"/>
      <c r="V531" s="241"/>
      <c r="W531" s="241"/>
      <c r="X531" s="241"/>
      <c r="Y531" s="241"/>
      <c r="Z531" s="241"/>
    </row>
    <row r="532" spans="1:26" ht="14.25" customHeight="1" x14ac:dyDescent="0.25">
      <c r="A532" s="241"/>
      <c r="B532" s="241"/>
      <c r="C532" s="241"/>
      <c r="D532" s="241"/>
      <c r="E532" s="241"/>
      <c r="F532" s="241"/>
      <c r="G532" s="256"/>
      <c r="H532" s="249"/>
      <c r="I532" s="241"/>
      <c r="J532" s="241"/>
      <c r="K532" s="241"/>
      <c r="L532" s="241"/>
      <c r="M532" s="241"/>
      <c r="N532" s="241"/>
      <c r="O532" s="241"/>
      <c r="P532" s="241"/>
      <c r="Q532" s="241"/>
      <c r="R532" s="241"/>
      <c r="S532" s="241"/>
      <c r="T532" s="241"/>
      <c r="U532" s="241"/>
      <c r="V532" s="241"/>
      <c r="W532" s="241"/>
      <c r="X532" s="241"/>
      <c r="Y532" s="241"/>
      <c r="Z532" s="241"/>
    </row>
    <row r="533" spans="1:26" ht="14.25" customHeight="1" x14ac:dyDescent="0.25">
      <c r="A533" s="241"/>
      <c r="B533" s="241"/>
      <c r="C533" s="241"/>
      <c r="D533" s="241"/>
      <c r="E533" s="241"/>
      <c r="F533" s="241"/>
      <c r="G533" s="256"/>
      <c r="H533" s="249"/>
      <c r="I533" s="241"/>
      <c r="J533" s="241"/>
      <c r="K533" s="241"/>
      <c r="L533" s="241"/>
      <c r="M533" s="241"/>
      <c r="N533" s="241"/>
      <c r="O533" s="241"/>
      <c r="P533" s="241"/>
      <c r="Q533" s="241"/>
      <c r="R533" s="241"/>
      <c r="S533" s="241"/>
      <c r="T533" s="241"/>
      <c r="U533" s="241"/>
      <c r="V533" s="241"/>
      <c r="W533" s="241"/>
      <c r="X533" s="241"/>
      <c r="Y533" s="241"/>
      <c r="Z533" s="241"/>
    </row>
    <row r="534" spans="1:26" ht="14.25" customHeight="1" x14ac:dyDescent="0.25">
      <c r="A534" s="241"/>
      <c r="B534" s="241"/>
      <c r="C534" s="241"/>
      <c r="D534" s="241"/>
      <c r="E534" s="241"/>
      <c r="F534" s="241"/>
      <c r="G534" s="256"/>
      <c r="H534" s="249"/>
      <c r="I534" s="241"/>
      <c r="J534" s="241"/>
      <c r="K534" s="241"/>
      <c r="L534" s="241"/>
      <c r="M534" s="241"/>
      <c r="N534" s="241"/>
      <c r="O534" s="241"/>
      <c r="P534" s="241"/>
      <c r="Q534" s="241"/>
      <c r="R534" s="241"/>
      <c r="S534" s="241"/>
      <c r="T534" s="241"/>
      <c r="U534" s="241"/>
      <c r="V534" s="241"/>
      <c r="W534" s="241"/>
      <c r="X534" s="241"/>
      <c r="Y534" s="241"/>
      <c r="Z534" s="241"/>
    </row>
    <row r="535" spans="1:26" ht="14.25" customHeight="1" x14ac:dyDescent="0.25">
      <c r="A535" s="241"/>
      <c r="B535" s="241"/>
      <c r="C535" s="241"/>
      <c r="D535" s="241"/>
      <c r="E535" s="241"/>
      <c r="F535" s="241"/>
      <c r="G535" s="256"/>
      <c r="H535" s="249"/>
      <c r="I535" s="241"/>
      <c r="J535" s="241"/>
      <c r="K535" s="241"/>
      <c r="L535" s="241"/>
      <c r="M535" s="241"/>
      <c r="N535" s="241"/>
      <c r="O535" s="241"/>
      <c r="P535" s="241"/>
      <c r="Q535" s="241"/>
      <c r="R535" s="241"/>
      <c r="S535" s="241"/>
      <c r="T535" s="241"/>
      <c r="U535" s="241"/>
      <c r="V535" s="241"/>
      <c r="W535" s="241"/>
      <c r="X535" s="241"/>
      <c r="Y535" s="241"/>
      <c r="Z535" s="241"/>
    </row>
    <row r="536" spans="1:26" ht="14.25" customHeight="1" x14ac:dyDescent="0.25">
      <c r="A536" s="241"/>
      <c r="B536" s="241"/>
      <c r="C536" s="241"/>
      <c r="D536" s="241"/>
      <c r="E536" s="241"/>
      <c r="F536" s="241"/>
      <c r="G536" s="256"/>
      <c r="H536" s="249"/>
      <c r="I536" s="241"/>
      <c r="J536" s="241"/>
      <c r="K536" s="241"/>
      <c r="L536" s="241"/>
      <c r="M536" s="241"/>
      <c r="N536" s="241"/>
      <c r="O536" s="241"/>
      <c r="P536" s="241"/>
      <c r="Q536" s="241"/>
      <c r="R536" s="241"/>
      <c r="S536" s="241"/>
      <c r="T536" s="241"/>
      <c r="U536" s="241"/>
      <c r="V536" s="241"/>
      <c r="W536" s="241"/>
      <c r="X536" s="241"/>
      <c r="Y536" s="241"/>
      <c r="Z536" s="241"/>
    </row>
    <row r="537" spans="1:26" ht="14.25" customHeight="1" x14ac:dyDescent="0.25">
      <c r="A537" s="241"/>
      <c r="B537" s="241"/>
      <c r="C537" s="241"/>
      <c r="D537" s="241"/>
      <c r="E537" s="241"/>
      <c r="F537" s="241"/>
      <c r="G537" s="256"/>
      <c r="H537" s="249"/>
      <c r="I537" s="241"/>
      <c r="J537" s="241"/>
      <c r="K537" s="241"/>
      <c r="L537" s="241"/>
      <c r="M537" s="241"/>
      <c r="N537" s="241"/>
      <c r="O537" s="241"/>
      <c r="P537" s="241"/>
      <c r="Q537" s="241"/>
      <c r="R537" s="241"/>
      <c r="S537" s="241"/>
      <c r="T537" s="241"/>
      <c r="U537" s="241"/>
      <c r="V537" s="241"/>
      <c r="W537" s="241"/>
      <c r="X537" s="241"/>
      <c r="Y537" s="241"/>
      <c r="Z537" s="241"/>
    </row>
    <row r="538" spans="1:26" ht="14.25" customHeight="1" x14ac:dyDescent="0.25">
      <c r="A538" s="241"/>
      <c r="B538" s="241"/>
      <c r="C538" s="241"/>
      <c r="D538" s="241"/>
      <c r="E538" s="241"/>
      <c r="F538" s="241"/>
      <c r="G538" s="256"/>
      <c r="H538" s="249"/>
      <c r="I538" s="241"/>
      <c r="J538" s="241"/>
      <c r="K538" s="241"/>
      <c r="L538" s="241"/>
      <c r="M538" s="241"/>
      <c r="N538" s="241"/>
      <c r="O538" s="241"/>
      <c r="P538" s="241"/>
      <c r="Q538" s="241"/>
      <c r="R538" s="241"/>
      <c r="S538" s="241"/>
      <c r="T538" s="241"/>
      <c r="U538" s="241"/>
      <c r="V538" s="241"/>
      <c r="W538" s="241"/>
      <c r="X538" s="241"/>
      <c r="Y538" s="241"/>
      <c r="Z538" s="241"/>
    </row>
    <row r="539" spans="1:26" ht="14.25" customHeight="1" x14ac:dyDescent="0.25">
      <c r="A539" s="241"/>
      <c r="B539" s="241"/>
      <c r="C539" s="241"/>
      <c r="D539" s="241"/>
      <c r="E539" s="241"/>
      <c r="F539" s="241"/>
      <c r="G539" s="256"/>
      <c r="H539" s="249"/>
      <c r="I539" s="241"/>
      <c r="J539" s="241"/>
      <c r="K539" s="241"/>
      <c r="L539" s="241"/>
      <c r="M539" s="241"/>
      <c r="N539" s="241"/>
      <c r="O539" s="241"/>
      <c r="P539" s="241"/>
      <c r="Q539" s="241"/>
      <c r="R539" s="241"/>
      <c r="S539" s="241"/>
      <c r="T539" s="241"/>
      <c r="U539" s="241"/>
      <c r="V539" s="241"/>
      <c r="W539" s="241"/>
      <c r="X539" s="241"/>
      <c r="Y539" s="241"/>
      <c r="Z539" s="241"/>
    </row>
    <row r="540" spans="1:26" ht="14.25" customHeight="1" x14ac:dyDescent="0.25">
      <c r="A540" s="241"/>
      <c r="B540" s="241"/>
      <c r="C540" s="241"/>
      <c r="D540" s="241"/>
      <c r="E540" s="241"/>
      <c r="F540" s="241"/>
      <c r="G540" s="256"/>
      <c r="H540" s="249"/>
      <c r="I540" s="241"/>
      <c r="J540" s="241"/>
      <c r="K540" s="241"/>
      <c r="L540" s="241"/>
      <c r="M540" s="241"/>
      <c r="N540" s="241"/>
      <c r="O540" s="241"/>
      <c r="P540" s="241"/>
      <c r="Q540" s="241"/>
      <c r="R540" s="241"/>
      <c r="S540" s="241"/>
      <c r="T540" s="241"/>
      <c r="U540" s="241"/>
      <c r="V540" s="241"/>
      <c r="W540" s="241"/>
      <c r="X540" s="241"/>
      <c r="Y540" s="241"/>
      <c r="Z540" s="241"/>
    </row>
    <row r="541" spans="1:26" ht="14.25" customHeight="1" x14ac:dyDescent="0.25">
      <c r="A541" s="241"/>
      <c r="B541" s="241"/>
      <c r="C541" s="241"/>
      <c r="D541" s="241"/>
      <c r="E541" s="241"/>
      <c r="F541" s="241"/>
      <c r="G541" s="256"/>
      <c r="H541" s="249"/>
      <c r="I541" s="241"/>
      <c r="J541" s="241"/>
      <c r="K541" s="241"/>
      <c r="L541" s="241"/>
      <c r="M541" s="241"/>
      <c r="N541" s="241"/>
      <c r="O541" s="241"/>
      <c r="P541" s="241"/>
      <c r="Q541" s="241"/>
      <c r="R541" s="241"/>
      <c r="S541" s="241"/>
      <c r="T541" s="241"/>
      <c r="U541" s="241"/>
      <c r="V541" s="241"/>
      <c r="W541" s="241"/>
      <c r="X541" s="241"/>
      <c r="Y541" s="241"/>
      <c r="Z541" s="241"/>
    </row>
    <row r="542" spans="1:26" ht="14.25" customHeight="1" x14ac:dyDescent="0.25">
      <c r="A542" s="241"/>
      <c r="B542" s="241"/>
      <c r="C542" s="241"/>
      <c r="D542" s="241"/>
      <c r="E542" s="241"/>
      <c r="F542" s="241"/>
      <c r="G542" s="256"/>
      <c r="H542" s="249"/>
      <c r="I542" s="241"/>
      <c r="J542" s="241"/>
      <c r="K542" s="241"/>
      <c r="L542" s="241"/>
      <c r="M542" s="241"/>
      <c r="N542" s="241"/>
      <c r="O542" s="241"/>
      <c r="P542" s="241"/>
      <c r="Q542" s="241"/>
      <c r="R542" s="241"/>
      <c r="S542" s="241"/>
      <c r="T542" s="241"/>
      <c r="U542" s="241"/>
      <c r="V542" s="241"/>
      <c r="W542" s="241"/>
      <c r="X542" s="241"/>
      <c r="Y542" s="241"/>
      <c r="Z542" s="241"/>
    </row>
    <row r="543" spans="1:26" ht="14.25" customHeight="1" x14ac:dyDescent="0.25">
      <c r="A543" s="241"/>
      <c r="B543" s="241"/>
      <c r="C543" s="241"/>
      <c r="D543" s="241"/>
      <c r="E543" s="241"/>
      <c r="F543" s="241"/>
      <c r="G543" s="256"/>
      <c r="H543" s="249"/>
      <c r="I543" s="241"/>
      <c r="J543" s="241"/>
      <c r="K543" s="241"/>
      <c r="L543" s="241"/>
      <c r="M543" s="241"/>
      <c r="N543" s="241"/>
      <c r="O543" s="241"/>
      <c r="P543" s="241"/>
      <c r="Q543" s="241"/>
      <c r="R543" s="241"/>
      <c r="S543" s="241"/>
      <c r="T543" s="241"/>
      <c r="U543" s="241"/>
      <c r="V543" s="241"/>
      <c r="W543" s="241"/>
      <c r="X543" s="241"/>
      <c r="Y543" s="241"/>
      <c r="Z543" s="241"/>
    </row>
    <row r="544" spans="1:26" ht="14.25" customHeight="1" x14ac:dyDescent="0.25">
      <c r="A544" s="241"/>
      <c r="B544" s="241"/>
      <c r="C544" s="241"/>
      <c r="D544" s="241"/>
      <c r="E544" s="241"/>
      <c r="F544" s="241"/>
      <c r="G544" s="256"/>
      <c r="H544" s="249"/>
      <c r="I544" s="241"/>
      <c r="J544" s="241"/>
      <c r="K544" s="241"/>
      <c r="L544" s="241"/>
      <c r="M544" s="241"/>
      <c r="N544" s="241"/>
      <c r="O544" s="241"/>
      <c r="P544" s="241"/>
      <c r="Q544" s="241"/>
      <c r="R544" s="241"/>
      <c r="S544" s="241"/>
      <c r="T544" s="241"/>
      <c r="U544" s="241"/>
      <c r="V544" s="241"/>
      <c r="W544" s="241"/>
      <c r="X544" s="241"/>
      <c r="Y544" s="241"/>
      <c r="Z544" s="241"/>
    </row>
    <row r="545" spans="1:26" ht="14.25" customHeight="1" x14ac:dyDescent="0.25">
      <c r="A545" s="241"/>
      <c r="B545" s="241"/>
      <c r="C545" s="241"/>
      <c r="D545" s="241"/>
      <c r="E545" s="241"/>
      <c r="F545" s="241"/>
      <c r="G545" s="256"/>
      <c r="H545" s="249"/>
      <c r="I545" s="241"/>
      <c r="J545" s="241"/>
      <c r="K545" s="241"/>
      <c r="L545" s="241"/>
      <c r="M545" s="241"/>
      <c r="N545" s="241"/>
      <c r="O545" s="241"/>
      <c r="P545" s="241"/>
      <c r="Q545" s="241"/>
      <c r="R545" s="241"/>
      <c r="S545" s="241"/>
      <c r="T545" s="241"/>
      <c r="U545" s="241"/>
      <c r="V545" s="241"/>
      <c r="W545" s="241"/>
      <c r="X545" s="241"/>
      <c r="Y545" s="241"/>
      <c r="Z545" s="241"/>
    </row>
    <row r="546" spans="1:26" ht="14.25" customHeight="1" x14ac:dyDescent="0.25">
      <c r="A546" s="241"/>
      <c r="B546" s="241"/>
      <c r="C546" s="241"/>
      <c r="D546" s="241"/>
      <c r="E546" s="241"/>
      <c r="F546" s="241"/>
      <c r="G546" s="256"/>
      <c r="H546" s="249"/>
      <c r="I546" s="241"/>
      <c r="J546" s="241"/>
      <c r="K546" s="241"/>
      <c r="L546" s="241"/>
      <c r="M546" s="241"/>
      <c r="N546" s="241"/>
      <c r="O546" s="241"/>
      <c r="P546" s="241"/>
      <c r="Q546" s="241"/>
      <c r="R546" s="241"/>
      <c r="S546" s="241"/>
      <c r="T546" s="241"/>
      <c r="U546" s="241"/>
      <c r="V546" s="241"/>
      <c r="W546" s="241"/>
      <c r="X546" s="241"/>
      <c r="Y546" s="241"/>
      <c r="Z546" s="241"/>
    </row>
    <row r="547" spans="1:26" ht="14.25" customHeight="1" x14ac:dyDescent="0.25">
      <c r="A547" s="241"/>
      <c r="B547" s="241"/>
      <c r="C547" s="241"/>
      <c r="D547" s="241"/>
      <c r="E547" s="241"/>
      <c r="F547" s="241"/>
      <c r="G547" s="256"/>
      <c r="H547" s="249"/>
      <c r="I547" s="241"/>
      <c r="J547" s="241"/>
      <c r="K547" s="241"/>
      <c r="L547" s="241"/>
      <c r="M547" s="241"/>
      <c r="N547" s="241"/>
      <c r="O547" s="241"/>
      <c r="P547" s="241"/>
      <c r="Q547" s="241"/>
      <c r="R547" s="241"/>
      <c r="S547" s="241"/>
      <c r="T547" s="241"/>
      <c r="U547" s="241"/>
      <c r="V547" s="241"/>
      <c r="W547" s="241"/>
      <c r="X547" s="241"/>
      <c r="Y547" s="241"/>
      <c r="Z547" s="241"/>
    </row>
    <row r="548" spans="1:26" ht="14.25" customHeight="1" x14ac:dyDescent="0.25">
      <c r="A548" s="241"/>
      <c r="B548" s="241"/>
      <c r="C548" s="241"/>
      <c r="D548" s="241"/>
      <c r="E548" s="241"/>
      <c r="F548" s="241"/>
      <c r="G548" s="256"/>
      <c r="H548" s="249"/>
      <c r="I548" s="241"/>
      <c r="J548" s="241"/>
      <c r="K548" s="241"/>
      <c r="L548" s="241"/>
      <c r="M548" s="241"/>
      <c r="N548" s="241"/>
      <c r="O548" s="241"/>
      <c r="P548" s="241"/>
      <c r="Q548" s="241"/>
      <c r="R548" s="241"/>
      <c r="S548" s="241"/>
      <c r="T548" s="241"/>
      <c r="U548" s="241"/>
      <c r="V548" s="241"/>
      <c r="W548" s="241"/>
      <c r="X548" s="241"/>
      <c r="Y548" s="241"/>
      <c r="Z548" s="241"/>
    </row>
    <row r="549" spans="1:26" ht="14.25" customHeight="1" x14ac:dyDescent="0.25">
      <c r="A549" s="241"/>
      <c r="B549" s="241"/>
      <c r="C549" s="241"/>
      <c r="D549" s="241"/>
      <c r="E549" s="241"/>
      <c r="F549" s="241"/>
      <c r="G549" s="256"/>
      <c r="H549" s="249"/>
      <c r="I549" s="241"/>
      <c r="J549" s="241"/>
      <c r="K549" s="241"/>
      <c r="L549" s="241"/>
      <c r="M549" s="241"/>
      <c r="N549" s="241"/>
      <c r="O549" s="241"/>
      <c r="P549" s="241"/>
      <c r="Q549" s="241"/>
      <c r="R549" s="241"/>
      <c r="S549" s="241"/>
      <c r="T549" s="241"/>
      <c r="U549" s="241"/>
      <c r="V549" s="241"/>
      <c r="W549" s="241"/>
      <c r="X549" s="241"/>
      <c r="Y549" s="241"/>
      <c r="Z549" s="241"/>
    </row>
    <row r="550" spans="1:26" ht="14.25" customHeight="1" x14ac:dyDescent="0.25">
      <c r="A550" s="241"/>
      <c r="B550" s="241"/>
      <c r="C550" s="241"/>
      <c r="D550" s="241"/>
      <c r="E550" s="241"/>
      <c r="F550" s="241"/>
      <c r="G550" s="256"/>
      <c r="H550" s="249"/>
      <c r="I550" s="241"/>
      <c r="J550" s="241"/>
      <c r="K550" s="241"/>
      <c r="L550" s="241"/>
      <c r="M550" s="241"/>
      <c r="N550" s="241"/>
      <c r="O550" s="241"/>
      <c r="P550" s="241"/>
      <c r="Q550" s="241"/>
      <c r="R550" s="241"/>
      <c r="S550" s="241"/>
      <c r="T550" s="241"/>
      <c r="U550" s="241"/>
      <c r="V550" s="241"/>
      <c r="W550" s="241"/>
      <c r="X550" s="241"/>
      <c r="Y550" s="241"/>
      <c r="Z550" s="241"/>
    </row>
    <row r="551" spans="1:26" ht="14.25" customHeight="1" x14ac:dyDescent="0.25">
      <c r="A551" s="241"/>
      <c r="B551" s="241"/>
      <c r="C551" s="241"/>
      <c r="D551" s="241"/>
      <c r="E551" s="241"/>
      <c r="F551" s="241"/>
      <c r="G551" s="256"/>
      <c r="H551" s="249"/>
      <c r="I551" s="241"/>
      <c r="J551" s="241"/>
      <c r="K551" s="241"/>
      <c r="L551" s="241"/>
      <c r="M551" s="241"/>
      <c r="N551" s="241"/>
      <c r="O551" s="241"/>
      <c r="P551" s="241"/>
      <c r="Q551" s="241"/>
      <c r="R551" s="241"/>
      <c r="S551" s="241"/>
      <c r="T551" s="241"/>
      <c r="U551" s="241"/>
      <c r="V551" s="241"/>
      <c r="W551" s="241"/>
      <c r="X551" s="241"/>
      <c r="Y551" s="241"/>
      <c r="Z551" s="241"/>
    </row>
    <row r="552" spans="1:26" ht="14.25" customHeight="1" x14ac:dyDescent="0.25">
      <c r="A552" s="241"/>
      <c r="B552" s="241"/>
      <c r="C552" s="241"/>
      <c r="D552" s="241"/>
      <c r="E552" s="241"/>
      <c r="F552" s="241"/>
      <c r="G552" s="256"/>
      <c r="H552" s="249"/>
      <c r="I552" s="241"/>
      <c r="J552" s="241"/>
      <c r="K552" s="241"/>
      <c r="L552" s="241"/>
      <c r="M552" s="241"/>
      <c r="N552" s="241"/>
      <c r="O552" s="241"/>
      <c r="P552" s="241"/>
      <c r="Q552" s="241"/>
      <c r="R552" s="241"/>
      <c r="S552" s="241"/>
      <c r="T552" s="241"/>
      <c r="U552" s="241"/>
      <c r="V552" s="241"/>
      <c r="W552" s="241"/>
      <c r="X552" s="241"/>
      <c r="Y552" s="241"/>
      <c r="Z552" s="241"/>
    </row>
    <row r="553" spans="1:26" ht="14.25" customHeight="1" x14ac:dyDescent="0.25">
      <c r="A553" s="241"/>
      <c r="B553" s="241"/>
      <c r="C553" s="241"/>
      <c r="D553" s="241"/>
      <c r="E553" s="241"/>
      <c r="F553" s="241"/>
      <c r="G553" s="256"/>
      <c r="H553" s="249"/>
      <c r="I553" s="241"/>
      <c r="J553" s="241"/>
      <c r="K553" s="241"/>
      <c r="L553" s="241"/>
      <c r="M553" s="241"/>
      <c r="N553" s="241"/>
      <c r="O553" s="241"/>
      <c r="P553" s="241"/>
      <c r="Q553" s="241"/>
      <c r="R553" s="241"/>
      <c r="S553" s="241"/>
      <c r="T553" s="241"/>
      <c r="U553" s="241"/>
      <c r="V553" s="241"/>
      <c r="W553" s="241"/>
      <c r="X553" s="241"/>
      <c r="Y553" s="241"/>
      <c r="Z553" s="241"/>
    </row>
    <row r="554" spans="1:26" ht="14.25" customHeight="1" x14ac:dyDescent="0.25">
      <c r="A554" s="241"/>
      <c r="B554" s="241"/>
      <c r="C554" s="241"/>
      <c r="D554" s="241"/>
      <c r="E554" s="241"/>
      <c r="F554" s="241"/>
      <c r="G554" s="256"/>
      <c r="H554" s="249"/>
      <c r="I554" s="241"/>
      <c r="J554" s="241"/>
      <c r="K554" s="241"/>
      <c r="L554" s="241"/>
      <c r="M554" s="241"/>
      <c r="N554" s="241"/>
      <c r="O554" s="241"/>
      <c r="P554" s="241"/>
      <c r="Q554" s="241"/>
      <c r="R554" s="241"/>
      <c r="S554" s="241"/>
      <c r="T554" s="241"/>
      <c r="U554" s="241"/>
      <c r="V554" s="241"/>
      <c r="W554" s="241"/>
      <c r="X554" s="241"/>
      <c r="Y554" s="241"/>
      <c r="Z554" s="241"/>
    </row>
    <row r="555" spans="1:26" ht="14.25" customHeight="1" x14ac:dyDescent="0.25">
      <c r="A555" s="241"/>
      <c r="B555" s="241"/>
      <c r="C555" s="241"/>
      <c r="D555" s="241"/>
      <c r="E555" s="241"/>
      <c r="F555" s="241"/>
      <c r="G555" s="256"/>
      <c r="H555" s="249"/>
      <c r="I555" s="241"/>
      <c r="J555" s="241"/>
      <c r="K555" s="241"/>
      <c r="L555" s="241"/>
      <c r="M555" s="241"/>
      <c r="N555" s="241"/>
      <c r="O555" s="241"/>
      <c r="P555" s="241"/>
      <c r="Q555" s="241"/>
      <c r="R555" s="241"/>
      <c r="S555" s="241"/>
      <c r="T555" s="241"/>
      <c r="U555" s="241"/>
      <c r="V555" s="241"/>
      <c r="W555" s="241"/>
      <c r="X555" s="241"/>
      <c r="Y555" s="241"/>
      <c r="Z555" s="241"/>
    </row>
    <row r="556" spans="1:26" ht="14.25" customHeight="1" x14ac:dyDescent="0.25">
      <c r="A556" s="241"/>
      <c r="B556" s="241"/>
      <c r="C556" s="241"/>
      <c r="D556" s="241"/>
      <c r="E556" s="241"/>
      <c r="F556" s="241"/>
      <c r="G556" s="256"/>
      <c r="H556" s="249"/>
      <c r="I556" s="241"/>
      <c r="J556" s="241"/>
      <c r="K556" s="241"/>
      <c r="L556" s="241"/>
      <c r="M556" s="241"/>
      <c r="N556" s="241"/>
      <c r="O556" s="241"/>
      <c r="P556" s="241"/>
      <c r="Q556" s="241"/>
      <c r="R556" s="241"/>
      <c r="S556" s="241"/>
      <c r="T556" s="241"/>
      <c r="U556" s="241"/>
      <c r="V556" s="241"/>
      <c r="W556" s="241"/>
      <c r="X556" s="241"/>
      <c r="Y556" s="241"/>
      <c r="Z556" s="241"/>
    </row>
    <row r="557" spans="1:26" ht="14.25" customHeight="1" x14ac:dyDescent="0.25">
      <c r="A557" s="241"/>
      <c r="B557" s="241"/>
      <c r="C557" s="241"/>
      <c r="D557" s="241"/>
      <c r="E557" s="241"/>
      <c r="F557" s="241"/>
      <c r="G557" s="256"/>
      <c r="H557" s="249"/>
      <c r="I557" s="241"/>
      <c r="J557" s="241"/>
      <c r="K557" s="241"/>
      <c r="L557" s="241"/>
      <c r="M557" s="241"/>
      <c r="N557" s="241"/>
      <c r="O557" s="241"/>
      <c r="P557" s="241"/>
      <c r="Q557" s="241"/>
      <c r="R557" s="241"/>
      <c r="S557" s="241"/>
      <c r="T557" s="241"/>
      <c r="U557" s="241"/>
      <c r="V557" s="241"/>
      <c r="W557" s="241"/>
      <c r="X557" s="241"/>
      <c r="Y557" s="241"/>
      <c r="Z557" s="241"/>
    </row>
    <row r="558" spans="1:26" ht="14.25" customHeight="1" x14ac:dyDescent="0.25">
      <c r="A558" s="241"/>
      <c r="B558" s="241"/>
      <c r="C558" s="241"/>
      <c r="D558" s="241"/>
      <c r="E558" s="241"/>
      <c r="F558" s="241"/>
      <c r="G558" s="256"/>
      <c r="H558" s="249"/>
      <c r="I558" s="241"/>
      <c r="J558" s="241"/>
      <c r="K558" s="241"/>
      <c r="L558" s="241"/>
      <c r="M558" s="241"/>
      <c r="N558" s="241"/>
      <c r="O558" s="241"/>
      <c r="P558" s="241"/>
      <c r="Q558" s="241"/>
      <c r="R558" s="241"/>
      <c r="S558" s="241"/>
      <c r="T558" s="241"/>
      <c r="U558" s="241"/>
      <c r="V558" s="241"/>
      <c r="W558" s="241"/>
      <c r="X558" s="241"/>
      <c r="Y558" s="241"/>
      <c r="Z558" s="241"/>
    </row>
    <row r="559" spans="1:26" ht="14.25" customHeight="1" x14ac:dyDescent="0.25">
      <c r="A559" s="241"/>
      <c r="B559" s="241"/>
      <c r="C559" s="241"/>
      <c r="D559" s="241"/>
      <c r="E559" s="241"/>
      <c r="F559" s="241"/>
      <c r="G559" s="256"/>
      <c r="H559" s="249"/>
      <c r="I559" s="241"/>
      <c r="J559" s="241"/>
      <c r="K559" s="241"/>
      <c r="L559" s="241"/>
      <c r="M559" s="241"/>
      <c r="N559" s="241"/>
      <c r="O559" s="241"/>
      <c r="P559" s="241"/>
      <c r="Q559" s="241"/>
      <c r="R559" s="241"/>
      <c r="S559" s="241"/>
      <c r="T559" s="241"/>
      <c r="U559" s="241"/>
      <c r="V559" s="241"/>
      <c r="W559" s="241"/>
      <c r="X559" s="241"/>
      <c r="Y559" s="241"/>
      <c r="Z559" s="241"/>
    </row>
    <row r="560" spans="1:26" ht="14.25" customHeight="1" x14ac:dyDescent="0.25">
      <c r="A560" s="241"/>
      <c r="B560" s="241"/>
      <c r="C560" s="241"/>
      <c r="D560" s="241"/>
      <c r="E560" s="241"/>
      <c r="F560" s="241"/>
      <c r="G560" s="256"/>
      <c r="H560" s="249"/>
      <c r="I560" s="241"/>
      <c r="J560" s="241"/>
      <c r="K560" s="241"/>
      <c r="L560" s="241"/>
      <c r="M560" s="241"/>
      <c r="N560" s="241"/>
      <c r="O560" s="241"/>
      <c r="P560" s="241"/>
      <c r="Q560" s="241"/>
      <c r="R560" s="241"/>
      <c r="S560" s="241"/>
      <c r="T560" s="241"/>
      <c r="U560" s="241"/>
      <c r="V560" s="241"/>
      <c r="W560" s="241"/>
      <c r="X560" s="241"/>
      <c r="Y560" s="241"/>
      <c r="Z560" s="241"/>
    </row>
    <row r="561" spans="1:26" ht="14.25" customHeight="1" x14ac:dyDescent="0.25">
      <c r="A561" s="241"/>
      <c r="B561" s="241"/>
      <c r="C561" s="241"/>
      <c r="D561" s="241"/>
      <c r="E561" s="241"/>
      <c r="F561" s="241"/>
      <c r="G561" s="256"/>
      <c r="H561" s="249"/>
      <c r="I561" s="241"/>
      <c r="J561" s="241"/>
      <c r="K561" s="241"/>
      <c r="L561" s="241"/>
      <c r="M561" s="241"/>
      <c r="N561" s="241"/>
      <c r="O561" s="241"/>
      <c r="P561" s="241"/>
      <c r="Q561" s="241"/>
      <c r="R561" s="241"/>
      <c r="S561" s="241"/>
      <c r="T561" s="241"/>
      <c r="U561" s="241"/>
      <c r="V561" s="241"/>
      <c r="W561" s="241"/>
      <c r="X561" s="241"/>
      <c r="Y561" s="241"/>
      <c r="Z561" s="241"/>
    </row>
    <row r="562" spans="1:26" ht="14.25" customHeight="1" x14ac:dyDescent="0.25">
      <c r="A562" s="241"/>
      <c r="B562" s="241"/>
      <c r="C562" s="241"/>
      <c r="D562" s="241"/>
      <c r="E562" s="241"/>
      <c r="F562" s="241"/>
      <c r="G562" s="256"/>
      <c r="H562" s="249"/>
      <c r="I562" s="241"/>
      <c r="J562" s="241"/>
      <c r="K562" s="241"/>
      <c r="L562" s="241"/>
      <c r="M562" s="241"/>
      <c r="N562" s="241"/>
      <c r="O562" s="241"/>
      <c r="P562" s="241"/>
      <c r="Q562" s="241"/>
      <c r="R562" s="241"/>
      <c r="S562" s="241"/>
      <c r="T562" s="241"/>
      <c r="U562" s="241"/>
      <c r="V562" s="241"/>
      <c r="W562" s="241"/>
      <c r="X562" s="241"/>
      <c r="Y562" s="241"/>
      <c r="Z562" s="241"/>
    </row>
    <row r="563" spans="1:26" ht="14.25" customHeight="1" x14ac:dyDescent="0.25">
      <c r="A563" s="241"/>
      <c r="B563" s="241"/>
      <c r="C563" s="241"/>
      <c r="D563" s="241"/>
      <c r="E563" s="241"/>
      <c r="F563" s="241"/>
      <c r="G563" s="256"/>
      <c r="H563" s="249"/>
      <c r="I563" s="241"/>
      <c r="J563" s="241"/>
      <c r="K563" s="241"/>
      <c r="L563" s="241"/>
      <c r="M563" s="241"/>
      <c r="N563" s="241"/>
      <c r="O563" s="241"/>
      <c r="P563" s="241"/>
      <c r="Q563" s="241"/>
      <c r="R563" s="241"/>
      <c r="S563" s="241"/>
      <c r="T563" s="241"/>
      <c r="U563" s="241"/>
      <c r="V563" s="241"/>
      <c r="W563" s="241"/>
      <c r="X563" s="241"/>
      <c r="Y563" s="241"/>
      <c r="Z563" s="241"/>
    </row>
    <row r="564" spans="1:26" ht="14.25" customHeight="1" x14ac:dyDescent="0.25">
      <c r="A564" s="241"/>
      <c r="B564" s="241"/>
      <c r="C564" s="241"/>
      <c r="D564" s="241"/>
      <c r="E564" s="241"/>
      <c r="F564" s="241"/>
      <c r="G564" s="256"/>
      <c r="H564" s="249"/>
      <c r="I564" s="241"/>
      <c r="J564" s="241"/>
      <c r="K564" s="241"/>
      <c r="L564" s="241"/>
      <c r="M564" s="241"/>
      <c r="N564" s="241"/>
      <c r="O564" s="241"/>
      <c r="P564" s="241"/>
      <c r="Q564" s="241"/>
      <c r="R564" s="241"/>
      <c r="S564" s="241"/>
      <c r="T564" s="241"/>
      <c r="U564" s="241"/>
      <c r="V564" s="241"/>
      <c r="W564" s="241"/>
      <c r="X564" s="241"/>
      <c r="Y564" s="241"/>
      <c r="Z564" s="241"/>
    </row>
    <row r="565" spans="1:26" ht="14.25" customHeight="1" x14ac:dyDescent="0.25">
      <c r="A565" s="241"/>
      <c r="B565" s="241"/>
      <c r="C565" s="241"/>
      <c r="D565" s="241"/>
      <c r="E565" s="241"/>
      <c r="F565" s="241"/>
      <c r="G565" s="256"/>
      <c r="H565" s="249"/>
      <c r="I565" s="241"/>
      <c r="J565" s="241"/>
      <c r="K565" s="241"/>
      <c r="L565" s="241"/>
      <c r="M565" s="241"/>
      <c r="N565" s="241"/>
      <c r="O565" s="241"/>
      <c r="P565" s="241"/>
      <c r="Q565" s="241"/>
      <c r="R565" s="241"/>
      <c r="S565" s="241"/>
      <c r="T565" s="241"/>
      <c r="U565" s="241"/>
      <c r="V565" s="241"/>
      <c r="W565" s="241"/>
      <c r="X565" s="241"/>
      <c r="Y565" s="241"/>
      <c r="Z565" s="241"/>
    </row>
    <row r="566" spans="1:26" ht="14.25" customHeight="1" x14ac:dyDescent="0.25">
      <c r="A566" s="241"/>
      <c r="B566" s="241"/>
      <c r="C566" s="241"/>
      <c r="D566" s="241"/>
      <c r="E566" s="241"/>
      <c r="F566" s="241"/>
      <c r="G566" s="256"/>
      <c r="H566" s="249"/>
      <c r="I566" s="241"/>
      <c r="J566" s="241"/>
      <c r="K566" s="241"/>
      <c r="L566" s="241"/>
      <c r="M566" s="241"/>
      <c r="N566" s="241"/>
      <c r="O566" s="241"/>
      <c r="P566" s="241"/>
      <c r="Q566" s="241"/>
      <c r="R566" s="241"/>
      <c r="S566" s="241"/>
      <c r="T566" s="241"/>
      <c r="U566" s="241"/>
      <c r="V566" s="241"/>
      <c r="W566" s="241"/>
      <c r="X566" s="241"/>
      <c r="Y566" s="241"/>
      <c r="Z566" s="241"/>
    </row>
    <row r="567" spans="1:26" ht="14.25" customHeight="1" x14ac:dyDescent="0.25">
      <c r="A567" s="241"/>
      <c r="B567" s="241"/>
      <c r="C567" s="241"/>
      <c r="D567" s="241"/>
      <c r="E567" s="241"/>
      <c r="F567" s="241"/>
      <c r="G567" s="256"/>
      <c r="H567" s="249"/>
      <c r="I567" s="241"/>
      <c r="J567" s="241"/>
      <c r="K567" s="241"/>
      <c r="L567" s="241"/>
      <c r="M567" s="241"/>
      <c r="N567" s="241"/>
      <c r="O567" s="241"/>
      <c r="P567" s="241"/>
      <c r="Q567" s="241"/>
      <c r="R567" s="241"/>
      <c r="S567" s="241"/>
      <c r="T567" s="241"/>
      <c r="U567" s="241"/>
      <c r="V567" s="241"/>
      <c r="W567" s="241"/>
      <c r="X567" s="241"/>
      <c r="Y567" s="241"/>
      <c r="Z567" s="241"/>
    </row>
    <row r="568" spans="1:26" ht="14.25" customHeight="1" x14ac:dyDescent="0.25">
      <c r="A568" s="241"/>
      <c r="B568" s="241"/>
      <c r="C568" s="241"/>
      <c r="D568" s="241"/>
      <c r="E568" s="241"/>
      <c r="F568" s="241"/>
      <c r="G568" s="256"/>
      <c r="H568" s="249"/>
      <c r="I568" s="241"/>
      <c r="J568" s="241"/>
      <c r="K568" s="241"/>
      <c r="L568" s="241"/>
      <c r="M568" s="241"/>
      <c r="N568" s="241"/>
      <c r="O568" s="241"/>
      <c r="P568" s="241"/>
      <c r="Q568" s="241"/>
      <c r="R568" s="241"/>
      <c r="S568" s="241"/>
      <c r="T568" s="241"/>
      <c r="U568" s="241"/>
      <c r="V568" s="241"/>
      <c r="W568" s="241"/>
      <c r="X568" s="241"/>
      <c r="Y568" s="241"/>
      <c r="Z568" s="241"/>
    </row>
    <row r="569" spans="1:26" ht="14.25" customHeight="1" x14ac:dyDescent="0.25">
      <c r="A569" s="241"/>
      <c r="B569" s="241"/>
      <c r="C569" s="241"/>
      <c r="D569" s="241"/>
      <c r="E569" s="241"/>
      <c r="F569" s="241"/>
      <c r="G569" s="256"/>
      <c r="H569" s="249"/>
      <c r="I569" s="241"/>
      <c r="J569" s="241"/>
      <c r="K569" s="241"/>
      <c r="L569" s="241"/>
      <c r="M569" s="241"/>
      <c r="N569" s="241"/>
      <c r="O569" s="241"/>
      <c r="P569" s="241"/>
      <c r="Q569" s="241"/>
      <c r="R569" s="241"/>
      <c r="S569" s="241"/>
      <c r="T569" s="241"/>
      <c r="U569" s="241"/>
      <c r="V569" s="241"/>
      <c r="W569" s="241"/>
      <c r="X569" s="241"/>
      <c r="Y569" s="241"/>
      <c r="Z569" s="241"/>
    </row>
    <row r="570" spans="1:26" ht="14.25" customHeight="1" x14ac:dyDescent="0.25">
      <c r="A570" s="241"/>
      <c r="B570" s="241"/>
      <c r="C570" s="241"/>
      <c r="D570" s="241"/>
      <c r="E570" s="241"/>
      <c r="F570" s="241"/>
      <c r="G570" s="256"/>
      <c r="H570" s="249"/>
      <c r="I570" s="241"/>
      <c r="J570" s="241"/>
      <c r="K570" s="241"/>
      <c r="L570" s="241"/>
      <c r="M570" s="241"/>
      <c r="N570" s="241"/>
      <c r="O570" s="241"/>
      <c r="P570" s="241"/>
      <c r="Q570" s="241"/>
      <c r="R570" s="241"/>
      <c r="S570" s="241"/>
      <c r="T570" s="241"/>
      <c r="U570" s="241"/>
      <c r="V570" s="241"/>
      <c r="W570" s="241"/>
      <c r="X570" s="241"/>
      <c r="Y570" s="241"/>
      <c r="Z570" s="241"/>
    </row>
    <row r="571" spans="1:26" ht="14.25" customHeight="1" x14ac:dyDescent="0.25">
      <c r="A571" s="241"/>
      <c r="B571" s="241"/>
      <c r="C571" s="241"/>
      <c r="D571" s="241"/>
      <c r="E571" s="241"/>
      <c r="F571" s="241"/>
      <c r="G571" s="256"/>
      <c r="H571" s="249"/>
      <c r="I571" s="241"/>
      <c r="J571" s="241"/>
      <c r="K571" s="241"/>
      <c r="L571" s="241"/>
      <c r="M571" s="241"/>
      <c r="N571" s="241"/>
      <c r="O571" s="241"/>
      <c r="P571" s="241"/>
      <c r="Q571" s="241"/>
      <c r="R571" s="241"/>
      <c r="S571" s="241"/>
      <c r="T571" s="241"/>
      <c r="U571" s="241"/>
      <c r="V571" s="241"/>
      <c r="W571" s="241"/>
      <c r="X571" s="241"/>
      <c r="Y571" s="241"/>
      <c r="Z571" s="241"/>
    </row>
    <row r="572" spans="1:26" ht="14.25" customHeight="1" x14ac:dyDescent="0.25">
      <c r="A572" s="241"/>
      <c r="B572" s="241"/>
      <c r="C572" s="241"/>
      <c r="D572" s="241"/>
      <c r="E572" s="241"/>
      <c r="F572" s="241"/>
      <c r="G572" s="256"/>
      <c r="H572" s="249"/>
      <c r="I572" s="241"/>
      <c r="J572" s="241"/>
      <c r="K572" s="241"/>
      <c r="L572" s="241"/>
      <c r="M572" s="241"/>
      <c r="N572" s="241"/>
      <c r="O572" s="241"/>
      <c r="P572" s="241"/>
      <c r="Q572" s="241"/>
      <c r="R572" s="241"/>
      <c r="S572" s="241"/>
      <c r="T572" s="241"/>
      <c r="U572" s="241"/>
      <c r="V572" s="241"/>
      <c r="W572" s="241"/>
      <c r="X572" s="241"/>
      <c r="Y572" s="241"/>
      <c r="Z572" s="241"/>
    </row>
    <row r="573" spans="1:26" ht="14.25" customHeight="1" x14ac:dyDescent="0.25">
      <c r="A573" s="241"/>
      <c r="B573" s="241"/>
      <c r="C573" s="241"/>
      <c r="D573" s="241"/>
      <c r="E573" s="241"/>
      <c r="F573" s="241"/>
      <c r="G573" s="256"/>
      <c r="H573" s="249"/>
      <c r="I573" s="241"/>
      <c r="J573" s="241"/>
      <c r="K573" s="241"/>
      <c r="L573" s="241"/>
      <c r="M573" s="241"/>
      <c r="N573" s="241"/>
      <c r="O573" s="241"/>
      <c r="P573" s="241"/>
      <c r="Q573" s="241"/>
      <c r="R573" s="241"/>
      <c r="S573" s="241"/>
      <c r="T573" s="241"/>
      <c r="U573" s="241"/>
      <c r="V573" s="241"/>
      <c r="W573" s="241"/>
      <c r="X573" s="241"/>
      <c r="Y573" s="241"/>
      <c r="Z573" s="241"/>
    </row>
    <row r="574" spans="1:26" ht="14.25" customHeight="1" x14ac:dyDescent="0.25">
      <c r="A574" s="241"/>
      <c r="B574" s="241"/>
      <c r="C574" s="241"/>
      <c r="D574" s="241"/>
      <c r="E574" s="241"/>
      <c r="F574" s="241"/>
      <c r="G574" s="256"/>
      <c r="H574" s="249"/>
      <c r="I574" s="241"/>
      <c r="J574" s="241"/>
      <c r="K574" s="241"/>
      <c r="L574" s="241"/>
      <c r="M574" s="241"/>
      <c r="N574" s="241"/>
      <c r="O574" s="241"/>
      <c r="P574" s="241"/>
      <c r="Q574" s="241"/>
      <c r="R574" s="241"/>
      <c r="S574" s="241"/>
      <c r="T574" s="241"/>
      <c r="U574" s="241"/>
      <c r="V574" s="241"/>
      <c r="W574" s="241"/>
      <c r="X574" s="241"/>
      <c r="Y574" s="241"/>
      <c r="Z574" s="241"/>
    </row>
    <row r="575" spans="1:26" ht="14.25" customHeight="1" x14ac:dyDescent="0.25">
      <c r="A575" s="241"/>
      <c r="B575" s="241"/>
      <c r="C575" s="241"/>
      <c r="D575" s="241"/>
      <c r="E575" s="241"/>
      <c r="F575" s="241"/>
      <c r="G575" s="256"/>
      <c r="H575" s="249"/>
      <c r="I575" s="241"/>
      <c r="J575" s="241"/>
      <c r="K575" s="241"/>
      <c r="L575" s="241"/>
      <c r="M575" s="241"/>
      <c r="N575" s="241"/>
      <c r="O575" s="241"/>
      <c r="P575" s="241"/>
      <c r="Q575" s="241"/>
      <c r="R575" s="241"/>
      <c r="S575" s="241"/>
      <c r="T575" s="241"/>
      <c r="U575" s="241"/>
      <c r="V575" s="241"/>
      <c r="W575" s="241"/>
      <c r="X575" s="241"/>
      <c r="Y575" s="241"/>
      <c r="Z575" s="241"/>
    </row>
    <row r="576" spans="1:26" ht="14.25" customHeight="1" x14ac:dyDescent="0.25">
      <c r="A576" s="241"/>
      <c r="B576" s="241"/>
      <c r="C576" s="241"/>
      <c r="D576" s="241"/>
      <c r="E576" s="241"/>
      <c r="F576" s="241"/>
      <c r="G576" s="256"/>
      <c r="H576" s="249"/>
      <c r="I576" s="241"/>
      <c r="J576" s="241"/>
      <c r="K576" s="241"/>
      <c r="L576" s="241"/>
      <c r="M576" s="241"/>
      <c r="N576" s="241"/>
      <c r="O576" s="241"/>
      <c r="P576" s="241"/>
      <c r="Q576" s="241"/>
      <c r="R576" s="241"/>
      <c r="S576" s="241"/>
      <c r="T576" s="241"/>
      <c r="U576" s="241"/>
      <c r="V576" s="241"/>
      <c r="W576" s="241"/>
      <c r="X576" s="241"/>
      <c r="Y576" s="241"/>
      <c r="Z576" s="241"/>
    </row>
    <row r="577" spans="1:26" ht="14.25" customHeight="1" x14ac:dyDescent="0.25">
      <c r="A577" s="241"/>
      <c r="B577" s="241"/>
      <c r="C577" s="241"/>
      <c r="D577" s="241"/>
      <c r="E577" s="241"/>
      <c r="F577" s="241"/>
      <c r="G577" s="256"/>
      <c r="H577" s="249"/>
      <c r="I577" s="241"/>
      <c r="J577" s="241"/>
      <c r="K577" s="241"/>
      <c r="L577" s="241"/>
      <c r="M577" s="241"/>
      <c r="N577" s="241"/>
      <c r="O577" s="241"/>
      <c r="P577" s="241"/>
      <c r="Q577" s="241"/>
      <c r="R577" s="241"/>
      <c r="S577" s="241"/>
      <c r="T577" s="241"/>
      <c r="U577" s="241"/>
      <c r="V577" s="241"/>
      <c r="W577" s="241"/>
      <c r="X577" s="241"/>
      <c r="Y577" s="241"/>
      <c r="Z577" s="241"/>
    </row>
    <row r="578" spans="1:26" ht="14.25" customHeight="1" x14ac:dyDescent="0.25">
      <c r="A578" s="241"/>
      <c r="B578" s="241"/>
      <c r="C578" s="241"/>
      <c r="D578" s="241"/>
      <c r="E578" s="241"/>
      <c r="F578" s="241"/>
      <c r="G578" s="256"/>
      <c r="H578" s="249"/>
      <c r="I578" s="241"/>
      <c r="J578" s="241"/>
      <c r="K578" s="241"/>
      <c r="L578" s="241"/>
      <c r="M578" s="241"/>
      <c r="N578" s="241"/>
      <c r="O578" s="241"/>
      <c r="P578" s="241"/>
      <c r="Q578" s="241"/>
      <c r="R578" s="241"/>
      <c r="S578" s="241"/>
      <c r="T578" s="241"/>
      <c r="U578" s="241"/>
      <c r="V578" s="241"/>
      <c r="W578" s="241"/>
      <c r="X578" s="241"/>
      <c r="Y578" s="241"/>
      <c r="Z578" s="241"/>
    </row>
    <row r="579" spans="1:26" ht="14.25" customHeight="1" x14ac:dyDescent="0.25">
      <c r="A579" s="241"/>
      <c r="B579" s="241"/>
      <c r="C579" s="241"/>
      <c r="D579" s="241"/>
      <c r="E579" s="241"/>
      <c r="F579" s="241"/>
      <c r="G579" s="256"/>
      <c r="H579" s="249"/>
      <c r="I579" s="241"/>
      <c r="J579" s="241"/>
      <c r="K579" s="241"/>
      <c r="L579" s="241"/>
      <c r="M579" s="241"/>
      <c r="N579" s="241"/>
      <c r="O579" s="241"/>
      <c r="P579" s="241"/>
      <c r="Q579" s="241"/>
      <c r="R579" s="241"/>
      <c r="S579" s="241"/>
      <c r="T579" s="241"/>
      <c r="U579" s="241"/>
      <c r="V579" s="241"/>
      <c r="W579" s="241"/>
      <c r="X579" s="241"/>
      <c r="Y579" s="241"/>
      <c r="Z579" s="241"/>
    </row>
    <row r="580" spans="1:26" ht="14.25" customHeight="1" x14ac:dyDescent="0.25">
      <c r="A580" s="241"/>
      <c r="B580" s="241"/>
      <c r="C580" s="241"/>
      <c r="D580" s="241"/>
      <c r="E580" s="241"/>
      <c r="F580" s="241"/>
      <c r="G580" s="256"/>
      <c r="H580" s="249"/>
      <c r="I580" s="241"/>
      <c r="J580" s="241"/>
      <c r="K580" s="241"/>
      <c r="L580" s="241"/>
      <c r="M580" s="241"/>
      <c r="N580" s="241"/>
      <c r="O580" s="241"/>
      <c r="P580" s="241"/>
      <c r="Q580" s="241"/>
      <c r="R580" s="241"/>
      <c r="S580" s="241"/>
      <c r="T580" s="241"/>
      <c r="U580" s="241"/>
      <c r="V580" s="241"/>
      <c r="W580" s="241"/>
      <c r="X580" s="241"/>
      <c r="Y580" s="241"/>
      <c r="Z580" s="241"/>
    </row>
    <row r="581" spans="1:26" ht="14.25" customHeight="1" x14ac:dyDescent="0.25">
      <c r="A581" s="241"/>
      <c r="B581" s="241"/>
      <c r="C581" s="241"/>
      <c r="D581" s="241"/>
      <c r="E581" s="241"/>
      <c r="F581" s="241"/>
      <c r="G581" s="256"/>
      <c r="H581" s="249"/>
      <c r="I581" s="241"/>
      <c r="J581" s="241"/>
      <c r="K581" s="241"/>
      <c r="L581" s="241"/>
      <c r="M581" s="241"/>
      <c r="N581" s="241"/>
      <c r="O581" s="241"/>
      <c r="P581" s="241"/>
      <c r="Q581" s="241"/>
      <c r="R581" s="241"/>
      <c r="S581" s="241"/>
      <c r="T581" s="241"/>
      <c r="U581" s="241"/>
      <c r="V581" s="241"/>
      <c r="W581" s="241"/>
      <c r="X581" s="241"/>
      <c r="Y581" s="241"/>
      <c r="Z581" s="241"/>
    </row>
    <row r="582" spans="1:26" ht="14.25" customHeight="1" x14ac:dyDescent="0.25">
      <c r="A582" s="241"/>
      <c r="B582" s="241"/>
      <c r="C582" s="241"/>
      <c r="D582" s="241"/>
      <c r="E582" s="241"/>
      <c r="F582" s="241"/>
      <c r="G582" s="256"/>
      <c r="H582" s="249"/>
      <c r="I582" s="241"/>
      <c r="J582" s="241"/>
      <c r="K582" s="241"/>
      <c r="L582" s="241"/>
      <c r="M582" s="241"/>
      <c r="N582" s="241"/>
      <c r="O582" s="241"/>
      <c r="P582" s="241"/>
      <c r="Q582" s="241"/>
      <c r="R582" s="241"/>
      <c r="S582" s="241"/>
      <c r="T582" s="241"/>
      <c r="U582" s="241"/>
      <c r="V582" s="241"/>
      <c r="W582" s="241"/>
      <c r="X582" s="241"/>
      <c r="Y582" s="241"/>
      <c r="Z582" s="241"/>
    </row>
    <row r="583" spans="1:26" ht="14.25" customHeight="1" x14ac:dyDescent="0.25">
      <c r="A583" s="241"/>
      <c r="B583" s="241"/>
      <c r="C583" s="241"/>
      <c r="D583" s="241"/>
      <c r="E583" s="241"/>
      <c r="F583" s="241"/>
      <c r="G583" s="256"/>
      <c r="H583" s="249"/>
      <c r="I583" s="241"/>
      <c r="J583" s="241"/>
      <c r="K583" s="241"/>
      <c r="L583" s="241"/>
      <c r="M583" s="241"/>
      <c r="N583" s="241"/>
      <c r="O583" s="241"/>
      <c r="P583" s="241"/>
      <c r="Q583" s="241"/>
      <c r="R583" s="241"/>
      <c r="S583" s="241"/>
      <c r="T583" s="241"/>
      <c r="U583" s="241"/>
      <c r="V583" s="241"/>
      <c r="W583" s="241"/>
      <c r="X583" s="241"/>
      <c r="Y583" s="241"/>
      <c r="Z583" s="241"/>
    </row>
    <row r="584" spans="1:26" ht="14.25" customHeight="1" x14ac:dyDescent="0.25">
      <c r="A584" s="241"/>
      <c r="B584" s="241"/>
      <c r="C584" s="241"/>
      <c r="D584" s="241"/>
      <c r="E584" s="241"/>
      <c r="F584" s="241"/>
      <c r="G584" s="256"/>
      <c r="H584" s="249"/>
      <c r="I584" s="241"/>
      <c r="J584" s="241"/>
      <c r="K584" s="241"/>
      <c r="L584" s="241"/>
      <c r="M584" s="241"/>
      <c r="N584" s="241"/>
      <c r="O584" s="241"/>
      <c r="P584" s="241"/>
      <c r="Q584" s="241"/>
      <c r="R584" s="241"/>
      <c r="S584" s="241"/>
      <c r="T584" s="241"/>
      <c r="U584" s="241"/>
      <c r="V584" s="241"/>
      <c r="W584" s="241"/>
      <c r="X584" s="241"/>
      <c r="Y584" s="241"/>
      <c r="Z584" s="241"/>
    </row>
    <row r="585" spans="1:26" ht="14.25" customHeight="1" x14ac:dyDescent="0.25">
      <c r="A585" s="241"/>
      <c r="B585" s="241"/>
      <c r="C585" s="241"/>
      <c r="D585" s="241"/>
      <c r="E585" s="241"/>
      <c r="F585" s="241"/>
      <c r="G585" s="256"/>
      <c r="H585" s="249"/>
      <c r="I585" s="241"/>
      <c r="J585" s="241"/>
      <c r="K585" s="241"/>
      <c r="L585" s="241"/>
      <c r="M585" s="241"/>
      <c r="N585" s="241"/>
      <c r="O585" s="241"/>
      <c r="P585" s="241"/>
      <c r="Q585" s="241"/>
      <c r="R585" s="241"/>
      <c r="S585" s="241"/>
      <c r="T585" s="241"/>
      <c r="U585" s="241"/>
      <c r="V585" s="241"/>
      <c r="W585" s="241"/>
      <c r="X585" s="241"/>
      <c r="Y585" s="241"/>
      <c r="Z585" s="241"/>
    </row>
    <row r="586" spans="1:26" ht="14.25" customHeight="1" x14ac:dyDescent="0.25">
      <c r="A586" s="241"/>
      <c r="B586" s="241"/>
      <c r="C586" s="241"/>
      <c r="D586" s="241"/>
      <c r="E586" s="241"/>
      <c r="F586" s="241"/>
      <c r="G586" s="256"/>
      <c r="H586" s="249"/>
      <c r="I586" s="241"/>
      <c r="J586" s="241"/>
      <c r="K586" s="241"/>
      <c r="L586" s="241"/>
      <c r="M586" s="241"/>
      <c r="N586" s="241"/>
      <c r="O586" s="241"/>
      <c r="P586" s="241"/>
      <c r="Q586" s="241"/>
      <c r="R586" s="241"/>
      <c r="S586" s="241"/>
      <c r="T586" s="241"/>
      <c r="U586" s="241"/>
      <c r="V586" s="241"/>
      <c r="W586" s="241"/>
      <c r="X586" s="241"/>
      <c r="Y586" s="241"/>
      <c r="Z586" s="241"/>
    </row>
    <row r="587" spans="1:26" ht="14.25" customHeight="1" x14ac:dyDescent="0.25">
      <c r="A587" s="241"/>
      <c r="B587" s="241"/>
      <c r="C587" s="241"/>
      <c r="D587" s="241"/>
      <c r="E587" s="241"/>
      <c r="F587" s="241"/>
      <c r="G587" s="256"/>
      <c r="H587" s="249"/>
      <c r="I587" s="241"/>
      <c r="J587" s="241"/>
      <c r="K587" s="241"/>
      <c r="L587" s="241"/>
      <c r="M587" s="241"/>
      <c r="N587" s="241"/>
      <c r="O587" s="241"/>
      <c r="P587" s="241"/>
      <c r="Q587" s="241"/>
      <c r="R587" s="241"/>
      <c r="S587" s="241"/>
      <c r="T587" s="241"/>
      <c r="U587" s="241"/>
      <c r="V587" s="241"/>
      <c r="W587" s="241"/>
      <c r="X587" s="241"/>
      <c r="Y587" s="241"/>
      <c r="Z587" s="241"/>
    </row>
    <row r="588" spans="1:26" ht="14.25" customHeight="1" x14ac:dyDescent="0.25">
      <c r="A588" s="241"/>
      <c r="B588" s="241"/>
      <c r="C588" s="241"/>
      <c r="D588" s="241"/>
      <c r="E588" s="241"/>
      <c r="F588" s="241"/>
      <c r="G588" s="256"/>
      <c r="H588" s="249"/>
      <c r="I588" s="241"/>
      <c r="J588" s="241"/>
      <c r="K588" s="241"/>
      <c r="L588" s="241"/>
      <c r="M588" s="241"/>
      <c r="N588" s="241"/>
      <c r="O588" s="241"/>
      <c r="P588" s="241"/>
      <c r="Q588" s="241"/>
      <c r="R588" s="241"/>
      <c r="S588" s="241"/>
      <c r="T588" s="241"/>
      <c r="U588" s="241"/>
      <c r="V588" s="241"/>
      <c r="W588" s="241"/>
      <c r="X588" s="241"/>
      <c r="Y588" s="241"/>
      <c r="Z588" s="241"/>
    </row>
    <row r="589" spans="1:26" ht="14.25" customHeight="1" x14ac:dyDescent="0.25">
      <c r="A589" s="241"/>
      <c r="B589" s="241"/>
      <c r="C589" s="241"/>
      <c r="D589" s="241"/>
      <c r="E589" s="241"/>
      <c r="F589" s="241"/>
      <c r="G589" s="256"/>
      <c r="H589" s="249"/>
      <c r="I589" s="241"/>
      <c r="J589" s="241"/>
      <c r="K589" s="241"/>
      <c r="L589" s="241"/>
      <c r="M589" s="241"/>
      <c r="N589" s="241"/>
      <c r="O589" s="241"/>
      <c r="P589" s="241"/>
      <c r="Q589" s="241"/>
      <c r="R589" s="241"/>
      <c r="S589" s="241"/>
      <c r="T589" s="241"/>
      <c r="U589" s="241"/>
      <c r="V589" s="241"/>
      <c r="W589" s="241"/>
      <c r="X589" s="241"/>
      <c r="Y589" s="241"/>
      <c r="Z589" s="241"/>
    </row>
    <row r="590" spans="1:26" ht="14.25" customHeight="1" x14ac:dyDescent="0.25">
      <c r="A590" s="241"/>
      <c r="B590" s="241"/>
      <c r="C590" s="241"/>
      <c r="D590" s="241"/>
      <c r="E590" s="241"/>
      <c r="F590" s="241"/>
      <c r="G590" s="256"/>
      <c r="H590" s="249"/>
      <c r="I590" s="241"/>
      <c r="J590" s="241"/>
      <c r="K590" s="241"/>
      <c r="L590" s="241"/>
      <c r="M590" s="241"/>
      <c r="N590" s="241"/>
      <c r="O590" s="241"/>
      <c r="P590" s="241"/>
      <c r="Q590" s="241"/>
      <c r="R590" s="241"/>
      <c r="S590" s="241"/>
      <c r="T590" s="241"/>
      <c r="U590" s="241"/>
      <c r="V590" s="241"/>
      <c r="W590" s="241"/>
      <c r="X590" s="241"/>
      <c r="Y590" s="241"/>
      <c r="Z590" s="241"/>
    </row>
    <row r="591" spans="1:26" ht="14.25" customHeight="1" x14ac:dyDescent="0.25">
      <c r="A591" s="241"/>
      <c r="B591" s="241"/>
      <c r="C591" s="241"/>
      <c r="D591" s="241"/>
      <c r="E591" s="241"/>
      <c r="F591" s="241"/>
      <c r="G591" s="256"/>
      <c r="H591" s="249"/>
      <c r="I591" s="241"/>
      <c r="J591" s="241"/>
      <c r="K591" s="241"/>
      <c r="L591" s="241"/>
      <c r="M591" s="241"/>
      <c r="N591" s="241"/>
      <c r="O591" s="241"/>
      <c r="P591" s="241"/>
      <c r="Q591" s="241"/>
      <c r="R591" s="241"/>
      <c r="S591" s="241"/>
      <c r="T591" s="241"/>
      <c r="U591" s="241"/>
      <c r="V591" s="241"/>
      <c r="W591" s="241"/>
      <c r="X591" s="241"/>
      <c r="Y591" s="241"/>
      <c r="Z591" s="241"/>
    </row>
    <row r="592" spans="1:26" ht="14.25" customHeight="1" x14ac:dyDescent="0.25">
      <c r="A592" s="241"/>
      <c r="B592" s="241"/>
      <c r="C592" s="241"/>
      <c r="D592" s="241"/>
      <c r="E592" s="241"/>
      <c r="F592" s="241"/>
      <c r="G592" s="256"/>
      <c r="H592" s="249"/>
      <c r="I592" s="241"/>
      <c r="J592" s="241"/>
      <c r="K592" s="241"/>
      <c r="L592" s="241"/>
      <c r="M592" s="241"/>
      <c r="N592" s="241"/>
      <c r="O592" s="241"/>
      <c r="P592" s="241"/>
      <c r="Q592" s="241"/>
      <c r="R592" s="241"/>
      <c r="S592" s="241"/>
      <c r="T592" s="241"/>
      <c r="U592" s="241"/>
      <c r="V592" s="241"/>
      <c r="W592" s="241"/>
      <c r="X592" s="241"/>
      <c r="Y592" s="241"/>
      <c r="Z592" s="241"/>
    </row>
    <row r="593" spans="1:26" ht="14.25" customHeight="1" x14ac:dyDescent="0.25">
      <c r="A593" s="241"/>
      <c r="B593" s="241"/>
      <c r="C593" s="241"/>
      <c r="D593" s="241"/>
      <c r="E593" s="241"/>
      <c r="F593" s="241"/>
      <c r="G593" s="256"/>
      <c r="H593" s="249"/>
      <c r="I593" s="241"/>
      <c r="J593" s="241"/>
      <c r="K593" s="241"/>
      <c r="L593" s="241"/>
      <c r="M593" s="241"/>
      <c r="N593" s="241"/>
      <c r="O593" s="241"/>
      <c r="P593" s="241"/>
      <c r="Q593" s="241"/>
      <c r="R593" s="241"/>
      <c r="S593" s="241"/>
      <c r="T593" s="241"/>
      <c r="U593" s="241"/>
      <c r="V593" s="241"/>
      <c r="W593" s="241"/>
      <c r="X593" s="241"/>
      <c r="Y593" s="241"/>
      <c r="Z593" s="241"/>
    </row>
    <row r="594" spans="1:26" ht="14.25" customHeight="1" x14ac:dyDescent="0.25">
      <c r="A594" s="241"/>
      <c r="B594" s="241"/>
      <c r="C594" s="241"/>
      <c r="D594" s="241"/>
      <c r="E594" s="241"/>
      <c r="F594" s="241"/>
      <c r="G594" s="256"/>
      <c r="H594" s="249"/>
      <c r="I594" s="241"/>
      <c r="J594" s="241"/>
      <c r="K594" s="241"/>
      <c r="L594" s="241"/>
      <c r="M594" s="241"/>
      <c r="N594" s="241"/>
      <c r="O594" s="241"/>
      <c r="P594" s="241"/>
      <c r="Q594" s="241"/>
      <c r="R594" s="241"/>
      <c r="S594" s="241"/>
      <c r="T594" s="241"/>
      <c r="U594" s="241"/>
      <c r="V594" s="241"/>
      <c r="W594" s="241"/>
      <c r="X594" s="241"/>
      <c r="Y594" s="241"/>
      <c r="Z594" s="241"/>
    </row>
    <row r="595" spans="1:26" ht="14.25" customHeight="1" x14ac:dyDescent="0.25">
      <c r="A595" s="241"/>
      <c r="B595" s="241"/>
      <c r="C595" s="241"/>
      <c r="D595" s="241"/>
      <c r="E595" s="241"/>
      <c r="F595" s="241"/>
      <c r="G595" s="256"/>
      <c r="H595" s="249"/>
      <c r="I595" s="241"/>
      <c r="J595" s="241"/>
      <c r="K595" s="241"/>
      <c r="L595" s="241"/>
      <c r="M595" s="241"/>
      <c r="N595" s="241"/>
      <c r="O595" s="241"/>
      <c r="P595" s="241"/>
      <c r="Q595" s="241"/>
      <c r="R595" s="241"/>
      <c r="S595" s="241"/>
      <c r="T595" s="241"/>
      <c r="U595" s="241"/>
      <c r="V595" s="241"/>
      <c r="W595" s="241"/>
      <c r="X595" s="241"/>
      <c r="Y595" s="241"/>
      <c r="Z595" s="241"/>
    </row>
    <row r="596" spans="1:26" ht="14.25" customHeight="1" x14ac:dyDescent="0.25">
      <c r="A596" s="241"/>
      <c r="B596" s="241"/>
      <c r="C596" s="241"/>
      <c r="D596" s="241"/>
      <c r="E596" s="241"/>
      <c r="F596" s="241"/>
      <c r="G596" s="256"/>
      <c r="H596" s="249"/>
      <c r="I596" s="241"/>
      <c r="J596" s="241"/>
      <c r="K596" s="241"/>
      <c r="L596" s="241"/>
      <c r="M596" s="241"/>
      <c r="N596" s="241"/>
      <c r="O596" s="241"/>
      <c r="P596" s="241"/>
      <c r="Q596" s="241"/>
      <c r="R596" s="241"/>
      <c r="S596" s="241"/>
      <c r="T596" s="241"/>
      <c r="U596" s="241"/>
      <c r="V596" s="241"/>
      <c r="W596" s="241"/>
      <c r="X596" s="241"/>
      <c r="Y596" s="241"/>
      <c r="Z596" s="241"/>
    </row>
    <row r="597" spans="1:26" ht="14.25" customHeight="1" x14ac:dyDescent="0.25">
      <c r="A597" s="241"/>
      <c r="B597" s="241"/>
      <c r="C597" s="241"/>
      <c r="D597" s="241"/>
      <c r="E597" s="241"/>
      <c r="F597" s="241"/>
      <c r="G597" s="256"/>
      <c r="H597" s="249"/>
      <c r="I597" s="241"/>
      <c r="J597" s="241"/>
      <c r="K597" s="241"/>
      <c r="L597" s="241"/>
      <c r="M597" s="241"/>
      <c r="N597" s="241"/>
      <c r="O597" s="241"/>
      <c r="P597" s="241"/>
      <c r="Q597" s="241"/>
      <c r="R597" s="241"/>
      <c r="S597" s="241"/>
      <c r="T597" s="241"/>
      <c r="U597" s="241"/>
      <c r="V597" s="241"/>
      <c r="W597" s="241"/>
      <c r="X597" s="241"/>
      <c r="Y597" s="241"/>
      <c r="Z597" s="241"/>
    </row>
    <row r="598" spans="1:26" ht="14.25" customHeight="1" x14ac:dyDescent="0.25">
      <c r="A598" s="241"/>
      <c r="B598" s="241"/>
      <c r="C598" s="241"/>
      <c r="D598" s="241"/>
      <c r="E598" s="241"/>
      <c r="F598" s="241"/>
      <c r="G598" s="256"/>
      <c r="H598" s="249"/>
      <c r="I598" s="241"/>
      <c r="J598" s="241"/>
      <c r="K598" s="241"/>
      <c r="L598" s="241"/>
      <c r="M598" s="241"/>
      <c r="N598" s="241"/>
      <c r="O598" s="241"/>
      <c r="P598" s="241"/>
      <c r="Q598" s="241"/>
      <c r="R598" s="241"/>
      <c r="S598" s="241"/>
      <c r="T598" s="241"/>
      <c r="U598" s="241"/>
      <c r="V598" s="241"/>
      <c r="W598" s="241"/>
      <c r="X598" s="241"/>
      <c r="Y598" s="241"/>
      <c r="Z598" s="241"/>
    </row>
    <row r="599" spans="1:26" ht="14.25" customHeight="1" x14ac:dyDescent="0.25">
      <c r="A599" s="241"/>
      <c r="B599" s="241"/>
      <c r="C599" s="241"/>
      <c r="D599" s="241"/>
      <c r="E599" s="241"/>
      <c r="F599" s="241"/>
      <c r="G599" s="256"/>
      <c r="H599" s="249"/>
      <c r="I599" s="241"/>
      <c r="J599" s="241"/>
      <c r="K599" s="241"/>
      <c r="L599" s="241"/>
      <c r="M599" s="241"/>
      <c r="N599" s="241"/>
      <c r="O599" s="241"/>
      <c r="P599" s="241"/>
      <c r="Q599" s="241"/>
      <c r="R599" s="241"/>
      <c r="S599" s="241"/>
      <c r="T599" s="241"/>
      <c r="U599" s="241"/>
      <c r="V599" s="241"/>
      <c r="W599" s="241"/>
      <c r="X599" s="241"/>
      <c r="Y599" s="241"/>
      <c r="Z599" s="241"/>
    </row>
    <row r="600" spans="1:26" ht="14.25" customHeight="1" x14ac:dyDescent="0.25">
      <c r="A600" s="241"/>
      <c r="B600" s="241"/>
      <c r="C600" s="241"/>
      <c r="D600" s="241"/>
      <c r="E600" s="241"/>
      <c r="F600" s="241"/>
      <c r="G600" s="256"/>
      <c r="H600" s="249"/>
      <c r="I600" s="241"/>
      <c r="J600" s="241"/>
      <c r="K600" s="241"/>
      <c r="L600" s="241"/>
      <c r="M600" s="241"/>
      <c r="N600" s="241"/>
      <c r="O600" s="241"/>
      <c r="P600" s="241"/>
      <c r="Q600" s="241"/>
      <c r="R600" s="241"/>
      <c r="S600" s="241"/>
      <c r="T600" s="241"/>
      <c r="U600" s="241"/>
      <c r="V600" s="241"/>
      <c r="W600" s="241"/>
      <c r="X600" s="241"/>
      <c r="Y600" s="241"/>
      <c r="Z600" s="241"/>
    </row>
    <row r="601" spans="1:26" ht="14.25" customHeight="1" x14ac:dyDescent="0.25">
      <c r="A601" s="241"/>
      <c r="B601" s="241"/>
      <c r="C601" s="241"/>
      <c r="D601" s="241"/>
      <c r="E601" s="241"/>
      <c r="F601" s="241"/>
      <c r="G601" s="256"/>
      <c r="H601" s="249"/>
      <c r="I601" s="241"/>
      <c r="J601" s="241"/>
      <c r="K601" s="241"/>
      <c r="L601" s="241"/>
      <c r="M601" s="241"/>
      <c r="N601" s="241"/>
      <c r="O601" s="241"/>
      <c r="P601" s="241"/>
      <c r="Q601" s="241"/>
      <c r="R601" s="241"/>
      <c r="S601" s="241"/>
      <c r="T601" s="241"/>
      <c r="U601" s="241"/>
      <c r="V601" s="241"/>
      <c r="W601" s="241"/>
      <c r="X601" s="241"/>
      <c r="Y601" s="241"/>
      <c r="Z601" s="241"/>
    </row>
    <row r="602" spans="1:26" ht="14.25" customHeight="1" x14ac:dyDescent="0.25">
      <c r="A602" s="241"/>
      <c r="B602" s="241"/>
      <c r="C602" s="241"/>
      <c r="D602" s="241"/>
      <c r="E602" s="241"/>
      <c r="F602" s="241"/>
      <c r="G602" s="256"/>
      <c r="H602" s="249"/>
      <c r="I602" s="241"/>
      <c r="J602" s="241"/>
      <c r="K602" s="241"/>
      <c r="L602" s="241"/>
      <c r="M602" s="241"/>
      <c r="N602" s="241"/>
      <c r="O602" s="241"/>
      <c r="P602" s="241"/>
      <c r="Q602" s="241"/>
      <c r="R602" s="241"/>
      <c r="S602" s="241"/>
      <c r="T602" s="241"/>
      <c r="U602" s="241"/>
      <c r="V602" s="241"/>
      <c r="W602" s="241"/>
      <c r="X602" s="241"/>
      <c r="Y602" s="241"/>
      <c r="Z602" s="241"/>
    </row>
    <row r="603" spans="1:26" ht="14.25" customHeight="1" x14ac:dyDescent="0.25">
      <c r="A603" s="241"/>
      <c r="B603" s="241"/>
      <c r="C603" s="241"/>
      <c r="D603" s="241"/>
      <c r="E603" s="241"/>
      <c r="F603" s="241"/>
      <c r="G603" s="256"/>
      <c r="H603" s="249"/>
      <c r="I603" s="241"/>
      <c r="J603" s="241"/>
      <c r="K603" s="241"/>
      <c r="L603" s="241"/>
      <c r="M603" s="241"/>
      <c r="N603" s="241"/>
      <c r="O603" s="241"/>
      <c r="P603" s="241"/>
      <c r="Q603" s="241"/>
      <c r="R603" s="241"/>
      <c r="S603" s="241"/>
      <c r="T603" s="241"/>
      <c r="U603" s="241"/>
      <c r="V603" s="241"/>
      <c r="W603" s="241"/>
      <c r="X603" s="241"/>
      <c r="Y603" s="241"/>
      <c r="Z603" s="241"/>
    </row>
    <row r="604" spans="1:26" ht="14.25" customHeight="1" x14ac:dyDescent="0.25">
      <c r="A604" s="241"/>
      <c r="B604" s="241"/>
      <c r="C604" s="241"/>
      <c r="D604" s="241"/>
      <c r="E604" s="241"/>
      <c r="F604" s="241"/>
      <c r="G604" s="256"/>
      <c r="H604" s="249"/>
      <c r="I604" s="241"/>
      <c r="J604" s="241"/>
      <c r="K604" s="241"/>
      <c r="L604" s="241"/>
      <c r="M604" s="241"/>
      <c r="N604" s="241"/>
      <c r="O604" s="241"/>
      <c r="P604" s="241"/>
      <c r="Q604" s="241"/>
      <c r="R604" s="241"/>
      <c r="S604" s="241"/>
      <c r="T604" s="241"/>
      <c r="U604" s="241"/>
      <c r="V604" s="241"/>
      <c r="W604" s="241"/>
      <c r="X604" s="241"/>
      <c r="Y604" s="241"/>
      <c r="Z604" s="241"/>
    </row>
    <row r="605" spans="1:26" ht="14.25" customHeight="1" x14ac:dyDescent="0.25">
      <c r="A605" s="241"/>
      <c r="B605" s="241"/>
      <c r="C605" s="241"/>
      <c r="D605" s="241"/>
      <c r="E605" s="241"/>
      <c r="F605" s="241"/>
      <c r="G605" s="256"/>
      <c r="H605" s="249"/>
      <c r="I605" s="241"/>
      <c r="J605" s="241"/>
      <c r="K605" s="241"/>
      <c r="L605" s="241"/>
      <c r="M605" s="241"/>
      <c r="N605" s="241"/>
      <c r="O605" s="241"/>
      <c r="P605" s="241"/>
      <c r="Q605" s="241"/>
      <c r="R605" s="241"/>
      <c r="S605" s="241"/>
      <c r="T605" s="241"/>
      <c r="U605" s="241"/>
      <c r="V605" s="241"/>
      <c r="W605" s="241"/>
      <c r="X605" s="241"/>
      <c r="Y605" s="241"/>
      <c r="Z605" s="241"/>
    </row>
    <row r="606" spans="1:26" ht="14.25" customHeight="1" x14ac:dyDescent="0.25">
      <c r="A606" s="241"/>
      <c r="B606" s="241"/>
      <c r="C606" s="241"/>
      <c r="D606" s="241"/>
      <c r="E606" s="241"/>
      <c r="F606" s="241"/>
      <c r="G606" s="256"/>
      <c r="H606" s="249"/>
      <c r="I606" s="241"/>
      <c r="J606" s="241"/>
      <c r="K606" s="241"/>
      <c r="L606" s="241"/>
      <c r="M606" s="241"/>
      <c r="N606" s="241"/>
      <c r="O606" s="241"/>
      <c r="P606" s="241"/>
      <c r="Q606" s="241"/>
      <c r="R606" s="241"/>
      <c r="S606" s="241"/>
      <c r="T606" s="241"/>
      <c r="U606" s="241"/>
      <c r="V606" s="241"/>
      <c r="W606" s="241"/>
      <c r="X606" s="241"/>
      <c r="Y606" s="241"/>
      <c r="Z606" s="241"/>
    </row>
    <row r="607" spans="1:26" ht="14.25" customHeight="1" x14ac:dyDescent="0.25">
      <c r="A607" s="241"/>
      <c r="B607" s="241"/>
      <c r="C607" s="241"/>
      <c r="D607" s="241"/>
      <c r="E607" s="241"/>
      <c r="F607" s="241"/>
      <c r="G607" s="256"/>
      <c r="H607" s="249"/>
      <c r="I607" s="241"/>
      <c r="J607" s="241"/>
      <c r="K607" s="241"/>
      <c r="L607" s="241"/>
      <c r="M607" s="241"/>
      <c r="N607" s="241"/>
      <c r="O607" s="241"/>
      <c r="P607" s="241"/>
      <c r="Q607" s="241"/>
      <c r="R607" s="241"/>
      <c r="S607" s="241"/>
      <c r="T607" s="241"/>
      <c r="U607" s="241"/>
      <c r="V607" s="241"/>
      <c r="W607" s="241"/>
      <c r="X607" s="241"/>
      <c r="Y607" s="241"/>
      <c r="Z607" s="241"/>
    </row>
    <row r="608" spans="1:26" ht="14.25" customHeight="1" x14ac:dyDescent="0.25">
      <c r="A608" s="241"/>
      <c r="B608" s="241"/>
      <c r="C608" s="241"/>
      <c r="D608" s="241"/>
      <c r="E608" s="241"/>
      <c r="F608" s="241"/>
      <c r="G608" s="256"/>
      <c r="H608" s="249"/>
      <c r="I608" s="241"/>
      <c r="J608" s="241"/>
      <c r="K608" s="241"/>
      <c r="L608" s="241"/>
      <c r="M608" s="241"/>
      <c r="N608" s="241"/>
      <c r="O608" s="241"/>
      <c r="P608" s="241"/>
      <c r="Q608" s="241"/>
      <c r="R608" s="241"/>
      <c r="S608" s="241"/>
      <c r="T608" s="241"/>
      <c r="U608" s="241"/>
      <c r="V608" s="241"/>
      <c r="W608" s="241"/>
      <c r="X608" s="241"/>
      <c r="Y608" s="241"/>
      <c r="Z608" s="241"/>
    </row>
    <row r="609" spans="1:26" ht="14.25" customHeight="1" x14ac:dyDescent="0.25">
      <c r="A609" s="241"/>
      <c r="B609" s="241"/>
      <c r="C609" s="241"/>
      <c r="D609" s="241"/>
      <c r="E609" s="241"/>
      <c r="F609" s="241"/>
      <c r="G609" s="256"/>
      <c r="H609" s="249"/>
      <c r="I609" s="241"/>
      <c r="J609" s="241"/>
      <c r="K609" s="241"/>
      <c r="L609" s="241"/>
      <c r="M609" s="241"/>
      <c r="N609" s="241"/>
      <c r="O609" s="241"/>
      <c r="P609" s="241"/>
      <c r="Q609" s="241"/>
      <c r="R609" s="241"/>
      <c r="S609" s="241"/>
      <c r="T609" s="241"/>
      <c r="U609" s="241"/>
      <c r="V609" s="241"/>
      <c r="W609" s="241"/>
      <c r="X609" s="241"/>
      <c r="Y609" s="241"/>
      <c r="Z609" s="241"/>
    </row>
    <row r="610" spans="1:26" ht="14.25" customHeight="1" x14ac:dyDescent="0.25">
      <c r="A610" s="241"/>
      <c r="B610" s="241"/>
      <c r="C610" s="241"/>
      <c r="D610" s="241"/>
      <c r="E610" s="241"/>
      <c r="F610" s="241"/>
      <c r="G610" s="256"/>
      <c r="H610" s="249"/>
      <c r="I610" s="241"/>
      <c r="J610" s="241"/>
      <c r="K610" s="241"/>
      <c r="L610" s="241"/>
      <c r="M610" s="241"/>
      <c r="N610" s="241"/>
      <c r="O610" s="241"/>
      <c r="P610" s="241"/>
      <c r="Q610" s="241"/>
      <c r="R610" s="241"/>
      <c r="S610" s="241"/>
      <c r="T610" s="241"/>
      <c r="U610" s="241"/>
      <c r="V610" s="241"/>
      <c r="W610" s="241"/>
      <c r="X610" s="241"/>
      <c r="Y610" s="241"/>
      <c r="Z610" s="241"/>
    </row>
    <row r="611" spans="1:26" ht="14.25" customHeight="1" x14ac:dyDescent="0.25">
      <c r="A611" s="241"/>
      <c r="B611" s="241"/>
      <c r="C611" s="241"/>
      <c r="D611" s="241"/>
      <c r="E611" s="241"/>
      <c r="F611" s="241"/>
      <c r="G611" s="256"/>
      <c r="H611" s="249"/>
      <c r="I611" s="241"/>
      <c r="J611" s="241"/>
      <c r="K611" s="241"/>
      <c r="L611" s="241"/>
      <c r="M611" s="241"/>
      <c r="N611" s="241"/>
      <c r="O611" s="241"/>
      <c r="P611" s="241"/>
      <c r="Q611" s="241"/>
      <c r="R611" s="241"/>
      <c r="S611" s="241"/>
      <c r="T611" s="241"/>
      <c r="U611" s="241"/>
      <c r="V611" s="241"/>
      <c r="W611" s="241"/>
      <c r="X611" s="241"/>
      <c r="Y611" s="241"/>
      <c r="Z611" s="241"/>
    </row>
    <row r="612" spans="1:26" ht="14.25" customHeight="1" x14ac:dyDescent="0.25">
      <c r="A612" s="241"/>
      <c r="B612" s="241"/>
      <c r="C612" s="241"/>
      <c r="D612" s="241"/>
      <c r="E612" s="241"/>
      <c r="F612" s="241"/>
      <c r="G612" s="256"/>
      <c r="H612" s="249"/>
      <c r="I612" s="241"/>
      <c r="J612" s="241"/>
      <c r="K612" s="241"/>
      <c r="L612" s="241"/>
      <c r="M612" s="241"/>
      <c r="N612" s="241"/>
      <c r="O612" s="241"/>
      <c r="P612" s="241"/>
      <c r="Q612" s="241"/>
      <c r="R612" s="241"/>
      <c r="S612" s="241"/>
      <c r="T612" s="241"/>
      <c r="U612" s="241"/>
      <c r="V612" s="241"/>
      <c r="W612" s="241"/>
      <c r="X612" s="241"/>
      <c r="Y612" s="241"/>
      <c r="Z612" s="241"/>
    </row>
    <row r="613" spans="1:26" ht="14.25" customHeight="1" x14ac:dyDescent="0.25">
      <c r="A613" s="241"/>
      <c r="B613" s="241"/>
      <c r="C613" s="241"/>
      <c r="D613" s="241"/>
      <c r="E613" s="241"/>
      <c r="F613" s="241"/>
      <c r="G613" s="256"/>
      <c r="H613" s="249"/>
      <c r="I613" s="241"/>
      <c r="J613" s="241"/>
      <c r="K613" s="241"/>
      <c r="L613" s="241"/>
      <c r="M613" s="241"/>
      <c r="N613" s="241"/>
      <c r="O613" s="241"/>
      <c r="P613" s="241"/>
      <c r="Q613" s="241"/>
      <c r="R613" s="241"/>
      <c r="S613" s="241"/>
      <c r="T613" s="241"/>
      <c r="U613" s="241"/>
      <c r="V613" s="241"/>
      <c r="W613" s="241"/>
      <c r="X613" s="241"/>
      <c r="Y613" s="241"/>
      <c r="Z613" s="241"/>
    </row>
    <row r="614" spans="1:26" ht="14.25" customHeight="1" x14ac:dyDescent="0.25">
      <c r="A614" s="241"/>
      <c r="B614" s="241"/>
      <c r="C614" s="241"/>
      <c r="D614" s="241"/>
      <c r="E614" s="241"/>
      <c r="F614" s="241"/>
      <c r="G614" s="256"/>
      <c r="H614" s="249"/>
      <c r="I614" s="241"/>
      <c r="J614" s="241"/>
      <c r="K614" s="241"/>
      <c r="L614" s="241"/>
      <c r="M614" s="241"/>
      <c r="N614" s="241"/>
      <c r="O614" s="241"/>
      <c r="P614" s="241"/>
      <c r="Q614" s="241"/>
      <c r="R614" s="241"/>
      <c r="S614" s="241"/>
      <c r="T614" s="241"/>
      <c r="U614" s="241"/>
      <c r="V614" s="241"/>
      <c r="W614" s="241"/>
      <c r="X614" s="241"/>
      <c r="Y614" s="241"/>
      <c r="Z614" s="241"/>
    </row>
    <row r="615" spans="1:26" ht="14.25" customHeight="1" x14ac:dyDescent="0.25">
      <c r="A615" s="241"/>
      <c r="B615" s="241"/>
      <c r="C615" s="241"/>
      <c r="D615" s="241"/>
      <c r="E615" s="241"/>
      <c r="F615" s="241"/>
      <c r="G615" s="256"/>
      <c r="H615" s="249"/>
      <c r="I615" s="241"/>
      <c r="J615" s="241"/>
      <c r="K615" s="241"/>
      <c r="L615" s="241"/>
      <c r="M615" s="241"/>
      <c r="N615" s="241"/>
      <c r="O615" s="241"/>
      <c r="P615" s="241"/>
      <c r="Q615" s="241"/>
      <c r="R615" s="241"/>
      <c r="S615" s="241"/>
      <c r="T615" s="241"/>
      <c r="U615" s="241"/>
      <c r="V615" s="241"/>
      <c r="W615" s="241"/>
      <c r="X615" s="241"/>
      <c r="Y615" s="241"/>
      <c r="Z615" s="241"/>
    </row>
    <row r="616" spans="1:26" ht="14.25" customHeight="1" x14ac:dyDescent="0.25">
      <c r="A616" s="241"/>
      <c r="B616" s="241"/>
      <c r="C616" s="241"/>
      <c r="D616" s="241"/>
      <c r="E616" s="241"/>
      <c r="F616" s="241"/>
      <c r="G616" s="256"/>
      <c r="H616" s="249"/>
      <c r="I616" s="241"/>
      <c r="J616" s="241"/>
      <c r="K616" s="241"/>
      <c r="L616" s="241"/>
      <c r="M616" s="241"/>
      <c r="N616" s="241"/>
      <c r="O616" s="241"/>
      <c r="P616" s="241"/>
      <c r="Q616" s="241"/>
      <c r="R616" s="241"/>
      <c r="S616" s="241"/>
      <c r="T616" s="241"/>
      <c r="U616" s="241"/>
      <c r="V616" s="241"/>
      <c r="W616" s="241"/>
      <c r="X616" s="241"/>
      <c r="Y616" s="241"/>
      <c r="Z616" s="241"/>
    </row>
    <row r="617" spans="1:26" ht="14.25" customHeight="1" x14ac:dyDescent="0.25">
      <c r="A617" s="241"/>
      <c r="B617" s="241"/>
      <c r="C617" s="241"/>
      <c r="D617" s="241"/>
      <c r="E617" s="241"/>
      <c r="F617" s="241"/>
      <c r="G617" s="256"/>
      <c r="H617" s="249"/>
      <c r="I617" s="241"/>
      <c r="J617" s="241"/>
      <c r="K617" s="241"/>
      <c r="L617" s="241"/>
      <c r="M617" s="241"/>
      <c r="N617" s="241"/>
      <c r="O617" s="241"/>
      <c r="P617" s="241"/>
      <c r="Q617" s="241"/>
      <c r="R617" s="241"/>
      <c r="S617" s="241"/>
      <c r="T617" s="241"/>
      <c r="U617" s="241"/>
      <c r="V617" s="241"/>
      <c r="W617" s="241"/>
      <c r="X617" s="241"/>
      <c r="Y617" s="241"/>
      <c r="Z617" s="241"/>
    </row>
    <row r="618" spans="1:26" ht="14.25" customHeight="1" x14ac:dyDescent="0.25">
      <c r="A618" s="241"/>
      <c r="B618" s="241"/>
      <c r="C618" s="241"/>
      <c r="D618" s="241"/>
      <c r="E618" s="241"/>
      <c r="F618" s="241"/>
      <c r="G618" s="256"/>
      <c r="H618" s="249"/>
      <c r="I618" s="241"/>
      <c r="J618" s="241"/>
      <c r="K618" s="241"/>
      <c r="L618" s="241"/>
      <c r="M618" s="241"/>
      <c r="N618" s="241"/>
      <c r="O618" s="241"/>
      <c r="P618" s="241"/>
      <c r="Q618" s="241"/>
      <c r="R618" s="241"/>
      <c r="S618" s="241"/>
      <c r="T618" s="241"/>
      <c r="U618" s="241"/>
      <c r="V618" s="241"/>
      <c r="W618" s="241"/>
      <c r="X618" s="241"/>
      <c r="Y618" s="241"/>
      <c r="Z618" s="241"/>
    </row>
    <row r="619" spans="1:26" ht="14.25" customHeight="1" x14ac:dyDescent="0.25">
      <c r="A619" s="241"/>
      <c r="B619" s="241"/>
      <c r="C619" s="241"/>
      <c r="D619" s="241"/>
      <c r="E619" s="241"/>
      <c r="F619" s="241"/>
      <c r="G619" s="256"/>
      <c r="H619" s="249"/>
      <c r="I619" s="241"/>
      <c r="J619" s="241"/>
      <c r="K619" s="241"/>
      <c r="L619" s="241"/>
      <c r="M619" s="241"/>
      <c r="N619" s="241"/>
      <c r="O619" s="241"/>
      <c r="P619" s="241"/>
      <c r="Q619" s="241"/>
      <c r="R619" s="241"/>
      <c r="S619" s="241"/>
      <c r="T619" s="241"/>
      <c r="U619" s="241"/>
      <c r="V619" s="241"/>
      <c r="W619" s="241"/>
      <c r="X619" s="241"/>
      <c r="Y619" s="241"/>
      <c r="Z619" s="241"/>
    </row>
    <row r="620" spans="1:26" ht="14.25" customHeight="1" x14ac:dyDescent="0.25">
      <c r="A620" s="241"/>
      <c r="B620" s="241"/>
      <c r="C620" s="241"/>
      <c r="D620" s="241"/>
      <c r="E620" s="241"/>
      <c r="F620" s="241"/>
      <c r="G620" s="256"/>
      <c r="H620" s="249"/>
      <c r="I620" s="241"/>
      <c r="J620" s="241"/>
      <c r="K620" s="241"/>
      <c r="L620" s="241"/>
      <c r="M620" s="241"/>
      <c r="N620" s="241"/>
      <c r="O620" s="241"/>
      <c r="P620" s="241"/>
      <c r="Q620" s="241"/>
      <c r="R620" s="241"/>
      <c r="S620" s="241"/>
      <c r="T620" s="241"/>
      <c r="U620" s="241"/>
      <c r="V620" s="241"/>
      <c r="W620" s="241"/>
      <c r="X620" s="241"/>
      <c r="Y620" s="241"/>
      <c r="Z620" s="241"/>
    </row>
    <row r="621" spans="1:26" ht="14.25" customHeight="1" x14ac:dyDescent="0.25">
      <c r="A621" s="241"/>
      <c r="B621" s="241"/>
      <c r="C621" s="241"/>
      <c r="D621" s="241"/>
      <c r="E621" s="241"/>
      <c r="F621" s="241"/>
      <c r="G621" s="256"/>
      <c r="H621" s="249"/>
      <c r="I621" s="241"/>
      <c r="J621" s="241"/>
      <c r="K621" s="241"/>
      <c r="L621" s="241"/>
      <c r="M621" s="241"/>
      <c r="N621" s="241"/>
      <c r="O621" s="241"/>
      <c r="P621" s="241"/>
      <c r="Q621" s="241"/>
      <c r="R621" s="241"/>
      <c r="S621" s="241"/>
      <c r="T621" s="241"/>
      <c r="U621" s="241"/>
      <c r="V621" s="241"/>
      <c r="W621" s="241"/>
      <c r="X621" s="241"/>
      <c r="Y621" s="241"/>
      <c r="Z621" s="241"/>
    </row>
    <row r="622" spans="1:26" ht="14.25" customHeight="1" x14ac:dyDescent="0.25">
      <c r="A622" s="241"/>
      <c r="B622" s="241"/>
      <c r="C622" s="241"/>
      <c r="D622" s="241"/>
      <c r="E622" s="241"/>
      <c r="F622" s="241"/>
      <c r="G622" s="256"/>
      <c r="H622" s="249"/>
      <c r="I622" s="241"/>
      <c r="J622" s="241"/>
      <c r="K622" s="241"/>
      <c r="L622" s="241"/>
      <c r="M622" s="241"/>
      <c r="N622" s="241"/>
      <c r="O622" s="241"/>
      <c r="P622" s="241"/>
      <c r="Q622" s="241"/>
      <c r="R622" s="241"/>
      <c r="S622" s="241"/>
      <c r="T622" s="241"/>
      <c r="U622" s="241"/>
      <c r="V622" s="241"/>
      <c r="W622" s="241"/>
      <c r="X622" s="241"/>
      <c r="Y622" s="241"/>
      <c r="Z622" s="241"/>
    </row>
    <row r="623" spans="1:26" ht="14.25" customHeight="1" x14ac:dyDescent="0.25">
      <c r="A623" s="241"/>
      <c r="B623" s="241"/>
      <c r="C623" s="241"/>
      <c r="D623" s="241"/>
      <c r="E623" s="241"/>
      <c r="F623" s="241"/>
      <c r="G623" s="256"/>
      <c r="H623" s="249"/>
      <c r="I623" s="241"/>
      <c r="J623" s="241"/>
      <c r="K623" s="241"/>
      <c r="L623" s="241"/>
      <c r="M623" s="241"/>
      <c r="N623" s="241"/>
      <c r="O623" s="241"/>
      <c r="P623" s="241"/>
      <c r="Q623" s="241"/>
      <c r="R623" s="241"/>
      <c r="S623" s="241"/>
      <c r="T623" s="241"/>
      <c r="U623" s="241"/>
      <c r="V623" s="241"/>
      <c r="W623" s="241"/>
      <c r="X623" s="241"/>
      <c r="Y623" s="241"/>
      <c r="Z623" s="241"/>
    </row>
    <row r="624" spans="1:26" ht="14.25" customHeight="1" x14ac:dyDescent="0.25">
      <c r="A624" s="241"/>
      <c r="B624" s="241"/>
      <c r="C624" s="241"/>
      <c r="D624" s="241"/>
      <c r="E624" s="241"/>
      <c r="F624" s="241"/>
      <c r="G624" s="256"/>
      <c r="H624" s="249"/>
      <c r="I624" s="241"/>
      <c r="J624" s="241"/>
      <c r="K624" s="241"/>
      <c r="L624" s="241"/>
      <c r="M624" s="241"/>
      <c r="N624" s="241"/>
      <c r="O624" s="241"/>
      <c r="P624" s="241"/>
      <c r="Q624" s="241"/>
      <c r="R624" s="241"/>
      <c r="S624" s="241"/>
      <c r="T624" s="241"/>
      <c r="U624" s="241"/>
      <c r="V624" s="241"/>
      <c r="W624" s="241"/>
      <c r="X624" s="241"/>
      <c r="Y624" s="241"/>
      <c r="Z624" s="241"/>
    </row>
    <row r="625" spans="1:26" ht="14.25" customHeight="1" x14ac:dyDescent="0.25">
      <c r="A625" s="241"/>
      <c r="B625" s="241"/>
      <c r="C625" s="241"/>
      <c r="D625" s="241"/>
      <c r="E625" s="241"/>
      <c r="F625" s="241"/>
      <c r="G625" s="256"/>
      <c r="H625" s="249"/>
      <c r="I625" s="241"/>
      <c r="J625" s="241"/>
      <c r="K625" s="241"/>
      <c r="L625" s="241"/>
      <c r="M625" s="241"/>
      <c r="N625" s="241"/>
      <c r="O625" s="241"/>
      <c r="P625" s="241"/>
      <c r="Q625" s="241"/>
      <c r="R625" s="241"/>
      <c r="S625" s="241"/>
      <c r="T625" s="241"/>
      <c r="U625" s="241"/>
      <c r="V625" s="241"/>
      <c r="W625" s="241"/>
      <c r="X625" s="241"/>
      <c r="Y625" s="241"/>
      <c r="Z625" s="241"/>
    </row>
    <row r="626" spans="1:26" ht="14.25" customHeight="1" x14ac:dyDescent="0.25">
      <c r="A626" s="241"/>
      <c r="B626" s="241"/>
      <c r="C626" s="241"/>
      <c r="D626" s="241"/>
      <c r="E626" s="241"/>
      <c r="F626" s="241"/>
      <c r="G626" s="256"/>
      <c r="H626" s="249"/>
      <c r="I626" s="241"/>
      <c r="J626" s="241"/>
      <c r="K626" s="241"/>
      <c r="L626" s="241"/>
      <c r="M626" s="241"/>
      <c r="N626" s="241"/>
      <c r="O626" s="241"/>
      <c r="P626" s="241"/>
      <c r="Q626" s="241"/>
      <c r="R626" s="241"/>
      <c r="S626" s="241"/>
      <c r="T626" s="241"/>
      <c r="U626" s="241"/>
      <c r="V626" s="241"/>
      <c r="W626" s="241"/>
      <c r="X626" s="241"/>
      <c r="Y626" s="241"/>
      <c r="Z626" s="241"/>
    </row>
    <row r="627" spans="1:26" ht="14.25" customHeight="1" x14ac:dyDescent="0.25">
      <c r="A627" s="241"/>
      <c r="B627" s="241"/>
      <c r="C627" s="241"/>
      <c r="D627" s="241"/>
      <c r="E627" s="241"/>
      <c r="F627" s="241"/>
      <c r="G627" s="256"/>
      <c r="H627" s="249"/>
      <c r="I627" s="241"/>
      <c r="J627" s="241"/>
      <c r="K627" s="241"/>
      <c r="L627" s="241"/>
      <c r="M627" s="241"/>
      <c r="N627" s="241"/>
      <c r="O627" s="241"/>
      <c r="P627" s="241"/>
      <c r="Q627" s="241"/>
      <c r="R627" s="241"/>
      <c r="S627" s="241"/>
      <c r="T627" s="241"/>
      <c r="U627" s="241"/>
      <c r="V627" s="241"/>
      <c r="W627" s="241"/>
      <c r="X627" s="241"/>
      <c r="Y627" s="241"/>
      <c r="Z627" s="241"/>
    </row>
    <row r="628" spans="1:26" ht="14.25" customHeight="1" x14ac:dyDescent="0.25">
      <c r="A628" s="241"/>
      <c r="B628" s="241"/>
      <c r="C628" s="241"/>
      <c r="D628" s="241"/>
      <c r="E628" s="241"/>
      <c r="F628" s="241"/>
      <c r="G628" s="256"/>
      <c r="H628" s="249"/>
      <c r="I628" s="241"/>
      <c r="J628" s="241"/>
      <c r="K628" s="241"/>
      <c r="L628" s="241"/>
      <c r="M628" s="241"/>
      <c r="N628" s="241"/>
      <c r="O628" s="241"/>
      <c r="P628" s="241"/>
      <c r="Q628" s="241"/>
      <c r="R628" s="241"/>
      <c r="S628" s="241"/>
      <c r="T628" s="241"/>
      <c r="U628" s="241"/>
      <c r="V628" s="241"/>
      <c r="W628" s="241"/>
      <c r="X628" s="241"/>
      <c r="Y628" s="241"/>
      <c r="Z628" s="241"/>
    </row>
    <row r="629" spans="1:26" ht="14.25" customHeight="1" x14ac:dyDescent="0.25">
      <c r="A629" s="241"/>
      <c r="B629" s="241"/>
      <c r="C629" s="241"/>
      <c r="D629" s="241"/>
      <c r="E629" s="241"/>
      <c r="F629" s="241"/>
      <c r="G629" s="256"/>
      <c r="H629" s="249"/>
      <c r="I629" s="241"/>
      <c r="J629" s="241"/>
      <c r="K629" s="241"/>
      <c r="L629" s="241"/>
      <c r="M629" s="241"/>
      <c r="N629" s="241"/>
      <c r="O629" s="241"/>
      <c r="P629" s="241"/>
      <c r="Q629" s="241"/>
      <c r="R629" s="241"/>
      <c r="S629" s="241"/>
      <c r="T629" s="241"/>
      <c r="U629" s="241"/>
      <c r="V629" s="241"/>
      <c r="W629" s="241"/>
      <c r="X629" s="241"/>
      <c r="Y629" s="241"/>
      <c r="Z629" s="241"/>
    </row>
    <row r="630" spans="1:26" ht="14.25" customHeight="1" x14ac:dyDescent="0.25">
      <c r="A630" s="241"/>
      <c r="B630" s="241"/>
      <c r="C630" s="241"/>
      <c r="D630" s="241"/>
      <c r="E630" s="241"/>
      <c r="F630" s="241"/>
      <c r="G630" s="256"/>
      <c r="H630" s="249"/>
      <c r="I630" s="241"/>
      <c r="J630" s="241"/>
      <c r="K630" s="241"/>
      <c r="L630" s="241"/>
      <c r="M630" s="241"/>
      <c r="N630" s="241"/>
      <c r="O630" s="241"/>
      <c r="P630" s="241"/>
      <c r="Q630" s="241"/>
      <c r="R630" s="241"/>
      <c r="S630" s="241"/>
      <c r="T630" s="241"/>
      <c r="U630" s="241"/>
      <c r="V630" s="241"/>
      <c r="W630" s="241"/>
      <c r="X630" s="241"/>
      <c r="Y630" s="241"/>
      <c r="Z630" s="241"/>
    </row>
    <row r="631" spans="1:26" ht="14.25" customHeight="1" x14ac:dyDescent="0.25">
      <c r="A631" s="241"/>
      <c r="B631" s="241"/>
      <c r="C631" s="241"/>
      <c r="D631" s="241"/>
      <c r="E631" s="241"/>
      <c r="F631" s="241"/>
      <c r="G631" s="256"/>
      <c r="H631" s="249"/>
      <c r="I631" s="241"/>
      <c r="J631" s="241"/>
      <c r="K631" s="241"/>
      <c r="L631" s="241"/>
      <c r="M631" s="241"/>
      <c r="N631" s="241"/>
      <c r="O631" s="241"/>
      <c r="P631" s="241"/>
      <c r="Q631" s="241"/>
      <c r="R631" s="241"/>
      <c r="S631" s="241"/>
      <c r="T631" s="241"/>
      <c r="U631" s="241"/>
      <c r="V631" s="241"/>
      <c r="W631" s="241"/>
      <c r="X631" s="241"/>
      <c r="Y631" s="241"/>
      <c r="Z631" s="241"/>
    </row>
    <row r="632" spans="1:26" ht="14.25" customHeight="1" x14ac:dyDescent="0.25">
      <c r="A632" s="241"/>
      <c r="B632" s="241"/>
      <c r="C632" s="241"/>
      <c r="D632" s="241"/>
      <c r="E632" s="241"/>
      <c r="F632" s="241"/>
      <c r="G632" s="256"/>
      <c r="H632" s="249"/>
      <c r="I632" s="241"/>
      <c r="J632" s="241"/>
      <c r="K632" s="241"/>
      <c r="L632" s="241"/>
      <c r="M632" s="241"/>
      <c r="N632" s="241"/>
      <c r="O632" s="241"/>
      <c r="P632" s="241"/>
      <c r="Q632" s="241"/>
      <c r="R632" s="241"/>
      <c r="S632" s="241"/>
      <c r="T632" s="241"/>
      <c r="U632" s="241"/>
      <c r="V632" s="241"/>
      <c r="W632" s="241"/>
      <c r="X632" s="241"/>
      <c r="Y632" s="241"/>
      <c r="Z632" s="241"/>
    </row>
    <row r="633" spans="1:26" ht="14.25" customHeight="1" x14ac:dyDescent="0.25">
      <c r="A633" s="241"/>
      <c r="B633" s="241"/>
      <c r="C633" s="241"/>
      <c r="D633" s="241"/>
      <c r="E633" s="241"/>
      <c r="F633" s="241"/>
      <c r="G633" s="256"/>
      <c r="H633" s="249"/>
      <c r="I633" s="241"/>
      <c r="J633" s="241"/>
      <c r="K633" s="241"/>
      <c r="L633" s="241"/>
      <c r="M633" s="241"/>
      <c r="N633" s="241"/>
      <c r="O633" s="241"/>
      <c r="P633" s="241"/>
      <c r="Q633" s="241"/>
      <c r="R633" s="241"/>
      <c r="S633" s="241"/>
      <c r="T633" s="241"/>
      <c r="U633" s="241"/>
      <c r="V633" s="241"/>
      <c r="W633" s="241"/>
      <c r="X633" s="241"/>
      <c r="Y633" s="241"/>
      <c r="Z633" s="241"/>
    </row>
    <row r="634" spans="1:26" ht="14.25" customHeight="1" x14ac:dyDescent="0.25">
      <c r="A634" s="241"/>
      <c r="B634" s="241"/>
      <c r="C634" s="241"/>
      <c r="D634" s="241"/>
      <c r="E634" s="241"/>
      <c r="F634" s="241"/>
      <c r="G634" s="256"/>
      <c r="H634" s="249"/>
      <c r="I634" s="241"/>
      <c r="J634" s="241"/>
      <c r="K634" s="241"/>
      <c r="L634" s="241"/>
      <c r="M634" s="241"/>
      <c r="N634" s="241"/>
      <c r="O634" s="241"/>
      <c r="P634" s="241"/>
      <c r="Q634" s="241"/>
      <c r="R634" s="241"/>
      <c r="S634" s="241"/>
      <c r="T634" s="241"/>
      <c r="U634" s="241"/>
      <c r="V634" s="241"/>
      <c r="W634" s="241"/>
      <c r="X634" s="241"/>
      <c r="Y634" s="241"/>
      <c r="Z634" s="241"/>
    </row>
    <row r="635" spans="1:26" ht="14.25" customHeight="1" x14ac:dyDescent="0.25">
      <c r="A635" s="241"/>
      <c r="B635" s="241"/>
      <c r="C635" s="241"/>
      <c r="D635" s="241"/>
      <c r="E635" s="241"/>
      <c r="F635" s="241"/>
      <c r="G635" s="256"/>
      <c r="H635" s="249"/>
      <c r="I635" s="241"/>
      <c r="J635" s="241"/>
      <c r="K635" s="241"/>
      <c r="L635" s="241"/>
      <c r="M635" s="241"/>
      <c r="N635" s="241"/>
      <c r="O635" s="241"/>
      <c r="P635" s="241"/>
      <c r="Q635" s="241"/>
      <c r="R635" s="241"/>
      <c r="S635" s="241"/>
      <c r="T635" s="241"/>
      <c r="U635" s="241"/>
      <c r="V635" s="241"/>
      <c r="W635" s="241"/>
      <c r="X635" s="241"/>
      <c r="Y635" s="241"/>
      <c r="Z635" s="241"/>
    </row>
    <row r="636" spans="1:26" ht="14.25" customHeight="1" x14ac:dyDescent="0.25">
      <c r="A636" s="241"/>
      <c r="B636" s="241"/>
      <c r="C636" s="241"/>
      <c r="D636" s="241"/>
      <c r="E636" s="241"/>
      <c r="F636" s="241"/>
      <c r="G636" s="256"/>
      <c r="H636" s="249"/>
      <c r="I636" s="241"/>
      <c r="J636" s="241"/>
      <c r="K636" s="241"/>
      <c r="L636" s="241"/>
      <c r="M636" s="241"/>
      <c r="N636" s="241"/>
      <c r="O636" s="241"/>
      <c r="P636" s="241"/>
      <c r="Q636" s="241"/>
      <c r="R636" s="241"/>
      <c r="S636" s="241"/>
      <c r="T636" s="241"/>
      <c r="U636" s="241"/>
      <c r="V636" s="241"/>
      <c r="W636" s="241"/>
      <c r="X636" s="241"/>
      <c r="Y636" s="241"/>
      <c r="Z636" s="241"/>
    </row>
    <row r="637" spans="1:26" ht="14.25" customHeight="1" x14ac:dyDescent="0.25">
      <c r="A637" s="241"/>
      <c r="B637" s="241"/>
      <c r="C637" s="241"/>
      <c r="D637" s="241"/>
      <c r="E637" s="241"/>
      <c r="F637" s="241"/>
      <c r="G637" s="256"/>
      <c r="H637" s="249"/>
      <c r="I637" s="241"/>
      <c r="J637" s="241"/>
      <c r="K637" s="241"/>
      <c r="L637" s="241"/>
      <c r="M637" s="241"/>
      <c r="N637" s="241"/>
      <c r="O637" s="241"/>
      <c r="P637" s="241"/>
      <c r="Q637" s="241"/>
      <c r="R637" s="241"/>
      <c r="S637" s="241"/>
      <c r="T637" s="241"/>
      <c r="U637" s="241"/>
      <c r="V637" s="241"/>
      <c r="W637" s="241"/>
      <c r="X637" s="241"/>
      <c r="Y637" s="241"/>
      <c r="Z637" s="241"/>
    </row>
    <row r="638" spans="1:26" ht="14.25" customHeight="1" x14ac:dyDescent="0.25">
      <c r="A638" s="241"/>
      <c r="B638" s="241"/>
      <c r="C638" s="241"/>
      <c r="D638" s="241"/>
      <c r="E638" s="241"/>
      <c r="F638" s="241"/>
      <c r="G638" s="256"/>
      <c r="H638" s="249"/>
      <c r="I638" s="241"/>
      <c r="J638" s="241"/>
      <c r="K638" s="241"/>
      <c r="L638" s="241"/>
      <c r="M638" s="241"/>
      <c r="N638" s="241"/>
      <c r="O638" s="241"/>
      <c r="P638" s="241"/>
      <c r="Q638" s="241"/>
      <c r="R638" s="241"/>
      <c r="S638" s="241"/>
      <c r="T638" s="241"/>
      <c r="U638" s="241"/>
      <c r="V638" s="241"/>
      <c r="W638" s="241"/>
      <c r="X638" s="241"/>
      <c r="Y638" s="241"/>
      <c r="Z638" s="241"/>
    </row>
    <row r="639" spans="1:26" ht="14.25" customHeight="1" x14ac:dyDescent="0.25">
      <c r="A639" s="241"/>
      <c r="B639" s="241"/>
      <c r="C639" s="241"/>
      <c r="D639" s="241"/>
      <c r="E639" s="241"/>
      <c r="F639" s="241"/>
      <c r="G639" s="256"/>
      <c r="H639" s="249"/>
      <c r="I639" s="241"/>
      <c r="J639" s="241"/>
      <c r="K639" s="241"/>
      <c r="L639" s="241"/>
      <c r="M639" s="241"/>
      <c r="N639" s="241"/>
      <c r="O639" s="241"/>
      <c r="P639" s="241"/>
      <c r="Q639" s="241"/>
      <c r="R639" s="241"/>
      <c r="S639" s="241"/>
      <c r="T639" s="241"/>
      <c r="U639" s="241"/>
      <c r="V639" s="241"/>
      <c r="W639" s="241"/>
      <c r="X639" s="241"/>
      <c r="Y639" s="241"/>
      <c r="Z639" s="241"/>
    </row>
    <row r="640" spans="1:26" ht="14.25" customHeight="1" x14ac:dyDescent="0.25">
      <c r="A640" s="241"/>
      <c r="B640" s="241"/>
      <c r="C640" s="241"/>
      <c r="D640" s="241"/>
      <c r="E640" s="241"/>
      <c r="F640" s="241"/>
      <c r="G640" s="256"/>
      <c r="H640" s="249"/>
      <c r="I640" s="241"/>
      <c r="J640" s="241"/>
      <c r="K640" s="241"/>
      <c r="L640" s="241"/>
      <c r="M640" s="241"/>
      <c r="N640" s="241"/>
      <c r="O640" s="241"/>
      <c r="P640" s="241"/>
      <c r="Q640" s="241"/>
      <c r="R640" s="241"/>
      <c r="S640" s="241"/>
      <c r="T640" s="241"/>
      <c r="U640" s="241"/>
      <c r="V640" s="241"/>
      <c r="W640" s="241"/>
      <c r="X640" s="241"/>
      <c r="Y640" s="241"/>
      <c r="Z640" s="241"/>
    </row>
    <row r="641" spans="1:26" ht="14.25" customHeight="1" x14ac:dyDescent="0.25">
      <c r="A641" s="241"/>
      <c r="B641" s="241"/>
      <c r="C641" s="241"/>
      <c r="D641" s="241"/>
      <c r="E641" s="241"/>
      <c r="F641" s="241"/>
      <c r="G641" s="256"/>
      <c r="H641" s="249"/>
      <c r="I641" s="241"/>
      <c r="J641" s="241"/>
      <c r="K641" s="241"/>
      <c r="L641" s="241"/>
      <c r="M641" s="241"/>
      <c r="N641" s="241"/>
      <c r="O641" s="241"/>
      <c r="P641" s="241"/>
      <c r="Q641" s="241"/>
      <c r="R641" s="241"/>
      <c r="S641" s="241"/>
      <c r="T641" s="241"/>
      <c r="U641" s="241"/>
      <c r="V641" s="241"/>
      <c r="W641" s="241"/>
      <c r="X641" s="241"/>
      <c r="Y641" s="241"/>
      <c r="Z641" s="241"/>
    </row>
    <row r="642" spans="1:26" ht="14.25" customHeight="1" x14ac:dyDescent="0.25">
      <c r="A642" s="241"/>
      <c r="B642" s="241"/>
      <c r="C642" s="241"/>
      <c r="D642" s="241"/>
      <c r="E642" s="241"/>
      <c r="F642" s="241"/>
      <c r="G642" s="256"/>
      <c r="H642" s="249"/>
      <c r="I642" s="241"/>
      <c r="J642" s="241"/>
      <c r="K642" s="241"/>
      <c r="L642" s="241"/>
      <c r="M642" s="241"/>
      <c r="N642" s="241"/>
      <c r="O642" s="241"/>
      <c r="P642" s="241"/>
      <c r="Q642" s="241"/>
      <c r="R642" s="241"/>
      <c r="S642" s="241"/>
      <c r="T642" s="241"/>
      <c r="U642" s="241"/>
      <c r="V642" s="241"/>
      <c r="W642" s="241"/>
      <c r="X642" s="241"/>
      <c r="Y642" s="241"/>
      <c r="Z642" s="241"/>
    </row>
    <row r="643" spans="1:26" ht="14.25" customHeight="1" x14ac:dyDescent="0.25">
      <c r="A643" s="241"/>
      <c r="B643" s="241"/>
      <c r="C643" s="241"/>
      <c r="D643" s="241"/>
      <c r="E643" s="241"/>
      <c r="F643" s="241"/>
      <c r="G643" s="256"/>
      <c r="H643" s="249"/>
      <c r="I643" s="241"/>
      <c r="J643" s="241"/>
      <c r="K643" s="241"/>
      <c r="L643" s="241"/>
      <c r="M643" s="241"/>
      <c r="N643" s="241"/>
      <c r="O643" s="241"/>
      <c r="P643" s="241"/>
      <c r="Q643" s="241"/>
      <c r="R643" s="241"/>
      <c r="S643" s="241"/>
      <c r="T643" s="241"/>
      <c r="U643" s="241"/>
      <c r="V643" s="241"/>
      <c r="W643" s="241"/>
      <c r="X643" s="241"/>
      <c r="Y643" s="241"/>
      <c r="Z643" s="241"/>
    </row>
    <row r="644" spans="1:26" ht="14.25" customHeight="1" x14ac:dyDescent="0.25">
      <c r="A644" s="241"/>
      <c r="B644" s="241"/>
      <c r="C644" s="241"/>
      <c r="D644" s="241"/>
      <c r="E644" s="241"/>
      <c r="F644" s="241"/>
      <c r="G644" s="256"/>
      <c r="H644" s="249"/>
      <c r="I644" s="241"/>
      <c r="J644" s="241"/>
      <c r="K644" s="241"/>
      <c r="L644" s="241"/>
      <c r="M644" s="241"/>
      <c r="N644" s="241"/>
      <c r="O644" s="241"/>
      <c r="P644" s="241"/>
      <c r="Q644" s="241"/>
      <c r="R644" s="241"/>
      <c r="S644" s="241"/>
      <c r="T644" s="241"/>
      <c r="U644" s="241"/>
      <c r="V644" s="241"/>
      <c r="W644" s="241"/>
      <c r="X644" s="241"/>
      <c r="Y644" s="241"/>
      <c r="Z644" s="241"/>
    </row>
    <row r="645" spans="1:26" ht="14.25" customHeight="1" x14ac:dyDescent="0.25">
      <c r="A645" s="241"/>
      <c r="B645" s="241"/>
      <c r="C645" s="241"/>
      <c r="D645" s="241"/>
      <c r="E645" s="241"/>
      <c r="F645" s="241"/>
      <c r="G645" s="256"/>
      <c r="H645" s="249"/>
      <c r="I645" s="241"/>
      <c r="J645" s="241"/>
      <c r="K645" s="241"/>
      <c r="L645" s="241"/>
      <c r="M645" s="241"/>
      <c r="N645" s="241"/>
      <c r="O645" s="241"/>
      <c r="P645" s="241"/>
      <c r="Q645" s="241"/>
      <c r="R645" s="241"/>
      <c r="S645" s="241"/>
      <c r="T645" s="241"/>
      <c r="U645" s="241"/>
      <c r="V645" s="241"/>
      <c r="W645" s="241"/>
      <c r="X645" s="241"/>
      <c r="Y645" s="241"/>
      <c r="Z645" s="241"/>
    </row>
    <row r="646" spans="1:26" ht="14.25" customHeight="1" x14ac:dyDescent="0.25">
      <c r="A646" s="241"/>
      <c r="B646" s="241"/>
      <c r="C646" s="241"/>
      <c r="D646" s="241"/>
      <c r="E646" s="241"/>
      <c r="F646" s="241"/>
      <c r="G646" s="256"/>
      <c r="H646" s="249"/>
      <c r="I646" s="241"/>
      <c r="J646" s="241"/>
      <c r="K646" s="241"/>
      <c r="L646" s="241"/>
      <c r="M646" s="241"/>
      <c r="N646" s="241"/>
      <c r="O646" s="241"/>
      <c r="P646" s="241"/>
      <c r="Q646" s="241"/>
      <c r="R646" s="241"/>
      <c r="S646" s="241"/>
      <c r="T646" s="241"/>
      <c r="U646" s="241"/>
      <c r="V646" s="241"/>
      <c r="W646" s="241"/>
      <c r="X646" s="241"/>
      <c r="Y646" s="241"/>
      <c r="Z646" s="241"/>
    </row>
    <row r="647" spans="1:26" ht="14.25" customHeight="1" x14ac:dyDescent="0.25">
      <c r="A647" s="241"/>
      <c r="B647" s="241"/>
      <c r="C647" s="241"/>
      <c r="D647" s="241"/>
      <c r="E647" s="241"/>
      <c r="F647" s="241"/>
      <c r="G647" s="256"/>
      <c r="H647" s="249"/>
      <c r="I647" s="241"/>
      <c r="J647" s="241"/>
      <c r="K647" s="241"/>
      <c r="L647" s="241"/>
      <c r="M647" s="241"/>
      <c r="N647" s="241"/>
      <c r="O647" s="241"/>
      <c r="P647" s="241"/>
      <c r="Q647" s="241"/>
      <c r="R647" s="241"/>
      <c r="S647" s="241"/>
      <c r="T647" s="241"/>
      <c r="U647" s="241"/>
      <c r="V647" s="241"/>
      <c r="W647" s="241"/>
      <c r="X647" s="241"/>
      <c r="Y647" s="241"/>
      <c r="Z647" s="241"/>
    </row>
    <row r="648" spans="1:26" ht="14.25" customHeight="1" x14ac:dyDescent="0.25">
      <c r="A648" s="241"/>
      <c r="B648" s="241"/>
      <c r="C648" s="241"/>
      <c r="D648" s="241"/>
      <c r="E648" s="241"/>
      <c r="F648" s="241"/>
      <c r="G648" s="256"/>
      <c r="H648" s="249"/>
      <c r="I648" s="241"/>
      <c r="J648" s="241"/>
      <c r="K648" s="241"/>
      <c r="L648" s="241"/>
      <c r="M648" s="241"/>
      <c r="N648" s="241"/>
      <c r="O648" s="241"/>
      <c r="P648" s="241"/>
      <c r="Q648" s="241"/>
      <c r="R648" s="241"/>
      <c r="S648" s="241"/>
      <c r="T648" s="241"/>
      <c r="U648" s="241"/>
      <c r="V648" s="241"/>
      <c r="W648" s="241"/>
      <c r="X648" s="241"/>
      <c r="Y648" s="241"/>
      <c r="Z648" s="241"/>
    </row>
    <row r="649" spans="1:26" ht="14.25" customHeight="1" x14ac:dyDescent="0.25">
      <c r="A649" s="241"/>
      <c r="B649" s="241"/>
      <c r="C649" s="241"/>
      <c r="D649" s="241"/>
      <c r="E649" s="241"/>
      <c r="F649" s="241"/>
      <c r="G649" s="256"/>
      <c r="H649" s="249"/>
      <c r="I649" s="241"/>
      <c r="J649" s="241"/>
      <c r="K649" s="241"/>
      <c r="L649" s="241"/>
      <c r="M649" s="241"/>
      <c r="N649" s="241"/>
      <c r="O649" s="241"/>
      <c r="P649" s="241"/>
      <c r="Q649" s="241"/>
      <c r="R649" s="241"/>
      <c r="S649" s="241"/>
      <c r="T649" s="241"/>
      <c r="U649" s="241"/>
      <c r="V649" s="241"/>
      <c r="W649" s="241"/>
      <c r="X649" s="241"/>
      <c r="Y649" s="241"/>
      <c r="Z649" s="241"/>
    </row>
    <row r="650" spans="1:26" ht="14.25" customHeight="1" x14ac:dyDescent="0.25">
      <c r="A650" s="241"/>
      <c r="B650" s="241"/>
      <c r="C650" s="241"/>
      <c r="D650" s="241"/>
      <c r="E650" s="241"/>
      <c r="F650" s="241"/>
      <c r="G650" s="256"/>
      <c r="H650" s="249"/>
      <c r="I650" s="241"/>
      <c r="J650" s="241"/>
      <c r="K650" s="241"/>
      <c r="L650" s="241"/>
      <c r="M650" s="241"/>
      <c r="N650" s="241"/>
      <c r="O650" s="241"/>
      <c r="P650" s="241"/>
      <c r="Q650" s="241"/>
      <c r="R650" s="241"/>
      <c r="S650" s="241"/>
      <c r="T650" s="241"/>
      <c r="U650" s="241"/>
      <c r="V650" s="241"/>
      <c r="W650" s="241"/>
      <c r="X650" s="241"/>
      <c r="Y650" s="241"/>
      <c r="Z650" s="241"/>
    </row>
    <row r="651" spans="1:26" ht="14.25" customHeight="1" x14ac:dyDescent="0.25">
      <c r="A651" s="241"/>
      <c r="B651" s="241"/>
      <c r="C651" s="241"/>
      <c r="D651" s="241"/>
      <c r="E651" s="241"/>
      <c r="F651" s="241"/>
      <c r="G651" s="256"/>
      <c r="H651" s="249"/>
      <c r="I651" s="241"/>
      <c r="J651" s="241"/>
      <c r="K651" s="241"/>
      <c r="L651" s="241"/>
      <c r="M651" s="241"/>
      <c r="N651" s="241"/>
      <c r="O651" s="241"/>
      <c r="P651" s="241"/>
      <c r="Q651" s="241"/>
      <c r="R651" s="241"/>
      <c r="S651" s="241"/>
      <c r="T651" s="241"/>
      <c r="U651" s="241"/>
      <c r="V651" s="241"/>
      <c r="W651" s="241"/>
      <c r="X651" s="241"/>
      <c r="Y651" s="241"/>
      <c r="Z651" s="241"/>
    </row>
    <row r="652" spans="1:26" ht="14.25" customHeight="1" x14ac:dyDescent="0.25">
      <c r="A652" s="241"/>
      <c r="B652" s="241"/>
      <c r="C652" s="241"/>
      <c r="D652" s="241"/>
      <c r="E652" s="241"/>
      <c r="F652" s="241"/>
      <c r="G652" s="256"/>
      <c r="H652" s="249"/>
      <c r="I652" s="241"/>
      <c r="J652" s="241"/>
      <c r="K652" s="241"/>
      <c r="L652" s="241"/>
      <c r="M652" s="241"/>
      <c r="N652" s="241"/>
      <c r="O652" s="241"/>
      <c r="P652" s="241"/>
      <c r="Q652" s="241"/>
      <c r="R652" s="241"/>
      <c r="S652" s="241"/>
      <c r="T652" s="241"/>
      <c r="U652" s="241"/>
      <c r="V652" s="241"/>
      <c r="W652" s="241"/>
      <c r="X652" s="241"/>
      <c r="Y652" s="241"/>
      <c r="Z652" s="241"/>
    </row>
    <row r="653" spans="1:26" ht="14.25" customHeight="1" x14ac:dyDescent="0.25">
      <c r="A653" s="241"/>
      <c r="B653" s="241"/>
      <c r="C653" s="241"/>
      <c r="D653" s="241"/>
      <c r="E653" s="241"/>
      <c r="F653" s="241"/>
      <c r="G653" s="256"/>
      <c r="H653" s="249"/>
      <c r="I653" s="241"/>
      <c r="J653" s="241"/>
      <c r="K653" s="241"/>
      <c r="L653" s="241"/>
      <c r="M653" s="241"/>
      <c r="N653" s="241"/>
      <c r="O653" s="241"/>
      <c r="P653" s="241"/>
      <c r="Q653" s="241"/>
      <c r="R653" s="241"/>
      <c r="S653" s="241"/>
      <c r="T653" s="241"/>
      <c r="U653" s="241"/>
      <c r="V653" s="241"/>
      <c r="W653" s="241"/>
      <c r="X653" s="241"/>
      <c r="Y653" s="241"/>
      <c r="Z653" s="241"/>
    </row>
    <row r="654" spans="1:26" ht="14.25" customHeight="1" x14ac:dyDescent="0.25">
      <c r="A654" s="241"/>
      <c r="B654" s="241"/>
      <c r="C654" s="241"/>
      <c r="D654" s="241"/>
      <c r="E654" s="241"/>
      <c r="F654" s="241"/>
      <c r="G654" s="256"/>
      <c r="H654" s="249"/>
      <c r="I654" s="241"/>
      <c r="J654" s="241"/>
      <c r="K654" s="241"/>
      <c r="L654" s="241"/>
      <c r="M654" s="241"/>
      <c r="N654" s="241"/>
      <c r="O654" s="241"/>
      <c r="P654" s="241"/>
      <c r="Q654" s="241"/>
      <c r="R654" s="241"/>
      <c r="S654" s="241"/>
      <c r="T654" s="241"/>
      <c r="U654" s="241"/>
      <c r="V654" s="241"/>
      <c r="W654" s="241"/>
      <c r="X654" s="241"/>
      <c r="Y654" s="241"/>
      <c r="Z654" s="241"/>
    </row>
    <row r="655" spans="1:26" ht="14.25" customHeight="1" x14ac:dyDescent="0.25">
      <c r="A655" s="241"/>
      <c r="B655" s="241"/>
      <c r="C655" s="241"/>
      <c r="D655" s="241"/>
      <c r="E655" s="241"/>
      <c r="F655" s="241"/>
      <c r="G655" s="256"/>
      <c r="H655" s="249"/>
      <c r="I655" s="241"/>
      <c r="J655" s="241"/>
      <c r="K655" s="241"/>
      <c r="L655" s="241"/>
      <c r="M655" s="241"/>
      <c r="N655" s="241"/>
      <c r="O655" s="241"/>
      <c r="P655" s="241"/>
      <c r="Q655" s="241"/>
      <c r="R655" s="241"/>
      <c r="S655" s="241"/>
      <c r="T655" s="241"/>
      <c r="U655" s="241"/>
      <c r="V655" s="241"/>
      <c r="W655" s="241"/>
      <c r="X655" s="241"/>
      <c r="Y655" s="241"/>
      <c r="Z655" s="241"/>
    </row>
    <row r="656" spans="1:26" ht="14.25" customHeight="1" x14ac:dyDescent="0.25">
      <c r="A656" s="241"/>
      <c r="B656" s="241"/>
      <c r="C656" s="241"/>
      <c r="D656" s="241"/>
      <c r="E656" s="241"/>
      <c r="F656" s="241"/>
      <c r="G656" s="256"/>
      <c r="H656" s="249"/>
      <c r="I656" s="241"/>
      <c r="J656" s="241"/>
      <c r="K656" s="241"/>
      <c r="L656" s="241"/>
      <c r="M656" s="241"/>
      <c r="N656" s="241"/>
      <c r="O656" s="241"/>
      <c r="P656" s="241"/>
      <c r="Q656" s="241"/>
      <c r="R656" s="241"/>
      <c r="S656" s="241"/>
      <c r="T656" s="241"/>
      <c r="U656" s="241"/>
      <c r="V656" s="241"/>
      <c r="W656" s="241"/>
      <c r="X656" s="241"/>
      <c r="Y656" s="241"/>
      <c r="Z656" s="241"/>
    </row>
    <row r="657" spans="1:26" ht="14.25" customHeight="1" x14ac:dyDescent="0.25">
      <c r="A657" s="241"/>
      <c r="B657" s="241"/>
      <c r="C657" s="241"/>
      <c r="D657" s="241"/>
      <c r="E657" s="241"/>
      <c r="F657" s="241"/>
      <c r="G657" s="256"/>
      <c r="H657" s="249"/>
      <c r="I657" s="241"/>
      <c r="J657" s="241"/>
      <c r="K657" s="241"/>
      <c r="L657" s="241"/>
      <c r="M657" s="241"/>
      <c r="N657" s="241"/>
      <c r="O657" s="241"/>
      <c r="P657" s="241"/>
      <c r="Q657" s="241"/>
      <c r="R657" s="241"/>
      <c r="S657" s="241"/>
      <c r="T657" s="241"/>
      <c r="U657" s="241"/>
      <c r="V657" s="241"/>
      <c r="W657" s="241"/>
      <c r="X657" s="241"/>
      <c r="Y657" s="241"/>
      <c r="Z657" s="241"/>
    </row>
    <row r="658" spans="1:26" ht="14.25" customHeight="1" x14ac:dyDescent="0.25">
      <c r="A658" s="241"/>
      <c r="B658" s="241"/>
      <c r="C658" s="241"/>
      <c r="D658" s="241"/>
      <c r="E658" s="241"/>
      <c r="F658" s="241"/>
      <c r="G658" s="256"/>
      <c r="H658" s="249"/>
      <c r="I658" s="241"/>
      <c r="J658" s="241"/>
      <c r="K658" s="241"/>
      <c r="L658" s="241"/>
      <c r="M658" s="241"/>
      <c r="N658" s="241"/>
      <c r="O658" s="241"/>
      <c r="P658" s="241"/>
      <c r="Q658" s="241"/>
      <c r="R658" s="241"/>
      <c r="S658" s="241"/>
      <c r="T658" s="241"/>
      <c r="U658" s="241"/>
      <c r="V658" s="241"/>
      <c r="W658" s="241"/>
      <c r="X658" s="241"/>
      <c r="Y658" s="241"/>
      <c r="Z658" s="241"/>
    </row>
    <row r="659" spans="1:26" ht="14.25" customHeight="1" x14ac:dyDescent="0.25">
      <c r="A659" s="241"/>
      <c r="B659" s="241"/>
      <c r="C659" s="241"/>
      <c r="D659" s="241"/>
      <c r="E659" s="241"/>
      <c r="F659" s="241"/>
      <c r="G659" s="256"/>
      <c r="H659" s="249"/>
      <c r="I659" s="241"/>
      <c r="J659" s="241"/>
      <c r="K659" s="241"/>
      <c r="L659" s="241"/>
      <c r="M659" s="241"/>
      <c r="N659" s="241"/>
      <c r="O659" s="241"/>
      <c r="P659" s="241"/>
      <c r="Q659" s="241"/>
      <c r="R659" s="241"/>
      <c r="S659" s="241"/>
      <c r="T659" s="241"/>
      <c r="U659" s="241"/>
      <c r="V659" s="241"/>
      <c r="W659" s="241"/>
      <c r="X659" s="241"/>
      <c r="Y659" s="241"/>
      <c r="Z659" s="241"/>
    </row>
    <row r="660" spans="1:26" ht="14.25" customHeight="1" x14ac:dyDescent="0.25">
      <c r="A660" s="241"/>
      <c r="B660" s="241"/>
      <c r="C660" s="241"/>
      <c r="D660" s="241"/>
      <c r="E660" s="241"/>
      <c r="F660" s="241"/>
      <c r="G660" s="256"/>
      <c r="H660" s="249"/>
      <c r="I660" s="241"/>
      <c r="J660" s="241"/>
      <c r="K660" s="241"/>
      <c r="L660" s="241"/>
      <c r="M660" s="241"/>
      <c r="N660" s="241"/>
      <c r="O660" s="241"/>
      <c r="P660" s="241"/>
      <c r="Q660" s="241"/>
      <c r="R660" s="241"/>
      <c r="S660" s="241"/>
      <c r="T660" s="241"/>
      <c r="U660" s="241"/>
      <c r="V660" s="241"/>
      <c r="W660" s="241"/>
      <c r="X660" s="241"/>
      <c r="Y660" s="241"/>
      <c r="Z660" s="241"/>
    </row>
    <row r="661" spans="1:26" ht="14.25" customHeight="1" x14ac:dyDescent="0.25">
      <c r="A661" s="241"/>
      <c r="B661" s="241"/>
      <c r="C661" s="241"/>
      <c r="D661" s="241"/>
      <c r="E661" s="241"/>
      <c r="F661" s="241"/>
      <c r="G661" s="256"/>
      <c r="H661" s="249"/>
      <c r="I661" s="241"/>
      <c r="J661" s="241"/>
      <c r="K661" s="241"/>
      <c r="L661" s="241"/>
      <c r="M661" s="241"/>
      <c r="N661" s="241"/>
      <c r="O661" s="241"/>
      <c r="P661" s="241"/>
      <c r="Q661" s="241"/>
      <c r="R661" s="241"/>
      <c r="S661" s="241"/>
      <c r="T661" s="241"/>
      <c r="U661" s="241"/>
      <c r="V661" s="241"/>
      <c r="W661" s="241"/>
      <c r="X661" s="241"/>
      <c r="Y661" s="241"/>
      <c r="Z661" s="241"/>
    </row>
    <row r="662" spans="1:26" ht="14.25" customHeight="1" x14ac:dyDescent="0.25">
      <c r="A662" s="241"/>
      <c r="B662" s="241"/>
      <c r="C662" s="241"/>
      <c r="D662" s="241"/>
      <c r="E662" s="241"/>
      <c r="F662" s="241"/>
      <c r="G662" s="256"/>
      <c r="H662" s="249"/>
      <c r="I662" s="241"/>
      <c r="J662" s="241"/>
      <c r="K662" s="241"/>
      <c r="L662" s="241"/>
      <c r="M662" s="241"/>
      <c r="N662" s="241"/>
      <c r="O662" s="241"/>
      <c r="P662" s="241"/>
      <c r="Q662" s="241"/>
      <c r="R662" s="241"/>
      <c r="S662" s="241"/>
      <c r="T662" s="241"/>
      <c r="U662" s="241"/>
      <c r="V662" s="241"/>
      <c r="W662" s="241"/>
      <c r="X662" s="241"/>
      <c r="Y662" s="241"/>
      <c r="Z662" s="241"/>
    </row>
    <row r="663" spans="1:26" ht="14.25" customHeight="1" x14ac:dyDescent="0.25">
      <c r="A663" s="241"/>
      <c r="B663" s="241"/>
      <c r="C663" s="241"/>
      <c r="D663" s="241"/>
      <c r="E663" s="241"/>
      <c r="F663" s="241"/>
      <c r="G663" s="256"/>
      <c r="H663" s="249"/>
      <c r="I663" s="241"/>
      <c r="J663" s="241"/>
      <c r="K663" s="241"/>
      <c r="L663" s="241"/>
      <c r="M663" s="241"/>
      <c r="N663" s="241"/>
      <c r="O663" s="241"/>
      <c r="P663" s="241"/>
      <c r="Q663" s="241"/>
      <c r="R663" s="241"/>
      <c r="S663" s="241"/>
      <c r="T663" s="241"/>
      <c r="U663" s="241"/>
      <c r="V663" s="241"/>
      <c r="W663" s="241"/>
      <c r="X663" s="241"/>
      <c r="Y663" s="241"/>
      <c r="Z663" s="241"/>
    </row>
    <row r="664" spans="1:26" ht="14.25" customHeight="1" x14ac:dyDescent="0.25">
      <c r="A664" s="241"/>
      <c r="B664" s="241"/>
      <c r="C664" s="241"/>
      <c r="D664" s="241"/>
      <c r="E664" s="241"/>
      <c r="F664" s="241"/>
      <c r="G664" s="256"/>
      <c r="H664" s="249"/>
      <c r="I664" s="241"/>
      <c r="J664" s="241"/>
      <c r="K664" s="241"/>
      <c r="L664" s="241"/>
      <c r="M664" s="241"/>
      <c r="N664" s="241"/>
      <c r="O664" s="241"/>
      <c r="P664" s="241"/>
      <c r="Q664" s="241"/>
      <c r="R664" s="241"/>
      <c r="S664" s="241"/>
      <c r="T664" s="241"/>
      <c r="U664" s="241"/>
      <c r="V664" s="241"/>
      <c r="W664" s="241"/>
      <c r="X664" s="241"/>
      <c r="Y664" s="241"/>
      <c r="Z664" s="241"/>
    </row>
    <row r="665" spans="1:26" ht="14.25" customHeight="1" x14ac:dyDescent="0.25">
      <c r="A665" s="241"/>
      <c r="B665" s="241"/>
      <c r="C665" s="241"/>
      <c r="D665" s="241"/>
      <c r="E665" s="241"/>
      <c r="F665" s="241"/>
      <c r="G665" s="256"/>
      <c r="H665" s="249"/>
      <c r="I665" s="241"/>
      <c r="J665" s="241"/>
      <c r="K665" s="241"/>
      <c r="L665" s="241"/>
      <c r="M665" s="241"/>
      <c r="N665" s="241"/>
      <c r="O665" s="241"/>
      <c r="P665" s="241"/>
      <c r="Q665" s="241"/>
      <c r="R665" s="241"/>
      <c r="S665" s="241"/>
      <c r="T665" s="241"/>
      <c r="U665" s="241"/>
      <c r="V665" s="241"/>
      <c r="W665" s="241"/>
      <c r="X665" s="241"/>
      <c r="Y665" s="241"/>
      <c r="Z665" s="241"/>
    </row>
    <row r="666" spans="1:26" ht="14.25" customHeight="1" x14ac:dyDescent="0.25">
      <c r="A666" s="241"/>
      <c r="B666" s="241"/>
      <c r="C666" s="241"/>
      <c r="D666" s="241"/>
      <c r="E666" s="241"/>
      <c r="F666" s="241"/>
      <c r="G666" s="256"/>
      <c r="H666" s="249"/>
      <c r="I666" s="241"/>
      <c r="J666" s="241"/>
      <c r="K666" s="241"/>
      <c r="L666" s="241"/>
      <c r="M666" s="241"/>
      <c r="N666" s="241"/>
      <c r="O666" s="241"/>
      <c r="P666" s="241"/>
      <c r="Q666" s="241"/>
      <c r="R666" s="241"/>
      <c r="S666" s="241"/>
      <c r="T666" s="241"/>
      <c r="U666" s="241"/>
      <c r="V666" s="241"/>
      <c r="W666" s="241"/>
      <c r="X666" s="241"/>
      <c r="Y666" s="241"/>
      <c r="Z666" s="241"/>
    </row>
    <row r="667" spans="1:26" ht="14.25" customHeight="1" x14ac:dyDescent="0.25">
      <c r="A667" s="241"/>
      <c r="B667" s="241"/>
      <c r="C667" s="241"/>
      <c r="D667" s="241"/>
      <c r="E667" s="241"/>
      <c r="F667" s="241"/>
      <c r="G667" s="256"/>
      <c r="H667" s="249"/>
      <c r="I667" s="241"/>
      <c r="J667" s="241"/>
      <c r="K667" s="241"/>
      <c r="L667" s="241"/>
      <c r="M667" s="241"/>
      <c r="N667" s="241"/>
      <c r="O667" s="241"/>
      <c r="P667" s="241"/>
      <c r="Q667" s="241"/>
      <c r="R667" s="241"/>
      <c r="S667" s="241"/>
      <c r="T667" s="241"/>
      <c r="U667" s="241"/>
      <c r="V667" s="241"/>
      <c r="W667" s="241"/>
      <c r="X667" s="241"/>
      <c r="Y667" s="241"/>
      <c r="Z667" s="241"/>
    </row>
    <row r="668" spans="1:26" ht="14.25" customHeight="1" x14ac:dyDescent="0.25">
      <c r="A668" s="241"/>
      <c r="B668" s="241"/>
      <c r="C668" s="241"/>
      <c r="D668" s="241"/>
      <c r="E668" s="241"/>
      <c r="F668" s="241"/>
      <c r="G668" s="256"/>
      <c r="H668" s="249"/>
      <c r="I668" s="241"/>
      <c r="J668" s="241"/>
      <c r="K668" s="241"/>
      <c r="L668" s="241"/>
      <c r="M668" s="241"/>
      <c r="N668" s="241"/>
      <c r="O668" s="241"/>
      <c r="P668" s="241"/>
      <c r="Q668" s="241"/>
      <c r="R668" s="241"/>
      <c r="S668" s="241"/>
      <c r="T668" s="241"/>
      <c r="U668" s="241"/>
      <c r="V668" s="241"/>
      <c r="W668" s="241"/>
      <c r="X668" s="241"/>
      <c r="Y668" s="241"/>
      <c r="Z668" s="241"/>
    </row>
    <row r="669" spans="1:26" ht="14.25" customHeight="1" x14ac:dyDescent="0.25">
      <c r="A669" s="241"/>
      <c r="B669" s="241"/>
      <c r="C669" s="241"/>
      <c r="D669" s="241"/>
      <c r="E669" s="241"/>
      <c r="F669" s="241"/>
      <c r="G669" s="256"/>
      <c r="H669" s="249"/>
      <c r="I669" s="241"/>
      <c r="J669" s="241"/>
      <c r="K669" s="241"/>
      <c r="L669" s="241"/>
      <c r="M669" s="241"/>
      <c r="N669" s="241"/>
      <c r="O669" s="241"/>
      <c r="P669" s="241"/>
      <c r="Q669" s="241"/>
      <c r="R669" s="241"/>
      <c r="S669" s="241"/>
      <c r="T669" s="241"/>
      <c r="U669" s="241"/>
      <c r="V669" s="241"/>
      <c r="W669" s="241"/>
      <c r="X669" s="241"/>
      <c r="Y669" s="241"/>
      <c r="Z669" s="241"/>
    </row>
    <row r="670" spans="1:26" ht="14.25" customHeight="1" x14ac:dyDescent="0.25">
      <c r="A670" s="241"/>
      <c r="B670" s="241"/>
      <c r="C670" s="241"/>
      <c r="D670" s="241"/>
      <c r="E670" s="241"/>
      <c r="F670" s="241"/>
      <c r="G670" s="256"/>
      <c r="H670" s="249"/>
      <c r="I670" s="241"/>
      <c r="J670" s="241"/>
      <c r="K670" s="241"/>
      <c r="L670" s="241"/>
      <c r="M670" s="241"/>
      <c r="N670" s="241"/>
      <c r="O670" s="241"/>
      <c r="P670" s="241"/>
      <c r="Q670" s="241"/>
      <c r="R670" s="241"/>
      <c r="S670" s="241"/>
      <c r="T670" s="241"/>
      <c r="U670" s="241"/>
      <c r="V670" s="241"/>
      <c r="W670" s="241"/>
      <c r="X670" s="241"/>
      <c r="Y670" s="241"/>
      <c r="Z670" s="241"/>
    </row>
    <row r="671" spans="1:26" ht="14.25" customHeight="1" x14ac:dyDescent="0.25">
      <c r="A671" s="241"/>
      <c r="B671" s="241"/>
      <c r="C671" s="241"/>
      <c r="D671" s="241"/>
      <c r="E671" s="241"/>
      <c r="F671" s="241"/>
      <c r="G671" s="256"/>
      <c r="H671" s="249"/>
      <c r="I671" s="241"/>
      <c r="J671" s="241"/>
      <c r="K671" s="241"/>
      <c r="L671" s="241"/>
      <c r="M671" s="241"/>
      <c r="N671" s="241"/>
      <c r="O671" s="241"/>
      <c r="P671" s="241"/>
      <c r="Q671" s="241"/>
      <c r="R671" s="241"/>
      <c r="S671" s="241"/>
      <c r="T671" s="241"/>
      <c r="U671" s="241"/>
      <c r="V671" s="241"/>
      <c r="W671" s="241"/>
      <c r="X671" s="241"/>
      <c r="Y671" s="241"/>
      <c r="Z671" s="241"/>
    </row>
    <row r="672" spans="1:26" ht="14.25" customHeight="1" x14ac:dyDescent="0.25">
      <c r="A672" s="241"/>
      <c r="B672" s="241"/>
      <c r="C672" s="241"/>
      <c r="D672" s="241"/>
      <c r="E672" s="241"/>
      <c r="F672" s="241"/>
      <c r="G672" s="256"/>
      <c r="H672" s="249"/>
      <c r="I672" s="241"/>
      <c r="J672" s="241"/>
      <c r="K672" s="241"/>
      <c r="L672" s="241"/>
      <c r="M672" s="241"/>
      <c r="N672" s="241"/>
      <c r="O672" s="241"/>
      <c r="P672" s="241"/>
      <c r="Q672" s="241"/>
      <c r="R672" s="241"/>
      <c r="S672" s="241"/>
      <c r="T672" s="241"/>
      <c r="U672" s="241"/>
      <c r="V672" s="241"/>
      <c r="W672" s="241"/>
      <c r="X672" s="241"/>
      <c r="Y672" s="241"/>
      <c r="Z672" s="241"/>
    </row>
    <row r="673" spans="1:26" ht="14.25" customHeight="1" x14ac:dyDescent="0.25">
      <c r="A673" s="241"/>
      <c r="B673" s="241"/>
      <c r="C673" s="241"/>
      <c r="D673" s="241"/>
      <c r="E673" s="241"/>
      <c r="F673" s="241"/>
      <c r="G673" s="256"/>
      <c r="H673" s="249"/>
      <c r="I673" s="241"/>
      <c r="J673" s="241"/>
      <c r="K673" s="241"/>
      <c r="L673" s="241"/>
      <c r="M673" s="241"/>
      <c r="N673" s="241"/>
      <c r="O673" s="241"/>
      <c r="P673" s="241"/>
      <c r="Q673" s="241"/>
      <c r="R673" s="241"/>
      <c r="S673" s="241"/>
      <c r="T673" s="241"/>
      <c r="U673" s="241"/>
      <c r="V673" s="241"/>
      <c r="W673" s="241"/>
      <c r="X673" s="241"/>
      <c r="Y673" s="241"/>
      <c r="Z673" s="241"/>
    </row>
    <row r="674" spans="1:26" ht="14.25" customHeight="1" x14ac:dyDescent="0.25">
      <c r="A674" s="241"/>
      <c r="B674" s="241"/>
      <c r="C674" s="241"/>
      <c r="D674" s="241"/>
      <c r="E674" s="241"/>
      <c r="F674" s="241"/>
      <c r="G674" s="256"/>
      <c r="H674" s="249"/>
      <c r="I674" s="241"/>
      <c r="J674" s="241"/>
      <c r="K674" s="241"/>
      <c r="L674" s="241"/>
      <c r="M674" s="241"/>
      <c r="N674" s="241"/>
      <c r="O674" s="241"/>
      <c r="P674" s="241"/>
      <c r="Q674" s="241"/>
      <c r="R674" s="241"/>
      <c r="S674" s="241"/>
      <c r="T674" s="241"/>
      <c r="U674" s="241"/>
      <c r="V674" s="241"/>
      <c r="W674" s="241"/>
      <c r="X674" s="241"/>
      <c r="Y674" s="241"/>
      <c r="Z674" s="241"/>
    </row>
    <row r="675" spans="1:26" ht="14.25" customHeight="1" x14ac:dyDescent="0.25">
      <c r="A675" s="241"/>
      <c r="B675" s="241"/>
      <c r="C675" s="241"/>
      <c r="D675" s="241"/>
      <c r="E675" s="241"/>
      <c r="F675" s="241"/>
      <c r="G675" s="256"/>
      <c r="H675" s="249"/>
      <c r="I675" s="241"/>
      <c r="J675" s="241"/>
      <c r="K675" s="241"/>
      <c r="L675" s="241"/>
      <c r="M675" s="241"/>
      <c r="N675" s="241"/>
      <c r="O675" s="241"/>
      <c r="P675" s="241"/>
      <c r="Q675" s="241"/>
      <c r="R675" s="241"/>
      <c r="S675" s="241"/>
      <c r="T675" s="241"/>
      <c r="U675" s="241"/>
      <c r="V675" s="241"/>
      <c r="W675" s="241"/>
      <c r="X675" s="241"/>
      <c r="Y675" s="241"/>
      <c r="Z675" s="241"/>
    </row>
    <row r="676" spans="1:26" ht="14.25" customHeight="1" x14ac:dyDescent="0.25">
      <c r="A676" s="241"/>
      <c r="B676" s="241"/>
      <c r="C676" s="241"/>
      <c r="D676" s="241"/>
      <c r="E676" s="241"/>
      <c r="F676" s="241"/>
      <c r="G676" s="256"/>
      <c r="H676" s="249"/>
      <c r="I676" s="241"/>
      <c r="J676" s="241"/>
      <c r="K676" s="241"/>
      <c r="L676" s="241"/>
      <c r="M676" s="241"/>
      <c r="N676" s="241"/>
      <c r="O676" s="241"/>
      <c r="P676" s="241"/>
      <c r="Q676" s="241"/>
      <c r="R676" s="241"/>
      <c r="S676" s="241"/>
      <c r="T676" s="241"/>
      <c r="U676" s="241"/>
      <c r="V676" s="241"/>
      <c r="W676" s="241"/>
      <c r="X676" s="241"/>
      <c r="Y676" s="241"/>
      <c r="Z676" s="241"/>
    </row>
    <row r="677" spans="1:26" ht="14.25" customHeight="1" x14ac:dyDescent="0.25">
      <c r="A677" s="241"/>
      <c r="B677" s="241"/>
      <c r="C677" s="241"/>
      <c r="D677" s="241"/>
      <c r="E677" s="241"/>
      <c r="F677" s="241"/>
      <c r="G677" s="256"/>
      <c r="H677" s="249"/>
      <c r="I677" s="241"/>
      <c r="J677" s="241"/>
      <c r="K677" s="241"/>
      <c r="L677" s="241"/>
      <c r="M677" s="241"/>
      <c r="N677" s="241"/>
      <c r="O677" s="241"/>
      <c r="P677" s="241"/>
      <c r="Q677" s="241"/>
      <c r="R677" s="241"/>
      <c r="S677" s="241"/>
      <c r="T677" s="241"/>
      <c r="U677" s="241"/>
      <c r="V677" s="241"/>
      <c r="W677" s="241"/>
      <c r="X677" s="241"/>
      <c r="Y677" s="241"/>
      <c r="Z677" s="241"/>
    </row>
    <row r="678" spans="1:26" ht="14.25" customHeight="1" x14ac:dyDescent="0.25">
      <c r="A678" s="241"/>
      <c r="B678" s="241"/>
      <c r="C678" s="241"/>
      <c r="D678" s="241"/>
      <c r="E678" s="241"/>
      <c r="F678" s="241"/>
      <c r="G678" s="256"/>
      <c r="H678" s="249"/>
      <c r="I678" s="241"/>
      <c r="J678" s="241"/>
      <c r="K678" s="241"/>
      <c r="L678" s="241"/>
      <c r="M678" s="241"/>
      <c r="N678" s="241"/>
      <c r="O678" s="241"/>
      <c r="P678" s="241"/>
      <c r="Q678" s="241"/>
      <c r="R678" s="241"/>
      <c r="S678" s="241"/>
      <c r="T678" s="241"/>
      <c r="U678" s="241"/>
      <c r="V678" s="241"/>
      <c r="W678" s="241"/>
      <c r="X678" s="241"/>
      <c r="Y678" s="241"/>
      <c r="Z678" s="241"/>
    </row>
    <row r="679" spans="1:26" ht="14.25" customHeight="1" x14ac:dyDescent="0.25">
      <c r="A679" s="241"/>
      <c r="B679" s="241"/>
      <c r="C679" s="241"/>
      <c r="D679" s="241"/>
      <c r="E679" s="241"/>
      <c r="F679" s="241"/>
      <c r="G679" s="256"/>
      <c r="H679" s="249"/>
      <c r="I679" s="241"/>
      <c r="J679" s="241"/>
      <c r="K679" s="241"/>
      <c r="L679" s="241"/>
      <c r="M679" s="241"/>
      <c r="N679" s="241"/>
      <c r="O679" s="241"/>
      <c r="P679" s="241"/>
      <c r="Q679" s="241"/>
      <c r="R679" s="241"/>
      <c r="S679" s="241"/>
      <c r="T679" s="241"/>
      <c r="U679" s="241"/>
      <c r="V679" s="241"/>
      <c r="W679" s="241"/>
      <c r="X679" s="241"/>
      <c r="Y679" s="241"/>
      <c r="Z679" s="241"/>
    </row>
    <row r="680" spans="1:26" ht="14.25" customHeight="1" x14ac:dyDescent="0.25">
      <c r="A680" s="241"/>
      <c r="B680" s="241"/>
      <c r="C680" s="241"/>
      <c r="D680" s="241"/>
      <c r="E680" s="241"/>
      <c r="F680" s="241"/>
      <c r="G680" s="256"/>
      <c r="H680" s="249"/>
      <c r="I680" s="241"/>
      <c r="J680" s="241"/>
      <c r="K680" s="241"/>
      <c r="L680" s="241"/>
      <c r="M680" s="241"/>
      <c r="N680" s="241"/>
      <c r="O680" s="241"/>
      <c r="P680" s="241"/>
      <c r="Q680" s="241"/>
      <c r="R680" s="241"/>
      <c r="S680" s="241"/>
      <c r="T680" s="241"/>
      <c r="U680" s="241"/>
      <c r="V680" s="241"/>
      <c r="W680" s="241"/>
      <c r="X680" s="241"/>
      <c r="Y680" s="241"/>
      <c r="Z680" s="241"/>
    </row>
    <row r="681" spans="1:26" ht="14.25" customHeight="1" x14ac:dyDescent="0.25">
      <c r="A681" s="241"/>
      <c r="B681" s="241"/>
      <c r="C681" s="241"/>
      <c r="D681" s="241"/>
      <c r="E681" s="241"/>
      <c r="F681" s="241"/>
      <c r="G681" s="256"/>
      <c r="H681" s="249"/>
      <c r="I681" s="241"/>
      <c r="J681" s="241"/>
      <c r="K681" s="241"/>
      <c r="L681" s="241"/>
      <c r="M681" s="241"/>
      <c r="N681" s="241"/>
      <c r="O681" s="241"/>
      <c r="P681" s="241"/>
      <c r="Q681" s="241"/>
      <c r="R681" s="241"/>
      <c r="S681" s="241"/>
      <c r="T681" s="241"/>
      <c r="U681" s="241"/>
      <c r="V681" s="241"/>
      <c r="W681" s="241"/>
      <c r="X681" s="241"/>
      <c r="Y681" s="241"/>
      <c r="Z681" s="241"/>
    </row>
    <row r="682" spans="1:26" ht="14.25" customHeight="1" x14ac:dyDescent="0.25">
      <c r="A682" s="241"/>
      <c r="B682" s="241"/>
      <c r="C682" s="241"/>
      <c r="D682" s="241"/>
      <c r="E682" s="241"/>
      <c r="F682" s="241"/>
      <c r="G682" s="256"/>
      <c r="H682" s="249"/>
      <c r="I682" s="241"/>
      <c r="J682" s="241"/>
      <c r="K682" s="241"/>
      <c r="L682" s="241"/>
      <c r="M682" s="241"/>
      <c r="N682" s="241"/>
      <c r="O682" s="241"/>
      <c r="P682" s="241"/>
      <c r="Q682" s="241"/>
      <c r="R682" s="241"/>
      <c r="S682" s="241"/>
      <c r="T682" s="241"/>
      <c r="U682" s="241"/>
      <c r="V682" s="241"/>
      <c r="W682" s="241"/>
      <c r="X682" s="241"/>
      <c r="Y682" s="241"/>
      <c r="Z682" s="241"/>
    </row>
    <row r="683" spans="1:26" ht="14.25" customHeight="1" x14ac:dyDescent="0.25">
      <c r="A683" s="241"/>
      <c r="B683" s="241"/>
      <c r="C683" s="241"/>
      <c r="D683" s="241"/>
      <c r="E683" s="241"/>
      <c r="F683" s="241"/>
      <c r="G683" s="256"/>
      <c r="H683" s="249"/>
      <c r="I683" s="241"/>
      <c r="J683" s="241"/>
      <c r="K683" s="241"/>
      <c r="L683" s="241"/>
      <c r="M683" s="241"/>
      <c r="N683" s="241"/>
      <c r="O683" s="241"/>
      <c r="P683" s="241"/>
      <c r="Q683" s="241"/>
      <c r="R683" s="241"/>
      <c r="S683" s="241"/>
      <c r="T683" s="241"/>
      <c r="U683" s="241"/>
      <c r="V683" s="241"/>
      <c r="W683" s="241"/>
      <c r="X683" s="241"/>
      <c r="Y683" s="241"/>
      <c r="Z683" s="241"/>
    </row>
    <row r="684" spans="1:26" ht="14.25" customHeight="1" x14ac:dyDescent="0.25">
      <c r="A684" s="241"/>
      <c r="B684" s="241"/>
      <c r="C684" s="241"/>
      <c r="D684" s="241"/>
      <c r="E684" s="241"/>
      <c r="F684" s="241"/>
      <c r="G684" s="256"/>
      <c r="H684" s="249"/>
      <c r="I684" s="241"/>
      <c r="J684" s="241"/>
      <c r="K684" s="241"/>
      <c r="L684" s="241"/>
      <c r="M684" s="241"/>
      <c r="N684" s="241"/>
      <c r="O684" s="241"/>
      <c r="P684" s="241"/>
      <c r="Q684" s="241"/>
      <c r="R684" s="241"/>
      <c r="S684" s="241"/>
      <c r="T684" s="241"/>
      <c r="U684" s="241"/>
      <c r="V684" s="241"/>
      <c r="W684" s="241"/>
      <c r="X684" s="241"/>
      <c r="Y684" s="241"/>
      <c r="Z684" s="241"/>
    </row>
    <row r="685" spans="1:26" ht="14.25" customHeight="1" x14ac:dyDescent="0.25">
      <c r="A685" s="241"/>
      <c r="B685" s="241"/>
      <c r="C685" s="241"/>
      <c r="D685" s="241"/>
      <c r="E685" s="241"/>
      <c r="F685" s="241"/>
      <c r="G685" s="256"/>
      <c r="H685" s="249"/>
      <c r="I685" s="241"/>
      <c r="J685" s="241"/>
      <c r="K685" s="241"/>
      <c r="L685" s="241"/>
      <c r="M685" s="241"/>
      <c r="N685" s="241"/>
      <c r="O685" s="241"/>
      <c r="P685" s="241"/>
      <c r="Q685" s="241"/>
      <c r="R685" s="241"/>
      <c r="S685" s="241"/>
      <c r="T685" s="241"/>
      <c r="U685" s="241"/>
      <c r="V685" s="241"/>
      <c r="W685" s="241"/>
      <c r="X685" s="241"/>
      <c r="Y685" s="241"/>
      <c r="Z685" s="241"/>
    </row>
    <row r="686" spans="1:26" ht="14.25" customHeight="1" x14ac:dyDescent="0.25">
      <c r="A686" s="241"/>
      <c r="B686" s="241"/>
      <c r="C686" s="241"/>
      <c r="D686" s="241"/>
      <c r="E686" s="241"/>
      <c r="F686" s="241"/>
      <c r="G686" s="256"/>
      <c r="H686" s="249"/>
      <c r="I686" s="241"/>
      <c r="J686" s="241"/>
      <c r="K686" s="241"/>
      <c r="L686" s="241"/>
      <c r="M686" s="241"/>
      <c r="N686" s="241"/>
      <c r="O686" s="241"/>
      <c r="P686" s="241"/>
      <c r="Q686" s="241"/>
      <c r="R686" s="241"/>
      <c r="S686" s="241"/>
      <c r="T686" s="241"/>
      <c r="U686" s="241"/>
      <c r="V686" s="241"/>
      <c r="W686" s="241"/>
      <c r="X686" s="241"/>
      <c r="Y686" s="241"/>
      <c r="Z686" s="241"/>
    </row>
    <row r="687" spans="1:26" ht="14.25" customHeight="1" x14ac:dyDescent="0.25">
      <c r="A687" s="241"/>
      <c r="B687" s="241"/>
      <c r="C687" s="241"/>
      <c r="D687" s="241"/>
      <c r="E687" s="241"/>
      <c r="F687" s="241"/>
      <c r="G687" s="256"/>
      <c r="H687" s="249"/>
      <c r="I687" s="241"/>
      <c r="J687" s="241"/>
      <c r="K687" s="241"/>
      <c r="L687" s="241"/>
      <c r="M687" s="241"/>
      <c r="N687" s="241"/>
      <c r="O687" s="241"/>
      <c r="P687" s="241"/>
      <c r="Q687" s="241"/>
      <c r="R687" s="241"/>
      <c r="S687" s="241"/>
      <c r="T687" s="241"/>
      <c r="U687" s="241"/>
      <c r="V687" s="241"/>
      <c r="W687" s="241"/>
      <c r="X687" s="241"/>
      <c r="Y687" s="241"/>
      <c r="Z687" s="241"/>
    </row>
    <row r="688" spans="1:26" ht="14.25" customHeight="1" x14ac:dyDescent="0.25">
      <c r="A688" s="241"/>
      <c r="B688" s="241"/>
      <c r="C688" s="241"/>
      <c r="D688" s="241"/>
      <c r="E688" s="241"/>
      <c r="F688" s="241"/>
      <c r="G688" s="256"/>
      <c r="H688" s="249"/>
      <c r="I688" s="241"/>
      <c r="J688" s="241"/>
      <c r="K688" s="241"/>
      <c r="L688" s="241"/>
      <c r="M688" s="241"/>
      <c r="N688" s="241"/>
      <c r="O688" s="241"/>
      <c r="P688" s="241"/>
      <c r="Q688" s="241"/>
      <c r="R688" s="241"/>
      <c r="S688" s="241"/>
      <c r="T688" s="241"/>
      <c r="U688" s="241"/>
      <c r="V688" s="241"/>
      <c r="W688" s="241"/>
      <c r="X688" s="241"/>
      <c r="Y688" s="241"/>
      <c r="Z688" s="241"/>
    </row>
    <row r="689" spans="1:26" ht="14.25" customHeight="1" x14ac:dyDescent="0.25">
      <c r="A689" s="241"/>
      <c r="B689" s="241"/>
      <c r="C689" s="241"/>
      <c r="D689" s="241"/>
      <c r="E689" s="241"/>
      <c r="F689" s="241"/>
      <c r="G689" s="256"/>
      <c r="H689" s="249"/>
      <c r="I689" s="241"/>
      <c r="J689" s="241"/>
      <c r="K689" s="241"/>
      <c r="L689" s="241"/>
      <c r="M689" s="241"/>
      <c r="N689" s="241"/>
      <c r="O689" s="241"/>
      <c r="P689" s="241"/>
      <c r="Q689" s="241"/>
      <c r="R689" s="241"/>
      <c r="S689" s="241"/>
      <c r="T689" s="241"/>
      <c r="U689" s="241"/>
      <c r="V689" s="241"/>
      <c r="W689" s="241"/>
      <c r="X689" s="241"/>
      <c r="Y689" s="241"/>
      <c r="Z689" s="241"/>
    </row>
    <row r="690" spans="1:26" ht="14.25" customHeight="1" x14ac:dyDescent="0.25">
      <c r="A690" s="241"/>
      <c r="B690" s="241"/>
      <c r="C690" s="241"/>
      <c r="D690" s="241"/>
      <c r="E690" s="241"/>
      <c r="F690" s="241"/>
      <c r="G690" s="256"/>
      <c r="H690" s="249"/>
      <c r="I690" s="241"/>
      <c r="J690" s="241"/>
      <c r="K690" s="241"/>
      <c r="L690" s="241"/>
      <c r="M690" s="241"/>
      <c r="N690" s="241"/>
      <c r="O690" s="241"/>
      <c r="P690" s="241"/>
      <c r="Q690" s="241"/>
      <c r="R690" s="241"/>
      <c r="S690" s="241"/>
      <c r="T690" s="241"/>
      <c r="U690" s="241"/>
      <c r="V690" s="241"/>
      <c r="W690" s="241"/>
      <c r="X690" s="241"/>
      <c r="Y690" s="241"/>
      <c r="Z690" s="241"/>
    </row>
    <row r="691" spans="1:26" ht="14.25" customHeight="1" x14ac:dyDescent="0.25">
      <c r="A691" s="241"/>
      <c r="B691" s="241"/>
      <c r="C691" s="241"/>
      <c r="D691" s="241"/>
      <c r="E691" s="241"/>
      <c r="F691" s="241"/>
      <c r="G691" s="256"/>
      <c r="H691" s="249"/>
      <c r="I691" s="241"/>
      <c r="J691" s="241"/>
      <c r="K691" s="241"/>
      <c r="L691" s="241"/>
      <c r="M691" s="241"/>
      <c r="N691" s="241"/>
      <c r="O691" s="241"/>
      <c r="P691" s="241"/>
      <c r="Q691" s="241"/>
      <c r="R691" s="241"/>
      <c r="S691" s="241"/>
      <c r="T691" s="241"/>
      <c r="U691" s="241"/>
      <c r="V691" s="241"/>
      <c r="W691" s="241"/>
      <c r="X691" s="241"/>
      <c r="Y691" s="241"/>
      <c r="Z691" s="241"/>
    </row>
    <row r="692" spans="1:26" ht="14.25" customHeight="1" x14ac:dyDescent="0.25">
      <c r="A692" s="241"/>
      <c r="B692" s="241"/>
      <c r="C692" s="241"/>
      <c r="D692" s="241"/>
      <c r="E692" s="241"/>
      <c r="F692" s="241"/>
      <c r="G692" s="256"/>
      <c r="H692" s="249"/>
      <c r="I692" s="241"/>
      <c r="J692" s="241"/>
      <c r="K692" s="241"/>
      <c r="L692" s="241"/>
      <c r="M692" s="241"/>
      <c r="N692" s="241"/>
      <c r="O692" s="241"/>
      <c r="P692" s="241"/>
      <c r="Q692" s="241"/>
      <c r="R692" s="241"/>
      <c r="S692" s="241"/>
      <c r="T692" s="241"/>
      <c r="U692" s="241"/>
      <c r="V692" s="241"/>
      <c r="W692" s="241"/>
      <c r="X692" s="241"/>
      <c r="Y692" s="241"/>
      <c r="Z692" s="241"/>
    </row>
    <row r="693" spans="1:26" ht="14.25" customHeight="1" x14ac:dyDescent="0.25">
      <c r="A693" s="241"/>
      <c r="B693" s="241"/>
      <c r="C693" s="241"/>
      <c r="D693" s="241"/>
      <c r="E693" s="241"/>
      <c r="F693" s="241"/>
      <c r="G693" s="256"/>
      <c r="H693" s="249"/>
      <c r="I693" s="241"/>
      <c r="J693" s="241"/>
      <c r="K693" s="241"/>
      <c r="L693" s="241"/>
      <c r="M693" s="241"/>
      <c r="N693" s="241"/>
      <c r="O693" s="241"/>
      <c r="P693" s="241"/>
      <c r="Q693" s="241"/>
      <c r="R693" s="241"/>
      <c r="S693" s="241"/>
      <c r="T693" s="241"/>
      <c r="U693" s="241"/>
      <c r="V693" s="241"/>
      <c r="W693" s="241"/>
      <c r="X693" s="241"/>
      <c r="Y693" s="241"/>
      <c r="Z693" s="241"/>
    </row>
    <row r="694" spans="1:26" ht="14.25" customHeight="1" x14ac:dyDescent="0.25">
      <c r="A694" s="241"/>
      <c r="B694" s="241"/>
      <c r="C694" s="241"/>
      <c r="D694" s="241"/>
      <c r="E694" s="241"/>
      <c r="F694" s="241"/>
      <c r="G694" s="256"/>
      <c r="H694" s="249"/>
      <c r="I694" s="241"/>
      <c r="J694" s="241"/>
      <c r="K694" s="241"/>
      <c r="L694" s="241"/>
      <c r="M694" s="241"/>
      <c r="N694" s="241"/>
      <c r="O694" s="241"/>
      <c r="P694" s="241"/>
      <c r="Q694" s="241"/>
      <c r="R694" s="241"/>
      <c r="S694" s="241"/>
      <c r="T694" s="241"/>
      <c r="U694" s="241"/>
      <c r="V694" s="241"/>
      <c r="W694" s="241"/>
      <c r="X694" s="241"/>
      <c r="Y694" s="241"/>
      <c r="Z694" s="241"/>
    </row>
    <row r="695" spans="1:26" ht="14.25" customHeight="1" x14ac:dyDescent="0.25">
      <c r="A695" s="241"/>
      <c r="B695" s="241"/>
      <c r="C695" s="241"/>
      <c r="D695" s="241"/>
      <c r="E695" s="241"/>
      <c r="F695" s="241"/>
      <c r="G695" s="256"/>
      <c r="H695" s="249"/>
      <c r="I695" s="241"/>
      <c r="J695" s="241"/>
      <c r="K695" s="241"/>
      <c r="L695" s="241"/>
      <c r="M695" s="241"/>
      <c r="N695" s="241"/>
      <c r="O695" s="241"/>
      <c r="P695" s="241"/>
      <c r="Q695" s="241"/>
      <c r="R695" s="241"/>
      <c r="S695" s="241"/>
      <c r="T695" s="241"/>
      <c r="U695" s="241"/>
      <c r="V695" s="241"/>
      <c r="W695" s="241"/>
      <c r="X695" s="241"/>
      <c r="Y695" s="241"/>
      <c r="Z695" s="241"/>
    </row>
    <row r="696" spans="1:26" ht="14.25" customHeight="1" x14ac:dyDescent="0.25">
      <c r="A696" s="241"/>
      <c r="B696" s="241"/>
      <c r="C696" s="241"/>
      <c r="D696" s="241"/>
      <c r="E696" s="241"/>
      <c r="F696" s="241"/>
      <c r="G696" s="256"/>
      <c r="H696" s="249"/>
      <c r="I696" s="241"/>
      <c r="J696" s="241"/>
      <c r="K696" s="241"/>
      <c r="L696" s="241"/>
      <c r="M696" s="241"/>
      <c r="N696" s="241"/>
      <c r="O696" s="241"/>
      <c r="P696" s="241"/>
      <c r="Q696" s="241"/>
      <c r="R696" s="241"/>
      <c r="S696" s="241"/>
      <c r="T696" s="241"/>
      <c r="U696" s="241"/>
      <c r="V696" s="241"/>
      <c r="W696" s="241"/>
      <c r="X696" s="241"/>
      <c r="Y696" s="241"/>
      <c r="Z696" s="241"/>
    </row>
    <row r="697" spans="1:26" ht="14.25" customHeight="1" x14ac:dyDescent="0.25">
      <c r="A697" s="241"/>
      <c r="B697" s="241"/>
      <c r="C697" s="241"/>
      <c r="D697" s="241"/>
      <c r="E697" s="241"/>
      <c r="F697" s="241"/>
      <c r="G697" s="256"/>
      <c r="H697" s="249"/>
      <c r="I697" s="241"/>
      <c r="J697" s="241"/>
      <c r="K697" s="241"/>
      <c r="L697" s="241"/>
      <c r="M697" s="241"/>
      <c r="N697" s="241"/>
      <c r="O697" s="241"/>
      <c r="P697" s="241"/>
      <c r="Q697" s="241"/>
      <c r="R697" s="241"/>
      <c r="S697" s="241"/>
      <c r="T697" s="241"/>
      <c r="U697" s="241"/>
      <c r="V697" s="241"/>
      <c r="W697" s="241"/>
      <c r="X697" s="241"/>
      <c r="Y697" s="241"/>
      <c r="Z697" s="241"/>
    </row>
    <row r="698" spans="1:26" ht="14.25" customHeight="1" x14ac:dyDescent="0.25">
      <c r="A698" s="241"/>
      <c r="B698" s="241"/>
      <c r="C698" s="241"/>
      <c r="D698" s="241"/>
      <c r="E698" s="241"/>
      <c r="F698" s="241"/>
      <c r="G698" s="256"/>
      <c r="H698" s="249"/>
      <c r="I698" s="241"/>
      <c r="J698" s="241"/>
      <c r="K698" s="241"/>
      <c r="L698" s="241"/>
      <c r="M698" s="241"/>
      <c r="N698" s="241"/>
      <c r="O698" s="241"/>
      <c r="P698" s="241"/>
      <c r="Q698" s="241"/>
      <c r="R698" s="241"/>
      <c r="S698" s="241"/>
      <c r="T698" s="241"/>
      <c r="U698" s="241"/>
      <c r="V698" s="241"/>
      <c r="W698" s="241"/>
      <c r="X698" s="241"/>
      <c r="Y698" s="241"/>
      <c r="Z698" s="241"/>
    </row>
    <row r="699" spans="1:26" ht="14.25" customHeight="1" x14ac:dyDescent="0.25">
      <c r="A699" s="241"/>
      <c r="B699" s="241"/>
      <c r="C699" s="241"/>
      <c r="D699" s="241"/>
      <c r="E699" s="241"/>
      <c r="F699" s="241"/>
      <c r="G699" s="256"/>
      <c r="H699" s="249"/>
      <c r="I699" s="241"/>
      <c r="J699" s="241"/>
      <c r="K699" s="241"/>
      <c r="L699" s="241"/>
      <c r="M699" s="241"/>
      <c r="N699" s="241"/>
      <c r="O699" s="241"/>
      <c r="P699" s="241"/>
      <c r="Q699" s="241"/>
      <c r="R699" s="241"/>
      <c r="S699" s="241"/>
      <c r="T699" s="241"/>
      <c r="U699" s="241"/>
      <c r="V699" s="241"/>
      <c r="W699" s="241"/>
      <c r="X699" s="241"/>
      <c r="Y699" s="241"/>
      <c r="Z699" s="241"/>
    </row>
    <row r="700" spans="1:26" ht="14.25" customHeight="1" x14ac:dyDescent="0.25">
      <c r="A700" s="241"/>
      <c r="B700" s="241"/>
      <c r="C700" s="241"/>
      <c r="D700" s="241"/>
      <c r="E700" s="241"/>
      <c r="F700" s="241"/>
      <c r="G700" s="256"/>
      <c r="H700" s="249"/>
      <c r="I700" s="241"/>
      <c r="J700" s="241"/>
      <c r="K700" s="241"/>
      <c r="L700" s="241"/>
      <c r="M700" s="241"/>
      <c r="N700" s="241"/>
      <c r="O700" s="241"/>
      <c r="P700" s="241"/>
      <c r="Q700" s="241"/>
      <c r="R700" s="241"/>
      <c r="S700" s="241"/>
      <c r="T700" s="241"/>
      <c r="U700" s="241"/>
      <c r="V700" s="241"/>
      <c r="W700" s="241"/>
      <c r="X700" s="241"/>
      <c r="Y700" s="241"/>
      <c r="Z700" s="241"/>
    </row>
    <row r="701" spans="1:26" ht="14.25" customHeight="1" x14ac:dyDescent="0.25">
      <c r="A701" s="241"/>
      <c r="B701" s="241"/>
      <c r="C701" s="241"/>
      <c r="D701" s="241"/>
      <c r="E701" s="241"/>
      <c r="F701" s="241"/>
      <c r="G701" s="256"/>
      <c r="H701" s="249"/>
      <c r="I701" s="241"/>
      <c r="J701" s="241"/>
      <c r="K701" s="241"/>
      <c r="L701" s="241"/>
      <c r="M701" s="241"/>
      <c r="N701" s="241"/>
      <c r="O701" s="241"/>
      <c r="P701" s="241"/>
      <c r="Q701" s="241"/>
      <c r="R701" s="241"/>
      <c r="S701" s="241"/>
      <c r="T701" s="241"/>
      <c r="U701" s="241"/>
      <c r="V701" s="241"/>
      <c r="W701" s="241"/>
      <c r="X701" s="241"/>
      <c r="Y701" s="241"/>
      <c r="Z701" s="241"/>
    </row>
    <row r="702" spans="1:26" ht="14.25" customHeight="1" x14ac:dyDescent="0.25">
      <c r="A702" s="241"/>
      <c r="B702" s="241"/>
      <c r="C702" s="241"/>
      <c r="D702" s="241"/>
      <c r="E702" s="241"/>
      <c r="F702" s="241"/>
      <c r="G702" s="256"/>
      <c r="H702" s="249"/>
      <c r="I702" s="241"/>
      <c r="J702" s="241"/>
      <c r="K702" s="241"/>
      <c r="L702" s="241"/>
      <c r="M702" s="241"/>
      <c r="N702" s="241"/>
      <c r="O702" s="241"/>
      <c r="P702" s="241"/>
      <c r="Q702" s="241"/>
      <c r="R702" s="241"/>
      <c r="S702" s="241"/>
      <c r="T702" s="241"/>
      <c r="U702" s="241"/>
      <c r="V702" s="241"/>
      <c r="W702" s="241"/>
      <c r="X702" s="241"/>
      <c r="Y702" s="241"/>
      <c r="Z702" s="241"/>
    </row>
    <row r="703" spans="1:26" ht="14.25" customHeight="1" x14ac:dyDescent="0.25">
      <c r="A703" s="241"/>
      <c r="B703" s="241"/>
      <c r="C703" s="241"/>
      <c r="D703" s="241"/>
      <c r="E703" s="241"/>
      <c r="F703" s="241"/>
      <c r="G703" s="256"/>
      <c r="H703" s="249"/>
      <c r="I703" s="241"/>
      <c r="J703" s="241"/>
      <c r="K703" s="241"/>
      <c r="L703" s="241"/>
      <c r="M703" s="241"/>
      <c r="N703" s="241"/>
      <c r="O703" s="241"/>
      <c r="P703" s="241"/>
      <c r="Q703" s="241"/>
      <c r="R703" s="241"/>
      <c r="S703" s="241"/>
      <c r="T703" s="241"/>
      <c r="U703" s="241"/>
      <c r="V703" s="241"/>
      <c r="W703" s="241"/>
      <c r="X703" s="241"/>
      <c r="Y703" s="241"/>
      <c r="Z703" s="241"/>
    </row>
    <row r="704" spans="1:26" ht="14.25" customHeight="1" x14ac:dyDescent="0.25">
      <c r="A704" s="241"/>
      <c r="B704" s="241"/>
      <c r="C704" s="241"/>
      <c r="D704" s="241"/>
      <c r="E704" s="241"/>
      <c r="F704" s="241"/>
      <c r="G704" s="256"/>
      <c r="H704" s="249"/>
      <c r="I704" s="241"/>
      <c r="J704" s="241"/>
      <c r="K704" s="241"/>
      <c r="L704" s="241"/>
      <c r="M704" s="241"/>
      <c r="N704" s="241"/>
      <c r="O704" s="241"/>
      <c r="P704" s="241"/>
      <c r="Q704" s="241"/>
      <c r="R704" s="241"/>
      <c r="S704" s="241"/>
      <c r="T704" s="241"/>
      <c r="U704" s="241"/>
      <c r="V704" s="241"/>
      <c r="W704" s="241"/>
      <c r="X704" s="241"/>
      <c r="Y704" s="241"/>
      <c r="Z704" s="241"/>
    </row>
    <row r="705" spans="1:26" ht="14.25" customHeight="1" x14ac:dyDescent="0.25">
      <c r="A705" s="241"/>
      <c r="B705" s="241"/>
      <c r="C705" s="241"/>
      <c r="D705" s="241"/>
      <c r="E705" s="241"/>
      <c r="F705" s="241"/>
      <c r="G705" s="256"/>
      <c r="H705" s="249"/>
      <c r="I705" s="241"/>
      <c r="J705" s="241"/>
      <c r="K705" s="241"/>
      <c r="L705" s="241"/>
      <c r="M705" s="241"/>
      <c r="N705" s="241"/>
      <c r="O705" s="241"/>
      <c r="P705" s="241"/>
      <c r="Q705" s="241"/>
      <c r="R705" s="241"/>
      <c r="S705" s="241"/>
      <c r="T705" s="241"/>
      <c r="U705" s="241"/>
      <c r="V705" s="241"/>
      <c r="W705" s="241"/>
      <c r="X705" s="241"/>
      <c r="Y705" s="241"/>
      <c r="Z705" s="241"/>
    </row>
    <row r="706" spans="1:26" ht="14.25" customHeight="1" x14ac:dyDescent="0.25">
      <c r="A706" s="241"/>
      <c r="B706" s="241"/>
      <c r="C706" s="241"/>
      <c r="D706" s="241"/>
      <c r="E706" s="241"/>
      <c r="F706" s="241"/>
      <c r="G706" s="256"/>
      <c r="H706" s="249"/>
      <c r="I706" s="241"/>
      <c r="J706" s="241"/>
      <c r="K706" s="241"/>
      <c r="L706" s="241"/>
      <c r="M706" s="241"/>
      <c r="N706" s="241"/>
      <c r="O706" s="241"/>
      <c r="P706" s="241"/>
      <c r="Q706" s="241"/>
      <c r="R706" s="241"/>
      <c r="S706" s="241"/>
      <c r="T706" s="241"/>
      <c r="U706" s="241"/>
      <c r="V706" s="241"/>
      <c r="W706" s="241"/>
      <c r="X706" s="241"/>
      <c r="Y706" s="241"/>
      <c r="Z706" s="241"/>
    </row>
    <row r="707" spans="1:26" ht="14.25" customHeight="1" x14ac:dyDescent="0.25">
      <c r="A707" s="241"/>
      <c r="B707" s="241"/>
      <c r="C707" s="241"/>
      <c r="D707" s="241"/>
      <c r="E707" s="241"/>
      <c r="F707" s="241"/>
      <c r="G707" s="256"/>
      <c r="H707" s="249"/>
      <c r="I707" s="241"/>
      <c r="J707" s="241"/>
      <c r="K707" s="241"/>
      <c r="L707" s="241"/>
      <c r="M707" s="241"/>
      <c r="N707" s="241"/>
      <c r="O707" s="241"/>
      <c r="P707" s="241"/>
      <c r="Q707" s="241"/>
      <c r="R707" s="241"/>
      <c r="S707" s="241"/>
      <c r="T707" s="241"/>
      <c r="U707" s="241"/>
      <c r="V707" s="241"/>
      <c r="W707" s="241"/>
      <c r="X707" s="241"/>
      <c r="Y707" s="241"/>
      <c r="Z707" s="241"/>
    </row>
    <row r="708" spans="1:26" ht="14.25" customHeight="1" x14ac:dyDescent="0.25">
      <c r="A708" s="241"/>
      <c r="B708" s="241"/>
      <c r="C708" s="241"/>
      <c r="D708" s="241"/>
      <c r="E708" s="241"/>
      <c r="F708" s="241"/>
      <c r="G708" s="256"/>
      <c r="H708" s="249"/>
      <c r="I708" s="241"/>
      <c r="J708" s="241"/>
      <c r="K708" s="241"/>
      <c r="L708" s="241"/>
      <c r="M708" s="241"/>
      <c r="N708" s="241"/>
      <c r="O708" s="241"/>
      <c r="P708" s="241"/>
      <c r="Q708" s="241"/>
      <c r="R708" s="241"/>
      <c r="S708" s="241"/>
      <c r="T708" s="241"/>
      <c r="U708" s="241"/>
      <c r="V708" s="241"/>
      <c r="W708" s="241"/>
      <c r="X708" s="241"/>
      <c r="Y708" s="241"/>
      <c r="Z708" s="241"/>
    </row>
    <row r="709" spans="1:26" ht="14.25" customHeight="1" x14ac:dyDescent="0.25">
      <c r="A709" s="241"/>
      <c r="B709" s="241"/>
      <c r="C709" s="241"/>
      <c r="D709" s="241"/>
      <c r="E709" s="241"/>
      <c r="F709" s="241"/>
      <c r="G709" s="256"/>
      <c r="H709" s="249"/>
      <c r="I709" s="241"/>
      <c r="J709" s="241"/>
      <c r="K709" s="241"/>
      <c r="L709" s="241"/>
      <c r="M709" s="241"/>
      <c r="N709" s="241"/>
      <c r="O709" s="241"/>
      <c r="P709" s="241"/>
      <c r="Q709" s="241"/>
      <c r="R709" s="241"/>
      <c r="S709" s="241"/>
      <c r="T709" s="241"/>
      <c r="U709" s="241"/>
      <c r="V709" s="241"/>
      <c r="W709" s="241"/>
      <c r="X709" s="241"/>
      <c r="Y709" s="241"/>
      <c r="Z709" s="241"/>
    </row>
    <row r="710" spans="1:26" ht="14.25" customHeight="1" x14ac:dyDescent="0.25">
      <c r="A710" s="241"/>
      <c r="B710" s="241"/>
      <c r="C710" s="241"/>
      <c r="D710" s="241"/>
      <c r="E710" s="241"/>
      <c r="F710" s="241"/>
      <c r="G710" s="256"/>
      <c r="H710" s="249"/>
      <c r="I710" s="241"/>
      <c r="J710" s="241"/>
      <c r="K710" s="241"/>
      <c r="L710" s="241"/>
      <c r="M710" s="241"/>
      <c r="N710" s="241"/>
      <c r="O710" s="241"/>
      <c r="P710" s="241"/>
      <c r="Q710" s="241"/>
      <c r="R710" s="241"/>
      <c r="S710" s="241"/>
      <c r="T710" s="241"/>
      <c r="U710" s="241"/>
      <c r="V710" s="241"/>
      <c r="W710" s="241"/>
      <c r="X710" s="241"/>
      <c r="Y710" s="241"/>
      <c r="Z710" s="241"/>
    </row>
    <row r="711" spans="1:26" ht="14.25" customHeight="1" x14ac:dyDescent="0.25">
      <c r="A711" s="241"/>
      <c r="B711" s="241"/>
      <c r="C711" s="241"/>
      <c r="D711" s="241"/>
      <c r="E711" s="241"/>
      <c r="F711" s="241"/>
      <c r="G711" s="256"/>
      <c r="H711" s="249"/>
      <c r="I711" s="241"/>
      <c r="J711" s="241"/>
      <c r="K711" s="241"/>
      <c r="L711" s="241"/>
      <c r="M711" s="241"/>
      <c r="N711" s="241"/>
      <c r="O711" s="241"/>
      <c r="P711" s="241"/>
      <c r="Q711" s="241"/>
      <c r="R711" s="241"/>
      <c r="S711" s="241"/>
      <c r="T711" s="241"/>
      <c r="U711" s="241"/>
      <c r="V711" s="241"/>
      <c r="W711" s="241"/>
      <c r="X711" s="241"/>
      <c r="Y711" s="241"/>
      <c r="Z711" s="241"/>
    </row>
    <row r="712" spans="1:26" ht="14.25" customHeight="1" x14ac:dyDescent="0.25">
      <c r="A712" s="241"/>
      <c r="B712" s="241"/>
      <c r="C712" s="241"/>
      <c r="D712" s="241"/>
      <c r="E712" s="241"/>
      <c r="F712" s="241"/>
      <c r="G712" s="256"/>
      <c r="H712" s="249"/>
      <c r="I712" s="241"/>
      <c r="J712" s="241"/>
      <c r="K712" s="241"/>
      <c r="L712" s="241"/>
      <c r="M712" s="241"/>
      <c r="N712" s="241"/>
      <c r="O712" s="241"/>
      <c r="P712" s="241"/>
      <c r="Q712" s="241"/>
      <c r="R712" s="241"/>
      <c r="S712" s="241"/>
      <c r="T712" s="241"/>
      <c r="U712" s="241"/>
      <c r="V712" s="241"/>
      <c r="W712" s="241"/>
      <c r="X712" s="241"/>
      <c r="Y712" s="241"/>
      <c r="Z712" s="241"/>
    </row>
    <row r="713" spans="1:26" ht="14.25" customHeight="1" x14ac:dyDescent="0.25">
      <c r="A713" s="241"/>
      <c r="B713" s="241"/>
      <c r="C713" s="241"/>
      <c r="D713" s="241"/>
      <c r="E713" s="241"/>
      <c r="F713" s="241"/>
      <c r="G713" s="256"/>
      <c r="H713" s="249"/>
      <c r="I713" s="241"/>
      <c r="J713" s="241"/>
      <c r="K713" s="241"/>
      <c r="L713" s="241"/>
      <c r="M713" s="241"/>
      <c r="N713" s="241"/>
      <c r="O713" s="241"/>
      <c r="P713" s="241"/>
      <c r="Q713" s="241"/>
      <c r="R713" s="241"/>
      <c r="S713" s="241"/>
      <c r="T713" s="241"/>
      <c r="U713" s="241"/>
      <c r="V713" s="241"/>
      <c r="W713" s="241"/>
      <c r="X713" s="241"/>
      <c r="Y713" s="241"/>
      <c r="Z713" s="241"/>
    </row>
    <row r="714" spans="1:26" ht="14.25" customHeight="1" x14ac:dyDescent="0.25">
      <c r="A714" s="241"/>
      <c r="B714" s="241"/>
      <c r="C714" s="241"/>
      <c r="D714" s="241"/>
      <c r="E714" s="241"/>
      <c r="F714" s="241"/>
      <c r="G714" s="256"/>
      <c r="H714" s="249"/>
      <c r="I714" s="241"/>
      <c r="J714" s="241"/>
      <c r="K714" s="241"/>
      <c r="L714" s="241"/>
      <c r="M714" s="241"/>
      <c r="N714" s="241"/>
      <c r="O714" s="241"/>
      <c r="P714" s="241"/>
      <c r="Q714" s="241"/>
      <c r="R714" s="241"/>
      <c r="S714" s="241"/>
      <c r="T714" s="241"/>
      <c r="U714" s="241"/>
      <c r="V714" s="241"/>
      <c r="W714" s="241"/>
      <c r="X714" s="241"/>
      <c r="Y714" s="241"/>
      <c r="Z714" s="241"/>
    </row>
    <row r="715" spans="1:26" ht="14.25" customHeight="1" x14ac:dyDescent="0.25">
      <c r="A715" s="241"/>
      <c r="B715" s="241"/>
      <c r="C715" s="241"/>
      <c r="D715" s="241"/>
      <c r="E715" s="241"/>
      <c r="F715" s="241"/>
      <c r="G715" s="256"/>
      <c r="H715" s="249"/>
      <c r="I715" s="241"/>
      <c r="J715" s="241"/>
      <c r="K715" s="241"/>
      <c r="L715" s="241"/>
      <c r="M715" s="241"/>
      <c r="N715" s="241"/>
      <c r="O715" s="241"/>
      <c r="P715" s="241"/>
      <c r="Q715" s="241"/>
      <c r="R715" s="241"/>
      <c r="S715" s="241"/>
      <c r="T715" s="241"/>
      <c r="U715" s="241"/>
      <c r="V715" s="241"/>
      <c r="W715" s="241"/>
      <c r="X715" s="241"/>
      <c r="Y715" s="241"/>
      <c r="Z715" s="241"/>
    </row>
    <row r="716" spans="1:26" ht="14.25" customHeight="1" x14ac:dyDescent="0.25">
      <c r="A716" s="241"/>
      <c r="B716" s="241"/>
      <c r="C716" s="241"/>
      <c r="D716" s="241"/>
      <c r="E716" s="241"/>
      <c r="F716" s="241"/>
      <c r="G716" s="256"/>
      <c r="H716" s="249"/>
      <c r="I716" s="241"/>
      <c r="J716" s="241"/>
      <c r="K716" s="241"/>
      <c r="L716" s="241"/>
      <c r="M716" s="241"/>
      <c r="N716" s="241"/>
      <c r="O716" s="241"/>
      <c r="P716" s="241"/>
      <c r="Q716" s="241"/>
      <c r="R716" s="241"/>
      <c r="S716" s="241"/>
      <c r="T716" s="241"/>
      <c r="U716" s="241"/>
      <c r="V716" s="241"/>
      <c r="W716" s="241"/>
      <c r="X716" s="241"/>
      <c r="Y716" s="241"/>
      <c r="Z716" s="241"/>
    </row>
    <row r="717" spans="1:26" ht="14.25" customHeight="1" x14ac:dyDescent="0.25">
      <c r="A717" s="241"/>
      <c r="B717" s="241"/>
      <c r="C717" s="241"/>
      <c r="D717" s="241"/>
      <c r="E717" s="241"/>
      <c r="F717" s="241"/>
      <c r="G717" s="256"/>
      <c r="H717" s="249"/>
      <c r="I717" s="241"/>
      <c r="J717" s="241"/>
      <c r="K717" s="241"/>
      <c r="L717" s="241"/>
      <c r="M717" s="241"/>
      <c r="N717" s="241"/>
      <c r="O717" s="241"/>
      <c r="P717" s="241"/>
      <c r="Q717" s="241"/>
      <c r="R717" s="241"/>
      <c r="S717" s="241"/>
      <c r="T717" s="241"/>
      <c r="U717" s="241"/>
      <c r="V717" s="241"/>
      <c r="W717" s="241"/>
      <c r="X717" s="241"/>
      <c r="Y717" s="241"/>
      <c r="Z717" s="241"/>
    </row>
    <row r="718" spans="1:26" ht="14.25" customHeight="1" x14ac:dyDescent="0.25">
      <c r="A718" s="241"/>
      <c r="B718" s="241"/>
      <c r="C718" s="241"/>
      <c r="D718" s="241"/>
      <c r="E718" s="241"/>
      <c r="F718" s="241"/>
      <c r="G718" s="256"/>
      <c r="H718" s="249"/>
      <c r="I718" s="241"/>
      <c r="J718" s="241"/>
      <c r="K718" s="241"/>
      <c r="L718" s="241"/>
      <c r="M718" s="241"/>
      <c r="N718" s="241"/>
      <c r="O718" s="241"/>
      <c r="P718" s="241"/>
      <c r="Q718" s="241"/>
      <c r="R718" s="241"/>
      <c r="S718" s="241"/>
      <c r="T718" s="241"/>
      <c r="U718" s="241"/>
      <c r="V718" s="241"/>
      <c r="W718" s="241"/>
      <c r="X718" s="241"/>
      <c r="Y718" s="241"/>
      <c r="Z718" s="241"/>
    </row>
    <row r="719" spans="1:26" ht="14.25" customHeight="1" x14ac:dyDescent="0.25">
      <c r="A719" s="241"/>
      <c r="B719" s="241"/>
      <c r="C719" s="241"/>
      <c r="D719" s="241"/>
      <c r="E719" s="241"/>
      <c r="F719" s="241"/>
      <c r="G719" s="256"/>
      <c r="H719" s="249"/>
      <c r="I719" s="241"/>
      <c r="J719" s="241"/>
      <c r="K719" s="241"/>
      <c r="L719" s="241"/>
      <c r="M719" s="241"/>
      <c r="N719" s="241"/>
      <c r="O719" s="241"/>
      <c r="P719" s="241"/>
      <c r="Q719" s="241"/>
      <c r="R719" s="241"/>
      <c r="S719" s="241"/>
      <c r="T719" s="241"/>
      <c r="U719" s="241"/>
      <c r="V719" s="241"/>
      <c r="W719" s="241"/>
      <c r="X719" s="241"/>
      <c r="Y719" s="241"/>
      <c r="Z719" s="241"/>
    </row>
    <row r="720" spans="1:26" ht="14.25" customHeight="1" x14ac:dyDescent="0.25">
      <c r="A720" s="241"/>
      <c r="B720" s="241"/>
      <c r="C720" s="241"/>
      <c r="D720" s="241"/>
      <c r="E720" s="241"/>
      <c r="F720" s="241"/>
      <c r="G720" s="256"/>
      <c r="H720" s="249"/>
      <c r="I720" s="241"/>
      <c r="J720" s="241"/>
      <c r="K720" s="241"/>
      <c r="L720" s="241"/>
      <c r="M720" s="241"/>
      <c r="N720" s="241"/>
      <c r="O720" s="241"/>
      <c r="P720" s="241"/>
      <c r="Q720" s="241"/>
      <c r="R720" s="241"/>
      <c r="S720" s="241"/>
      <c r="T720" s="241"/>
      <c r="U720" s="241"/>
      <c r="V720" s="241"/>
      <c r="W720" s="241"/>
      <c r="X720" s="241"/>
      <c r="Y720" s="241"/>
      <c r="Z720" s="241"/>
    </row>
    <row r="721" spans="1:26" ht="14.25" customHeight="1" x14ac:dyDescent="0.25">
      <c r="A721" s="241"/>
      <c r="B721" s="241"/>
      <c r="C721" s="241"/>
      <c r="D721" s="241"/>
      <c r="E721" s="241"/>
      <c r="F721" s="241"/>
      <c r="G721" s="256"/>
      <c r="H721" s="249"/>
      <c r="I721" s="241"/>
      <c r="J721" s="241"/>
      <c r="K721" s="241"/>
      <c r="L721" s="241"/>
      <c r="M721" s="241"/>
      <c r="N721" s="241"/>
      <c r="O721" s="241"/>
      <c r="P721" s="241"/>
      <c r="Q721" s="241"/>
      <c r="R721" s="241"/>
      <c r="S721" s="241"/>
      <c r="T721" s="241"/>
      <c r="U721" s="241"/>
      <c r="V721" s="241"/>
      <c r="W721" s="241"/>
      <c r="X721" s="241"/>
      <c r="Y721" s="241"/>
      <c r="Z721" s="241"/>
    </row>
    <row r="722" spans="1:26" ht="14.25" customHeight="1" x14ac:dyDescent="0.25">
      <c r="A722" s="241"/>
      <c r="B722" s="241"/>
      <c r="C722" s="241"/>
      <c r="D722" s="241"/>
      <c r="E722" s="241"/>
      <c r="F722" s="241"/>
      <c r="G722" s="256"/>
      <c r="H722" s="249"/>
      <c r="I722" s="241"/>
      <c r="J722" s="241"/>
      <c r="K722" s="241"/>
      <c r="L722" s="241"/>
      <c r="M722" s="241"/>
      <c r="N722" s="241"/>
      <c r="O722" s="241"/>
      <c r="P722" s="241"/>
      <c r="Q722" s="241"/>
      <c r="R722" s="241"/>
      <c r="S722" s="241"/>
      <c r="T722" s="241"/>
      <c r="U722" s="241"/>
      <c r="V722" s="241"/>
      <c r="W722" s="241"/>
      <c r="X722" s="241"/>
      <c r="Y722" s="241"/>
      <c r="Z722" s="241"/>
    </row>
    <row r="723" spans="1:26" ht="14.25" customHeight="1" x14ac:dyDescent="0.25">
      <c r="A723" s="241"/>
      <c r="B723" s="241"/>
      <c r="C723" s="241"/>
      <c r="D723" s="241"/>
      <c r="E723" s="241"/>
      <c r="F723" s="241"/>
      <c r="G723" s="256"/>
      <c r="H723" s="249"/>
      <c r="I723" s="241"/>
      <c r="J723" s="241"/>
      <c r="K723" s="241"/>
      <c r="L723" s="241"/>
      <c r="M723" s="241"/>
      <c r="N723" s="241"/>
      <c r="O723" s="241"/>
      <c r="P723" s="241"/>
      <c r="Q723" s="241"/>
      <c r="R723" s="241"/>
      <c r="S723" s="241"/>
      <c r="T723" s="241"/>
      <c r="U723" s="241"/>
      <c r="V723" s="241"/>
      <c r="W723" s="241"/>
      <c r="X723" s="241"/>
      <c r="Y723" s="241"/>
      <c r="Z723" s="241"/>
    </row>
    <row r="724" spans="1:26" ht="14.25" customHeight="1" x14ac:dyDescent="0.25">
      <c r="A724" s="241"/>
      <c r="B724" s="241"/>
      <c r="C724" s="241"/>
      <c r="D724" s="241"/>
      <c r="E724" s="241"/>
      <c r="F724" s="241"/>
      <c r="G724" s="256"/>
      <c r="H724" s="249"/>
      <c r="I724" s="241"/>
      <c r="J724" s="241"/>
      <c r="K724" s="241"/>
      <c r="L724" s="241"/>
      <c r="M724" s="241"/>
      <c r="N724" s="241"/>
      <c r="O724" s="241"/>
      <c r="P724" s="241"/>
      <c r="Q724" s="241"/>
      <c r="R724" s="241"/>
      <c r="S724" s="241"/>
      <c r="T724" s="241"/>
      <c r="U724" s="241"/>
      <c r="V724" s="241"/>
      <c r="W724" s="241"/>
      <c r="X724" s="241"/>
      <c r="Y724" s="241"/>
      <c r="Z724" s="241"/>
    </row>
    <row r="725" spans="1:26" ht="14.25" customHeight="1" x14ac:dyDescent="0.25">
      <c r="A725" s="241"/>
      <c r="B725" s="241"/>
      <c r="C725" s="241"/>
      <c r="D725" s="241"/>
      <c r="E725" s="241"/>
      <c r="F725" s="241"/>
      <c r="G725" s="256"/>
      <c r="H725" s="249"/>
      <c r="I725" s="241"/>
      <c r="J725" s="241"/>
      <c r="K725" s="241"/>
      <c r="L725" s="241"/>
      <c r="M725" s="241"/>
      <c r="N725" s="241"/>
      <c r="O725" s="241"/>
      <c r="P725" s="241"/>
      <c r="Q725" s="241"/>
      <c r="R725" s="241"/>
      <c r="S725" s="241"/>
      <c r="T725" s="241"/>
      <c r="U725" s="241"/>
      <c r="V725" s="241"/>
      <c r="W725" s="241"/>
      <c r="X725" s="241"/>
      <c r="Y725" s="241"/>
      <c r="Z725" s="241"/>
    </row>
    <row r="726" spans="1:26" ht="14.25" customHeight="1" x14ac:dyDescent="0.25">
      <c r="A726" s="241"/>
      <c r="B726" s="241"/>
      <c r="C726" s="241"/>
      <c r="D726" s="241"/>
      <c r="E726" s="241"/>
      <c r="F726" s="241"/>
      <c r="G726" s="256"/>
      <c r="H726" s="249"/>
      <c r="I726" s="241"/>
      <c r="J726" s="241"/>
      <c r="K726" s="241"/>
      <c r="L726" s="241"/>
      <c r="M726" s="241"/>
      <c r="N726" s="241"/>
      <c r="O726" s="241"/>
      <c r="P726" s="241"/>
      <c r="Q726" s="241"/>
      <c r="R726" s="241"/>
      <c r="S726" s="241"/>
      <c r="T726" s="241"/>
      <c r="U726" s="241"/>
      <c r="V726" s="241"/>
      <c r="W726" s="241"/>
      <c r="X726" s="241"/>
      <c r="Y726" s="241"/>
      <c r="Z726" s="241"/>
    </row>
    <row r="727" spans="1:26" ht="14.25" customHeight="1" x14ac:dyDescent="0.25">
      <c r="A727" s="241"/>
      <c r="B727" s="241"/>
      <c r="C727" s="241"/>
      <c r="D727" s="241"/>
      <c r="E727" s="241"/>
      <c r="F727" s="241"/>
      <c r="G727" s="256"/>
      <c r="H727" s="249"/>
      <c r="I727" s="241"/>
      <c r="J727" s="241"/>
      <c r="K727" s="241"/>
      <c r="L727" s="241"/>
      <c r="M727" s="241"/>
      <c r="N727" s="241"/>
      <c r="O727" s="241"/>
      <c r="P727" s="241"/>
      <c r="Q727" s="241"/>
      <c r="R727" s="241"/>
      <c r="S727" s="241"/>
      <c r="T727" s="241"/>
      <c r="U727" s="241"/>
      <c r="V727" s="241"/>
      <c r="W727" s="241"/>
      <c r="X727" s="241"/>
      <c r="Y727" s="241"/>
      <c r="Z727" s="241"/>
    </row>
    <row r="728" spans="1:26" ht="14.25" customHeight="1" x14ac:dyDescent="0.25">
      <c r="A728" s="241"/>
      <c r="B728" s="241"/>
      <c r="C728" s="241"/>
      <c r="D728" s="241"/>
      <c r="E728" s="241"/>
      <c r="F728" s="241"/>
      <c r="G728" s="256"/>
      <c r="H728" s="249"/>
      <c r="I728" s="241"/>
      <c r="J728" s="241"/>
      <c r="K728" s="241"/>
      <c r="L728" s="241"/>
      <c r="M728" s="241"/>
      <c r="N728" s="241"/>
      <c r="O728" s="241"/>
      <c r="P728" s="241"/>
      <c r="Q728" s="241"/>
      <c r="R728" s="241"/>
      <c r="S728" s="241"/>
      <c r="T728" s="241"/>
      <c r="U728" s="241"/>
      <c r="V728" s="241"/>
      <c r="W728" s="241"/>
      <c r="X728" s="241"/>
      <c r="Y728" s="241"/>
      <c r="Z728" s="241"/>
    </row>
    <row r="729" spans="1:26" ht="14.25" customHeight="1" x14ac:dyDescent="0.25">
      <c r="A729" s="241"/>
      <c r="B729" s="241"/>
      <c r="C729" s="241"/>
      <c r="D729" s="241"/>
      <c r="E729" s="241"/>
      <c r="F729" s="241"/>
      <c r="G729" s="256"/>
      <c r="H729" s="249"/>
      <c r="I729" s="241"/>
      <c r="J729" s="241"/>
      <c r="K729" s="241"/>
      <c r="L729" s="241"/>
      <c r="M729" s="241"/>
      <c r="N729" s="241"/>
      <c r="O729" s="241"/>
      <c r="P729" s="241"/>
      <c r="Q729" s="241"/>
      <c r="R729" s="241"/>
      <c r="S729" s="241"/>
      <c r="T729" s="241"/>
      <c r="U729" s="241"/>
      <c r="V729" s="241"/>
      <c r="W729" s="241"/>
      <c r="X729" s="241"/>
      <c r="Y729" s="241"/>
      <c r="Z729" s="241"/>
    </row>
    <row r="730" spans="1:26" ht="14.25" customHeight="1" x14ac:dyDescent="0.25">
      <c r="A730" s="241"/>
      <c r="B730" s="241"/>
      <c r="C730" s="241"/>
      <c r="D730" s="241"/>
      <c r="E730" s="241"/>
      <c r="F730" s="241"/>
      <c r="G730" s="256"/>
      <c r="H730" s="249"/>
      <c r="I730" s="241"/>
      <c r="J730" s="241"/>
      <c r="K730" s="241"/>
      <c r="L730" s="241"/>
      <c r="M730" s="241"/>
      <c r="N730" s="241"/>
      <c r="O730" s="241"/>
      <c r="P730" s="241"/>
      <c r="Q730" s="241"/>
      <c r="R730" s="241"/>
      <c r="S730" s="241"/>
      <c r="T730" s="241"/>
      <c r="U730" s="241"/>
      <c r="V730" s="241"/>
      <c r="W730" s="241"/>
      <c r="X730" s="241"/>
      <c r="Y730" s="241"/>
      <c r="Z730" s="241"/>
    </row>
    <row r="731" spans="1:26" ht="14.25" customHeight="1" x14ac:dyDescent="0.25">
      <c r="A731" s="241"/>
      <c r="B731" s="241"/>
      <c r="C731" s="241"/>
      <c r="D731" s="241"/>
      <c r="E731" s="241"/>
      <c r="F731" s="241"/>
      <c r="G731" s="256"/>
      <c r="H731" s="249"/>
      <c r="I731" s="241"/>
      <c r="J731" s="241"/>
      <c r="K731" s="241"/>
      <c r="L731" s="241"/>
      <c r="M731" s="241"/>
      <c r="N731" s="241"/>
      <c r="O731" s="241"/>
      <c r="P731" s="241"/>
      <c r="Q731" s="241"/>
      <c r="R731" s="241"/>
      <c r="S731" s="241"/>
      <c r="T731" s="241"/>
      <c r="U731" s="241"/>
      <c r="V731" s="241"/>
      <c r="W731" s="241"/>
      <c r="X731" s="241"/>
      <c r="Y731" s="241"/>
      <c r="Z731" s="241"/>
    </row>
    <row r="732" spans="1:26" ht="14.25" customHeight="1" x14ac:dyDescent="0.25">
      <c r="A732" s="241"/>
      <c r="B732" s="241"/>
      <c r="C732" s="241"/>
      <c r="D732" s="241"/>
      <c r="E732" s="241"/>
      <c r="F732" s="241"/>
      <c r="G732" s="256"/>
      <c r="H732" s="249"/>
      <c r="I732" s="241"/>
      <c r="J732" s="241"/>
      <c r="K732" s="241"/>
      <c r="L732" s="241"/>
      <c r="M732" s="241"/>
      <c r="N732" s="241"/>
      <c r="O732" s="241"/>
      <c r="P732" s="241"/>
      <c r="Q732" s="241"/>
      <c r="R732" s="241"/>
      <c r="S732" s="241"/>
      <c r="T732" s="241"/>
      <c r="U732" s="241"/>
      <c r="V732" s="241"/>
      <c r="W732" s="241"/>
      <c r="X732" s="241"/>
      <c r="Y732" s="241"/>
      <c r="Z732" s="241"/>
    </row>
    <row r="733" spans="1:26" ht="14.25" customHeight="1" x14ac:dyDescent="0.25">
      <c r="A733" s="241"/>
      <c r="B733" s="241"/>
      <c r="C733" s="241"/>
      <c r="D733" s="241"/>
      <c r="E733" s="241"/>
      <c r="F733" s="241"/>
      <c r="G733" s="256"/>
      <c r="H733" s="249"/>
      <c r="I733" s="241"/>
      <c r="J733" s="241"/>
      <c r="K733" s="241"/>
      <c r="L733" s="241"/>
      <c r="M733" s="241"/>
      <c r="N733" s="241"/>
      <c r="O733" s="241"/>
      <c r="P733" s="241"/>
      <c r="Q733" s="241"/>
      <c r="R733" s="241"/>
      <c r="S733" s="241"/>
      <c r="T733" s="241"/>
      <c r="U733" s="241"/>
      <c r="V733" s="241"/>
      <c r="W733" s="241"/>
      <c r="X733" s="241"/>
      <c r="Y733" s="241"/>
      <c r="Z733" s="241"/>
    </row>
    <row r="734" spans="1:26" ht="14.25" customHeight="1" x14ac:dyDescent="0.25">
      <c r="A734" s="241"/>
      <c r="B734" s="241"/>
      <c r="C734" s="241"/>
      <c r="D734" s="241"/>
      <c r="E734" s="241"/>
      <c r="F734" s="241"/>
      <c r="G734" s="256"/>
      <c r="H734" s="249"/>
      <c r="I734" s="241"/>
      <c r="J734" s="241"/>
      <c r="K734" s="241"/>
      <c r="L734" s="241"/>
      <c r="M734" s="241"/>
      <c r="N734" s="241"/>
      <c r="O734" s="241"/>
      <c r="P734" s="241"/>
      <c r="Q734" s="241"/>
      <c r="R734" s="241"/>
      <c r="S734" s="241"/>
      <c r="T734" s="241"/>
      <c r="U734" s="241"/>
      <c r="V734" s="241"/>
      <c r="W734" s="241"/>
      <c r="X734" s="241"/>
      <c r="Y734" s="241"/>
      <c r="Z734" s="241"/>
    </row>
    <row r="735" spans="1:26" ht="14.25" customHeight="1" x14ac:dyDescent="0.25">
      <c r="A735" s="241"/>
      <c r="B735" s="241"/>
      <c r="C735" s="241"/>
      <c r="D735" s="241"/>
      <c r="E735" s="241"/>
      <c r="F735" s="241"/>
      <c r="G735" s="256"/>
      <c r="H735" s="249"/>
      <c r="I735" s="241"/>
      <c r="J735" s="241"/>
      <c r="K735" s="241"/>
      <c r="L735" s="241"/>
      <c r="M735" s="241"/>
      <c r="N735" s="241"/>
      <c r="O735" s="241"/>
      <c r="P735" s="241"/>
      <c r="Q735" s="241"/>
      <c r="R735" s="241"/>
      <c r="S735" s="241"/>
      <c r="T735" s="241"/>
      <c r="U735" s="241"/>
      <c r="V735" s="241"/>
      <c r="W735" s="241"/>
      <c r="X735" s="241"/>
      <c r="Y735" s="241"/>
      <c r="Z735" s="241"/>
    </row>
    <row r="736" spans="1:26" ht="14.25" customHeight="1" x14ac:dyDescent="0.25">
      <c r="A736" s="241"/>
      <c r="B736" s="241"/>
      <c r="C736" s="241"/>
      <c r="D736" s="241"/>
      <c r="E736" s="241"/>
      <c r="F736" s="241"/>
      <c r="G736" s="256"/>
      <c r="H736" s="249"/>
      <c r="I736" s="241"/>
      <c r="J736" s="241"/>
      <c r="K736" s="241"/>
      <c r="L736" s="241"/>
      <c r="M736" s="241"/>
      <c r="N736" s="241"/>
      <c r="O736" s="241"/>
      <c r="P736" s="241"/>
      <c r="Q736" s="241"/>
      <c r="R736" s="241"/>
      <c r="S736" s="241"/>
      <c r="T736" s="241"/>
      <c r="U736" s="241"/>
      <c r="V736" s="241"/>
      <c r="W736" s="241"/>
      <c r="X736" s="241"/>
      <c r="Y736" s="241"/>
      <c r="Z736" s="241"/>
    </row>
    <row r="737" spans="1:26" ht="14.25" customHeight="1" x14ac:dyDescent="0.25">
      <c r="A737" s="241"/>
      <c r="B737" s="241"/>
      <c r="C737" s="241"/>
      <c r="D737" s="241"/>
      <c r="E737" s="241"/>
      <c r="F737" s="241"/>
      <c r="G737" s="256"/>
      <c r="H737" s="249"/>
      <c r="I737" s="241"/>
      <c r="J737" s="241"/>
      <c r="K737" s="241"/>
      <c r="L737" s="241"/>
      <c r="M737" s="241"/>
      <c r="N737" s="241"/>
      <c r="O737" s="241"/>
      <c r="P737" s="241"/>
      <c r="Q737" s="241"/>
      <c r="R737" s="241"/>
      <c r="S737" s="241"/>
      <c r="T737" s="241"/>
      <c r="U737" s="241"/>
      <c r="V737" s="241"/>
      <c r="W737" s="241"/>
      <c r="X737" s="241"/>
      <c r="Y737" s="241"/>
      <c r="Z737" s="241"/>
    </row>
    <row r="738" spans="1:26" ht="14.25" customHeight="1" x14ac:dyDescent="0.25">
      <c r="A738" s="241"/>
      <c r="B738" s="241"/>
      <c r="C738" s="241"/>
      <c r="D738" s="241"/>
      <c r="E738" s="241"/>
      <c r="F738" s="241"/>
      <c r="G738" s="256"/>
      <c r="H738" s="249"/>
      <c r="I738" s="241"/>
      <c r="J738" s="241"/>
      <c r="K738" s="241"/>
      <c r="L738" s="241"/>
      <c r="M738" s="241"/>
      <c r="N738" s="241"/>
      <c r="O738" s="241"/>
      <c r="P738" s="241"/>
      <c r="Q738" s="241"/>
      <c r="R738" s="241"/>
      <c r="S738" s="241"/>
      <c r="T738" s="241"/>
      <c r="U738" s="241"/>
      <c r="V738" s="241"/>
      <c r="W738" s="241"/>
      <c r="X738" s="241"/>
      <c r="Y738" s="241"/>
      <c r="Z738" s="241"/>
    </row>
    <row r="739" spans="1:26" ht="14.25" customHeight="1" x14ac:dyDescent="0.25">
      <c r="A739" s="241"/>
      <c r="B739" s="241"/>
      <c r="C739" s="241"/>
      <c r="D739" s="241"/>
      <c r="E739" s="241"/>
      <c r="F739" s="241"/>
      <c r="G739" s="256"/>
      <c r="H739" s="249"/>
      <c r="I739" s="241"/>
      <c r="J739" s="241"/>
      <c r="K739" s="241"/>
      <c r="L739" s="241"/>
      <c r="M739" s="241"/>
      <c r="N739" s="241"/>
      <c r="O739" s="241"/>
      <c r="P739" s="241"/>
      <c r="Q739" s="241"/>
      <c r="R739" s="241"/>
      <c r="S739" s="241"/>
      <c r="T739" s="241"/>
      <c r="U739" s="241"/>
      <c r="V739" s="241"/>
      <c r="W739" s="241"/>
      <c r="X739" s="241"/>
      <c r="Y739" s="241"/>
      <c r="Z739" s="241"/>
    </row>
    <row r="740" spans="1:26" ht="14.25" customHeight="1" x14ac:dyDescent="0.25">
      <c r="A740" s="241"/>
      <c r="B740" s="241"/>
      <c r="C740" s="241"/>
      <c r="D740" s="241"/>
      <c r="E740" s="241"/>
      <c r="F740" s="241"/>
      <c r="G740" s="256"/>
      <c r="H740" s="249"/>
      <c r="I740" s="241"/>
      <c r="J740" s="241"/>
      <c r="K740" s="241"/>
      <c r="L740" s="241"/>
      <c r="M740" s="241"/>
      <c r="N740" s="241"/>
      <c r="O740" s="241"/>
      <c r="P740" s="241"/>
      <c r="Q740" s="241"/>
      <c r="R740" s="241"/>
      <c r="S740" s="241"/>
      <c r="T740" s="241"/>
      <c r="U740" s="241"/>
      <c r="V740" s="241"/>
      <c r="W740" s="241"/>
      <c r="X740" s="241"/>
      <c r="Y740" s="241"/>
      <c r="Z740" s="241"/>
    </row>
    <row r="741" spans="1:26" ht="14.25" customHeight="1" x14ac:dyDescent="0.25">
      <c r="A741" s="241"/>
      <c r="B741" s="241"/>
      <c r="C741" s="241"/>
      <c r="D741" s="241"/>
      <c r="E741" s="241"/>
      <c r="F741" s="241"/>
      <c r="G741" s="256"/>
      <c r="H741" s="249"/>
      <c r="I741" s="241"/>
      <c r="J741" s="241"/>
      <c r="K741" s="241"/>
      <c r="L741" s="241"/>
      <c r="M741" s="241"/>
      <c r="N741" s="241"/>
      <c r="O741" s="241"/>
      <c r="P741" s="241"/>
      <c r="Q741" s="241"/>
      <c r="R741" s="241"/>
      <c r="S741" s="241"/>
      <c r="T741" s="241"/>
      <c r="U741" s="241"/>
      <c r="V741" s="241"/>
      <c r="W741" s="241"/>
      <c r="X741" s="241"/>
      <c r="Y741" s="241"/>
      <c r="Z741" s="241"/>
    </row>
    <row r="742" spans="1:26" ht="14.25" customHeight="1" x14ac:dyDescent="0.25">
      <c r="A742" s="241"/>
      <c r="B742" s="241"/>
      <c r="C742" s="241"/>
      <c r="D742" s="241"/>
      <c r="E742" s="241"/>
      <c r="F742" s="241"/>
      <c r="G742" s="256"/>
      <c r="H742" s="249"/>
      <c r="I742" s="241"/>
      <c r="J742" s="241"/>
      <c r="K742" s="241"/>
      <c r="L742" s="241"/>
      <c r="M742" s="241"/>
      <c r="N742" s="241"/>
      <c r="O742" s="241"/>
      <c r="P742" s="241"/>
      <c r="Q742" s="241"/>
      <c r="R742" s="241"/>
      <c r="S742" s="241"/>
      <c r="T742" s="241"/>
      <c r="U742" s="241"/>
      <c r="V742" s="241"/>
      <c r="W742" s="241"/>
      <c r="X742" s="241"/>
      <c r="Y742" s="241"/>
      <c r="Z742" s="241"/>
    </row>
    <row r="743" spans="1:26" ht="14.25" customHeight="1" x14ac:dyDescent="0.25">
      <c r="A743" s="241"/>
      <c r="B743" s="241"/>
      <c r="C743" s="241"/>
      <c r="D743" s="241"/>
      <c r="E743" s="241"/>
      <c r="F743" s="241"/>
      <c r="G743" s="256"/>
      <c r="H743" s="249"/>
      <c r="I743" s="241"/>
      <c r="J743" s="241"/>
      <c r="K743" s="241"/>
      <c r="L743" s="241"/>
      <c r="M743" s="241"/>
      <c r="N743" s="241"/>
      <c r="O743" s="241"/>
      <c r="P743" s="241"/>
      <c r="Q743" s="241"/>
      <c r="R743" s="241"/>
      <c r="S743" s="241"/>
      <c r="T743" s="241"/>
      <c r="U743" s="241"/>
      <c r="V743" s="241"/>
      <c r="W743" s="241"/>
      <c r="X743" s="241"/>
      <c r="Y743" s="241"/>
      <c r="Z743" s="241"/>
    </row>
    <row r="744" spans="1:26" ht="14.25" customHeight="1" x14ac:dyDescent="0.25">
      <c r="A744" s="241"/>
      <c r="B744" s="241"/>
      <c r="C744" s="241"/>
      <c r="D744" s="241"/>
      <c r="E744" s="241"/>
      <c r="F744" s="241"/>
      <c r="G744" s="256"/>
      <c r="H744" s="249"/>
      <c r="I744" s="241"/>
      <c r="J744" s="241"/>
      <c r="K744" s="241"/>
      <c r="L744" s="241"/>
      <c r="M744" s="241"/>
      <c r="N744" s="241"/>
      <c r="O744" s="241"/>
      <c r="P744" s="241"/>
      <c r="Q744" s="241"/>
      <c r="R744" s="241"/>
      <c r="S744" s="241"/>
      <c r="T744" s="241"/>
      <c r="U744" s="241"/>
      <c r="V744" s="241"/>
      <c r="W744" s="241"/>
      <c r="X744" s="241"/>
      <c r="Y744" s="241"/>
      <c r="Z744" s="241"/>
    </row>
    <row r="745" spans="1:26" ht="14.25" customHeight="1" x14ac:dyDescent="0.25">
      <c r="A745" s="241"/>
      <c r="B745" s="241"/>
      <c r="C745" s="241"/>
      <c r="D745" s="241"/>
      <c r="E745" s="241"/>
      <c r="F745" s="241"/>
      <c r="G745" s="256"/>
      <c r="H745" s="249"/>
      <c r="I745" s="241"/>
      <c r="J745" s="241"/>
      <c r="K745" s="241"/>
      <c r="L745" s="241"/>
      <c r="M745" s="241"/>
      <c r="N745" s="241"/>
      <c r="O745" s="241"/>
      <c r="P745" s="241"/>
      <c r="Q745" s="241"/>
      <c r="R745" s="241"/>
      <c r="S745" s="241"/>
      <c r="T745" s="241"/>
      <c r="U745" s="241"/>
      <c r="V745" s="241"/>
      <c r="W745" s="241"/>
      <c r="X745" s="241"/>
      <c r="Y745" s="241"/>
      <c r="Z745" s="241"/>
    </row>
    <row r="746" spans="1:26" ht="14.25" customHeight="1" x14ac:dyDescent="0.25">
      <c r="A746" s="241"/>
      <c r="B746" s="241"/>
      <c r="C746" s="241"/>
      <c r="D746" s="241"/>
      <c r="E746" s="241"/>
      <c r="F746" s="241"/>
      <c r="G746" s="256"/>
      <c r="H746" s="249"/>
      <c r="I746" s="241"/>
      <c r="J746" s="241"/>
      <c r="K746" s="241"/>
      <c r="L746" s="241"/>
      <c r="M746" s="241"/>
      <c r="N746" s="241"/>
      <c r="O746" s="241"/>
      <c r="P746" s="241"/>
      <c r="Q746" s="241"/>
      <c r="R746" s="241"/>
      <c r="S746" s="241"/>
      <c r="T746" s="241"/>
      <c r="U746" s="241"/>
      <c r="V746" s="241"/>
      <c r="W746" s="241"/>
      <c r="X746" s="241"/>
      <c r="Y746" s="241"/>
      <c r="Z746" s="241"/>
    </row>
    <row r="747" spans="1:26" ht="14.25" customHeight="1" x14ac:dyDescent="0.25">
      <c r="A747" s="241"/>
      <c r="B747" s="241"/>
      <c r="C747" s="241"/>
      <c r="D747" s="241"/>
      <c r="E747" s="241"/>
      <c r="F747" s="241"/>
      <c r="G747" s="256"/>
      <c r="H747" s="249"/>
      <c r="I747" s="241"/>
      <c r="J747" s="241"/>
      <c r="K747" s="241"/>
      <c r="L747" s="241"/>
      <c r="M747" s="241"/>
      <c r="N747" s="241"/>
      <c r="O747" s="241"/>
      <c r="P747" s="241"/>
      <c r="Q747" s="241"/>
      <c r="R747" s="241"/>
      <c r="S747" s="241"/>
      <c r="T747" s="241"/>
      <c r="U747" s="241"/>
      <c r="V747" s="241"/>
      <c r="W747" s="241"/>
      <c r="X747" s="241"/>
      <c r="Y747" s="241"/>
      <c r="Z747" s="241"/>
    </row>
    <row r="748" spans="1:26" ht="14.25" customHeight="1" x14ac:dyDescent="0.25">
      <c r="A748" s="241"/>
      <c r="B748" s="241"/>
      <c r="C748" s="241"/>
      <c r="D748" s="241"/>
      <c r="E748" s="241"/>
      <c r="F748" s="241"/>
      <c r="G748" s="256"/>
      <c r="H748" s="249"/>
      <c r="I748" s="241"/>
      <c r="J748" s="241"/>
      <c r="K748" s="241"/>
      <c r="L748" s="241"/>
      <c r="M748" s="241"/>
      <c r="N748" s="241"/>
      <c r="O748" s="241"/>
      <c r="P748" s="241"/>
      <c r="Q748" s="241"/>
      <c r="R748" s="241"/>
      <c r="S748" s="241"/>
      <c r="T748" s="241"/>
      <c r="U748" s="241"/>
      <c r="V748" s="241"/>
      <c r="W748" s="241"/>
      <c r="X748" s="241"/>
      <c r="Y748" s="241"/>
      <c r="Z748" s="241"/>
    </row>
    <row r="749" spans="1:26" ht="14.25" customHeight="1" x14ac:dyDescent="0.25">
      <c r="A749" s="241"/>
      <c r="B749" s="241"/>
      <c r="C749" s="241"/>
      <c r="D749" s="241"/>
      <c r="E749" s="241"/>
      <c r="F749" s="241"/>
      <c r="G749" s="256"/>
      <c r="H749" s="249"/>
      <c r="I749" s="241"/>
      <c r="J749" s="241"/>
      <c r="K749" s="241"/>
      <c r="L749" s="241"/>
      <c r="M749" s="241"/>
      <c r="N749" s="241"/>
      <c r="O749" s="241"/>
      <c r="P749" s="241"/>
      <c r="Q749" s="241"/>
      <c r="R749" s="241"/>
      <c r="S749" s="241"/>
      <c r="T749" s="241"/>
      <c r="U749" s="241"/>
      <c r="V749" s="241"/>
      <c r="W749" s="241"/>
      <c r="X749" s="241"/>
      <c r="Y749" s="241"/>
      <c r="Z749" s="241"/>
    </row>
    <row r="750" spans="1:26" ht="14.25" customHeight="1" x14ac:dyDescent="0.25">
      <c r="A750" s="241"/>
      <c r="B750" s="241"/>
      <c r="C750" s="241"/>
      <c r="D750" s="241"/>
      <c r="E750" s="241"/>
      <c r="F750" s="241"/>
      <c r="G750" s="256"/>
      <c r="H750" s="249"/>
      <c r="I750" s="241"/>
      <c r="J750" s="241"/>
      <c r="K750" s="241"/>
      <c r="L750" s="241"/>
      <c r="M750" s="241"/>
      <c r="N750" s="241"/>
      <c r="O750" s="241"/>
      <c r="P750" s="241"/>
      <c r="Q750" s="241"/>
      <c r="R750" s="241"/>
      <c r="S750" s="241"/>
      <c r="T750" s="241"/>
      <c r="U750" s="241"/>
      <c r="V750" s="241"/>
      <c r="W750" s="241"/>
      <c r="X750" s="241"/>
      <c r="Y750" s="241"/>
      <c r="Z750" s="241"/>
    </row>
    <row r="751" spans="1:26" ht="14.25" customHeight="1" x14ac:dyDescent="0.25">
      <c r="A751" s="241"/>
      <c r="B751" s="241"/>
      <c r="C751" s="241"/>
      <c r="D751" s="241"/>
      <c r="E751" s="241"/>
      <c r="F751" s="241"/>
      <c r="G751" s="256"/>
      <c r="H751" s="249"/>
      <c r="I751" s="241"/>
      <c r="J751" s="241"/>
      <c r="K751" s="241"/>
      <c r="L751" s="241"/>
      <c r="M751" s="241"/>
      <c r="N751" s="241"/>
      <c r="O751" s="241"/>
      <c r="P751" s="241"/>
      <c r="Q751" s="241"/>
      <c r="R751" s="241"/>
      <c r="S751" s="241"/>
      <c r="T751" s="241"/>
      <c r="U751" s="241"/>
      <c r="V751" s="241"/>
      <c r="W751" s="241"/>
      <c r="X751" s="241"/>
      <c r="Y751" s="241"/>
      <c r="Z751" s="241"/>
    </row>
    <row r="752" spans="1:26" ht="14.25" customHeight="1" x14ac:dyDescent="0.25">
      <c r="A752" s="241"/>
      <c r="B752" s="241"/>
      <c r="C752" s="241"/>
      <c r="D752" s="241"/>
      <c r="E752" s="241"/>
      <c r="F752" s="241"/>
      <c r="G752" s="256"/>
      <c r="H752" s="249"/>
      <c r="I752" s="241"/>
      <c r="J752" s="241"/>
      <c r="K752" s="241"/>
      <c r="L752" s="241"/>
      <c r="M752" s="241"/>
      <c r="N752" s="241"/>
      <c r="O752" s="241"/>
      <c r="P752" s="241"/>
      <c r="Q752" s="241"/>
      <c r="R752" s="241"/>
      <c r="S752" s="241"/>
      <c r="T752" s="241"/>
      <c r="U752" s="241"/>
      <c r="V752" s="241"/>
      <c r="W752" s="241"/>
      <c r="X752" s="241"/>
      <c r="Y752" s="241"/>
      <c r="Z752" s="241"/>
    </row>
    <row r="753" spans="1:26" ht="14.25" customHeight="1" x14ac:dyDescent="0.25">
      <c r="A753" s="241"/>
      <c r="B753" s="241"/>
      <c r="C753" s="241"/>
      <c r="D753" s="241"/>
      <c r="E753" s="241"/>
      <c r="F753" s="241"/>
      <c r="G753" s="256"/>
      <c r="H753" s="249"/>
      <c r="I753" s="241"/>
      <c r="J753" s="241"/>
      <c r="K753" s="241"/>
      <c r="L753" s="241"/>
      <c r="M753" s="241"/>
      <c r="N753" s="241"/>
      <c r="O753" s="241"/>
      <c r="P753" s="241"/>
      <c r="Q753" s="241"/>
      <c r="R753" s="241"/>
      <c r="S753" s="241"/>
      <c r="T753" s="241"/>
      <c r="U753" s="241"/>
      <c r="V753" s="241"/>
      <c r="W753" s="241"/>
      <c r="X753" s="241"/>
      <c r="Y753" s="241"/>
      <c r="Z753" s="241"/>
    </row>
    <row r="754" spans="1:26" ht="14.25" customHeight="1" x14ac:dyDescent="0.25">
      <c r="A754" s="241"/>
      <c r="B754" s="241"/>
      <c r="C754" s="241"/>
      <c r="D754" s="241"/>
      <c r="E754" s="241"/>
      <c r="F754" s="241"/>
      <c r="G754" s="256"/>
      <c r="H754" s="249"/>
      <c r="I754" s="241"/>
      <c r="J754" s="241"/>
      <c r="K754" s="241"/>
      <c r="L754" s="241"/>
      <c r="M754" s="241"/>
      <c r="N754" s="241"/>
      <c r="O754" s="241"/>
      <c r="P754" s="241"/>
      <c r="Q754" s="241"/>
      <c r="R754" s="241"/>
      <c r="S754" s="241"/>
      <c r="T754" s="241"/>
      <c r="U754" s="241"/>
      <c r="V754" s="241"/>
      <c r="W754" s="241"/>
      <c r="X754" s="241"/>
      <c r="Y754" s="241"/>
      <c r="Z754" s="241"/>
    </row>
    <row r="755" spans="1:26" ht="14.25" customHeight="1" x14ac:dyDescent="0.25">
      <c r="A755" s="241"/>
      <c r="B755" s="241"/>
      <c r="C755" s="241"/>
      <c r="D755" s="241"/>
      <c r="E755" s="241"/>
      <c r="F755" s="241"/>
      <c r="G755" s="256"/>
      <c r="H755" s="249"/>
      <c r="I755" s="241"/>
      <c r="J755" s="241"/>
      <c r="K755" s="241"/>
      <c r="L755" s="241"/>
      <c r="M755" s="241"/>
      <c r="N755" s="241"/>
      <c r="O755" s="241"/>
      <c r="P755" s="241"/>
      <c r="Q755" s="241"/>
      <c r="R755" s="241"/>
      <c r="S755" s="241"/>
      <c r="T755" s="241"/>
      <c r="U755" s="241"/>
      <c r="V755" s="241"/>
      <c r="W755" s="241"/>
      <c r="X755" s="241"/>
      <c r="Y755" s="241"/>
      <c r="Z755" s="241"/>
    </row>
    <row r="756" spans="1:26" ht="14.25" customHeight="1" x14ac:dyDescent="0.25">
      <c r="A756" s="241"/>
      <c r="B756" s="241"/>
      <c r="C756" s="241"/>
      <c r="D756" s="241"/>
      <c r="E756" s="241"/>
      <c r="F756" s="241"/>
      <c r="G756" s="256"/>
      <c r="H756" s="249"/>
      <c r="I756" s="241"/>
      <c r="J756" s="241"/>
      <c r="K756" s="241"/>
      <c r="L756" s="241"/>
      <c r="M756" s="241"/>
      <c r="N756" s="241"/>
      <c r="O756" s="241"/>
      <c r="P756" s="241"/>
      <c r="Q756" s="241"/>
      <c r="R756" s="241"/>
      <c r="S756" s="241"/>
      <c r="T756" s="241"/>
      <c r="U756" s="241"/>
      <c r="V756" s="241"/>
      <c r="W756" s="241"/>
      <c r="X756" s="241"/>
      <c r="Y756" s="241"/>
      <c r="Z756" s="241"/>
    </row>
    <row r="757" spans="1:26" ht="14.25" customHeight="1" x14ac:dyDescent="0.25">
      <c r="A757" s="241"/>
      <c r="B757" s="241"/>
      <c r="C757" s="241"/>
      <c r="D757" s="241"/>
      <c r="E757" s="241"/>
      <c r="F757" s="241"/>
      <c r="G757" s="256"/>
      <c r="H757" s="249"/>
      <c r="I757" s="241"/>
      <c r="J757" s="241"/>
      <c r="K757" s="241"/>
      <c r="L757" s="241"/>
      <c r="M757" s="241"/>
      <c r="N757" s="241"/>
      <c r="O757" s="241"/>
      <c r="P757" s="241"/>
      <c r="Q757" s="241"/>
      <c r="R757" s="241"/>
      <c r="S757" s="241"/>
      <c r="T757" s="241"/>
      <c r="U757" s="241"/>
      <c r="V757" s="241"/>
      <c r="W757" s="241"/>
      <c r="X757" s="241"/>
      <c r="Y757" s="241"/>
      <c r="Z757" s="241"/>
    </row>
    <row r="758" spans="1:26" ht="14.25" customHeight="1" x14ac:dyDescent="0.25">
      <c r="A758" s="241"/>
      <c r="B758" s="241"/>
      <c r="C758" s="241"/>
      <c r="D758" s="241"/>
      <c r="E758" s="241"/>
      <c r="F758" s="241"/>
      <c r="G758" s="256"/>
      <c r="H758" s="249"/>
      <c r="I758" s="241"/>
      <c r="J758" s="241"/>
      <c r="K758" s="241"/>
      <c r="L758" s="241"/>
      <c r="M758" s="241"/>
      <c r="N758" s="241"/>
      <c r="O758" s="241"/>
      <c r="P758" s="241"/>
      <c r="Q758" s="241"/>
      <c r="R758" s="241"/>
      <c r="S758" s="241"/>
      <c r="T758" s="241"/>
      <c r="U758" s="241"/>
      <c r="V758" s="241"/>
      <c r="W758" s="241"/>
      <c r="X758" s="241"/>
      <c r="Y758" s="241"/>
      <c r="Z758" s="241"/>
    </row>
    <row r="759" spans="1:26" ht="14.25" customHeight="1" x14ac:dyDescent="0.25">
      <c r="A759" s="241"/>
      <c r="B759" s="241"/>
      <c r="C759" s="241"/>
      <c r="D759" s="241"/>
      <c r="E759" s="241"/>
      <c r="F759" s="241"/>
      <c r="G759" s="256"/>
      <c r="H759" s="249"/>
      <c r="I759" s="241"/>
      <c r="J759" s="241"/>
      <c r="K759" s="241"/>
      <c r="L759" s="241"/>
      <c r="M759" s="241"/>
      <c r="N759" s="241"/>
      <c r="O759" s="241"/>
      <c r="P759" s="241"/>
      <c r="Q759" s="241"/>
      <c r="R759" s="241"/>
      <c r="S759" s="241"/>
      <c r="T759" s="241"/>
      <c r="U759" s="241"/>
      <c r="V759" s="241"/>
      <c r="W759" s="241"/>
      <c r="X759" s="241"/>
      <c r="Y759" s="241"/>
      <c r="Z759" s="241"/>
    </row>
    <row r="760" spans="1:26" ht="14.25" customHeight="1" x14ac:dyDescent="0.25">
      <c r="A760" s="241"/>
      <c r="B760" s="241"/>
      <c r="C760" s="241"/>
      <c r="D760" s="241"/>
      <c r="E760" s="241"/>
      <c r="F760" s="241"/>
      <c r="G760" s="256"/>
      <c r="H760" s="249"/>
      <c r="I760" s="241"/>
      <c r="J760" s="241"/>
      <c r="K760" s="241"/>
      <c r="L760" s="241"/>
      <c r="M760" s="241"/>
      <c r="N760" s="241"/>
      <c r="O760" s="241"/>
      <c r="P760" s="241"/>
      <c r="Q760" s="241"/>
      <c r="R760" s="241"/>
      <c r="S760" s="241"/>
      <c r="T760" s="241"/>
      <c r="U760" s="241"/>
      <c r="V760" s="241"/>
      <c r="W760" s="241"/>
      <c r="X760" s="241"/>
      <c r="Y760" s="241"/>
      <c r="Z760" s="241"/>
    </row>
    <row r="761" spans="1:26" ht="14.25" customHeight="1" x14ac:dyDescent="0.25">
      <c r="A761" s="241"/>
      <c r="B761" s="241"/>
      <c r="C761" s="241"/>
      <c r="D761" s="241"/>
      <c r="E761" s="241"/>
      <c r="F761" s="241"/>
      <c r="G761" s="256"/>
      <c r="H761" s="249"/>
      <c r="I761" s="241"/>
      <c r="J761" s="241"/>
      <c r="K761" s="241"/>
      <c r="L761" s="241"/>
      <c r="M761" s="241"/>
      <c r="N761" s="241"/>
      <c r="O761" s="241"/>
      <c r="P761" s="241"/>
      <c r="Q761" s="241"/>
      <c r="R761" s="241"/>
      <c r="S761" s="241"/>
      <c r="T761" s="241"/>
      <c r="U761" s="241"/>
      <c r="V761" s="241"/>
      <c r="W761" s="241"/>
      <c r="X761" s="241"/>
      <c r="Y761" s="241"/>
      <c r="Z761" s="241"/>
    </row>
    <row r="762" spans="1:26" ht="14.25" customHeight="1" x14ac:dyDescent="0.25">
      <c r="A762" s="241"/>
      <c r="B762" s="241"/>
      <c r="C762" s="241"/>
      <c r="D762" s="241"/>
      <c r="E762" s="241"/>
      <c r="F762" s="241"/>
      <c r="G762" s="256"/>
      <c r="H762" s="249"/>
      <c r="I762" s="241"/>
      <c r="J762" s="241"/>
      <c r="K762" s="241"/>
      <c r="L762" s="241"/>
      <c r="M762" s="241"/>
      <c r="N762" s="241"/>
      <c r="O762" s="241"/>
      <c r="P762" s="241"/>
      <c r="Q762" s="241"/>
      <c r="R762" s="241"/>
      <c r="S762" s="241"/>
      <c r="T762" s="241"/>
      <c r="U762" s="241"/>
      <c r="V762" s="241"/>
      <c r="W762" s="241"/>
      <c r="X762" s="241"/>
      <c r="Y762" s="241"/>
      <c r="Z762" s="241"/>
    </row>
    <row r="763" spans="1:26" ht="14.25" customHeight="1" x14ac:dyDescent="0.25">
      <c r="A763" s="241"/>
      <c r="B763" s="241"/>
      <c r="C763" s="241"/>
      <c r="D763" s="241"/>
      <c r="E763" s="241"/>
      <c r="F763" s="241"/>
      <c r="G763" s="256"/>
      <c r="H763" s="249"/>
      <c r="I763" s="241"/>
      <c r="J763" s="241"/>
      <c r="K763" s="241"/>
      <c r="L763" s="241"/>
      <c r="M763" s="241"/>
      <c r="N763" s="241"/>
      <c r="O763" s="241"/>
      <c r="P763" s="241"/>
      <c r="Q763" s="241"/>
      <c r="R763" s="241"/>
      <c r="S763" s="241"/>
      <c r="T763" s="241"/>
      <c r="U763" s="241"/>
      <c r="V763" s="241"/>
      <c r="W763" s="241"/>
      <c r="X763" s="241"/>
      <c r="Y763" s="241"/>
      <c r="Z763" s="241"/>
    </row>
    <row r="764" spans="1:26" ht="14.25" customHeight="1" x14ac:dyDescent="0.25">
      <c r="A764" s="241"/>
      <c r="B764" s="241"/>
      <c r="C764" s="241"/>
      <c r="D764" s="241"/>
      <c r="E764" s="241"/>
      <c r="F764" s="241"/>
      <c r="G764" s="256"/>
      <c r="H764" s="249"/>
      <c r="I764" s="241"/>
      <c r="J764" s="241"/>
      <c r="K764" s="241"/>
      <c r="L764" s="241"/>
      <c r="M764" s="241"/>
      <c r="N764" s="241"/>
      <c r="O764" s="241"/>
      <c r="P764" s="241"/>
      <c r="Q764" s="241"/>
      <c r="R764" s="241"/>
      <c r="S764" s="241"/>
      <c r="T764" s="241"/>
      <c r="U764" s="241"/>
      <c r="V764" s="241"/>
      <c r="W764" s="241"/>
      <c r="X764" s="241"/>
      <c r="Y764" s="241"/>
      <c r="Z764" s="241"/>
    </row>
    <row r="765" spans="1:26" ht="14.25" customHeight="1" x14ac:dyDescent="0.25">
      <c r="A765" s="241"/>
      <c r="B765" s="241"/>
      <c r="C765" s="241"/>
      <c r="D765" s="241"/>
      <c r="E765" s="241"/>
      <c r="F765" s="241"/>
      <c r="G765" s="256"/>
      <c r="H765" s="249"/>
      <c r="I765" s="241"/>
      <c r="J765" s="241"/>
      <c r="K765" s="241"/>
      <c r="L765" s="241"/>
      <c r="M765" s="241"/>
      <c r="N765" s="241"/>
      <c r="O765" s="241"/>
      <c r="P765" s="241"/>
      <c r="Q765" s="241"/>
      <c r="R765" s="241"/>
      <c r="S765" s="241"/>
      <c r="T765" s="241"/>
      <c r="U765" s="241"/>
      <c r="V765" s="241"/>
      <c r="W765" s="241"/>
      <c r="X765" s="241"/>
      <c r="Y765" s="241"/>
      <c r="Z765" s="241"/>
    </row>
    <row r="766" spans="1:26" ht="14.25" customHeight="1" x14ac:dyDescent="0.25">
      <c r="A766" s="241"/>
      <c r="B766" s="241"/>
      <c r="C766" s="241"/>
      <c r="D766" s="241"/>
      <c r="E766" s="241"/>
      <c r="F766" s="241"/>
      <c r="G766" s="256"/>
      <c r="H766" s="249"/>
      <c r="I766" s="241"/>
      <c r="J766" s="241"/>
      <c r="K766" s="241"/>
      <c r="L766" s="241"/>
      <c r="M766" s="241"/>
      <c r="N766" s="241"/>
      <c r="O766" s="241"/>
      <c r="P766" s="241"/>
      <c r="Q766" s="241"/>
      <c r="R766" s="241"/>
      <c r="S766" s="241"/>
      <c r="T766" s="241"/>
      <c r="U766" s="241"/>
      <c r="V766" s="241"/>
      <c r="W766" s="241"/>
      <c r="X766" s="241"/>
      <c r="Y766" s="241"/>
      <c r="Z766" s="241"/>
    </row>
    <row r="767" spans="1:26" ht="14.25" customHeight="1" x14ac:dyDescent="0.25">
      <c r="A767" s="241"/>
      <c r="B767" s="241"/>
      <c r="C767" s="241"/>
      <c r="D767" s="241"/>
      <c r="E767" s="241"/>
      <c r="F767" s="241"/>
      <c r="G767" s="256"/>
      <c r="H767" s="249"/>
      <c r="I767" s="241"/>
      <c r="J767" s="241"/>
      <c r="K767" s="241"/>
      <c r="L767" s="241"/>
      <c r="M767" s="241"/>
      <c r="N767" s="241"/>
      <c r="O767" s="241"/>
      <c r="P767" s="241"/>
      <c r="Q767" s="241"/>
      <c r="R767" s="241"/>
      <c r="S767" s="241"/>
      <c r="T767" s="241"/>
      <c r="U767" s="241"/>
      <c r="V767" s="241"/>
      <c r="W767" s="241"/>
      <c r="X767" s="241"/>
      <c r="Y767" s="241"/>
      <c r="Z767" s="241"/>
    </row>
    <row r="768" spans="1:26" ht="14.25" customHeight="1" x14ac:dyDescent="0.25">
      <c r="A768" s="241"/>
      <c r="B768" s="241"/>
      <c r="C768" s="241"/>
      <c r="D768" s="241"/>
      <c r="E768" s="241"/>
      <c r="F768" s="241"/>
      <c r="G768" s="256"/>
      <c r="H768" s="249"/>
      <c r="I768" s="241"/>
      <c r="J768" s="241"/>
      <c r="K768" s="241"/>
      <c r="L768" s="241"/>
      <c r="M768" s="241"/>
      <c r="N768" s="241"/>
      <c r="O768" s="241"/>
      <c r="P768" s="241"/>
      <c r="Q768" s="241"/>
      <c r="R768" s="241"/>
      <c r="S768" s="241"/>
      <c r="T768" s="241"/>
      <c r="U768" s="241"/>
      <c r="V768" s="241"/>
      <c r="W768" s="241"/>
      <c r="X768" s="241"/>
      <c r="Y768" s="241"/>
      <c r="Z768" s="241"/>
    </row>
    <row r="769" spans="1:26" ht="14.25" customHeight="1" x14ac:dyDescent="0.25">
      <c r="A769" s="241"/>
      <c r="B769" s="241"/>
      <c r="C769" s="241"/>
      <c r="D769" s="241"/>
      <c r="E769" s="241"/>
      <c r="F769" s="241"/>
      <c r="G769" s="256"/>
      <c r="H769" s="249"/>
      <c r="I769" s="241"/>
      <c r="J769" s="241"/>
      <c r="K769" s="241"/>
      <c r="L769" s="241"/>
      <c r="M769" s="241"/>
      <c r="N769" s="241"/>
      <c r="O769" s="241"/>
      <c r="P769" s="241"/>
      <c r="Q769" s="241"/>
      <c r="R769" s="241"/>
      <c r="S769" s="241"/>
      <c r="T769" s="241"/>
      <c r="U769" s="241"/>
      <c r="V769" s="241"/>
      <c r="W769" s="241"/>
      <c r="X769" s="241"/>
      <c r="Y769" s="241"/>
      <c r="Z769" s="241"/>
    </row>
    <row r="770" spans="1:26" ht="14.25" customHeight="1" x14ac:dyDescent="0.25">
      <c r="A770" s="241"/>
      <c r="B770" s="241"/>
      <c r="C770" s="241"/>
      <c r="D770" s="241"/>
      <c r="E770" s="241"/>
      <c r="F770" s="241"/>
      <c r="G770" s="256"/>
      <c r="H770" s="249"/>
      <c r="I770" s="241"/>
      <c r="J770" s="241"/>
      <c r="K770" s="241"/>
      <c r="L770" s="241"/>
      <c r="M770" s="241"/>
      <c r="N770" s="241"/>
      <c r="O770" s="241"/>
      <c r="P770" s="241"/>
      <c r="Q770" s="241"/>
      <c r="R770" s="241"/>
      <c r="S770" s="241"/>
      <c r="T770" s="241"/>
      <c r="U770" s="241"/>
      <c r="V770" s="241"/>
      <c r="W770" s="241"/>
      <c r="X770" s="241"/>
      <c r="Y770" s="241"/>
      <c r="Z770" s="241"/>
    </row>
    <row r="771" spans="1:26" ht="14.25" customHeight="1" x14ac:dyDescent="0.25">
      <c r="A771" s="241"/>
      <c r="B771" s="241"/>
      <c r="C771" s="241"/>
      <c r="D771" s="241"/>
      <c r="E771" s="241"/>
      <c r="F771" s="241"/>
      <c r="G771" s="256"/>
      <c r="H771" s="249"/>
      <c r="I771" s="241"/>
      <c r="J771" s="241"/>
      <c r="K771" s="241"/>
      <c r="L771" s="241"/>
      <c r="M771" s="241"/>
      <c r="N771" s="241"/>
      <c r="O771" s="241"/>
      <c r="P771" s="241"/>
      <c r="Q771" s="241"/>
      <c r="R771" s="241"/>
      <c r="S771" s="241"/>
      <c r="T771" s="241"/>
      <c r="U771" s="241"/>
      <c r="V771" s="241"/>
      <c r="W771" s="241"/>
      <c r="X771" s="241"/>
      <c r="Y771" s="241"/>
      <c r="Z771" s="241"/>
    </row>
    <row r="772" spans="1:26" ht="14.25" customHeight="1" x14ac:dyDescent="0.25">
      <c r="A772" s="241"/>
      <c r="B772" s="241"/>
      <c r="C772" s="241"/>
      <c r="D772" s="241"/>
      <c r="E772" s="241"/>
      <c r="F772" s="241"/>
      <c r="G772" s="256"/>
      <c r="H772" s="249"/>
      <c r="I772" s="241"/>
      <c r="J772" s="241"/>
      <c r="K772" s="241"/>
      <c r="L772" s="241"/>
      <c r="M772" s="241"/>
      <c r="N772" s="241"/>
      <c r="O772" s="241"/>
      <c r="P772" s="241"/>
      <c r="Q772" s="241"/>
      <c r="R772" s="241"/>
      <c r="S772" s="241"/>
      <c r="T772" s="241"/>
      <c r="U772" s="241"/>
      <c r="V772" s="241"/>
      <c r="W772" s="241"/>
      <c r="X772" s="241"/>
      <c r="Y772" s="241"/>
      <c r="Z772" s="241"/>
    </row>
    <row r="773" spans="1:26" ht="14.25" customHeight="1" x14ac:dyDescent="0.25">
      <c r="A773" s="241"/>
      <c r="B773" s="241"/>
      <c r="C773" s="241"/>
      <c r="D773" s="241"/>
      <c r="E773" s="241"/>
      <c r="F773" s="241"/>
      <c r="G773" s="256"/>
      <c r="H773" s="249"/>
      <c r="I773" s="241"/>
      <c r="J773" s="241"/>
      <c r="K773" s="241"/>
      <c r="L773" s="241"/>
      <c r="M773" s="241"/>
      <c r="N773" s="241"/>
      <c r="O773" s="241"/>
      <c r="P773" s="241"/>
      <c r="Q773" s="241"/>
      <c r="R773" s="241"/>
      <c r="S773" s="241"/>
      <c r="T773" s="241"/>
      <c r="U773" s="241"/>
      <c r="V773" s="241"/>
      <c r="W773" s="241"/>
      <c r="X773" s="241"/>
      <c r="Y773" s="241"/>
      <c r="Z773" s="241"/>
    </row>
    <row r="774" spans="1:26" ht="14.25" customHeight="1" x14ac:dyDescent="0.25">
      <c r="A774" s="241"/>
      <c r="B774" s="241"/>
      <c r="C774" s="241"/>
      <c r="D774" s="241"/>
      <c r="E774" s="241"/>
      <c r="F774" s="241"/>
      <c r="G774" s="256"/>
      <c r="H774" s="249"/>
      <c r="I774" s="241"/>
      <c r="J774" s="241"/>
      <c r="K774" s="241"/>
      <c r="L774" s="241"/>
      <c r="M774" s="241"/>
      <c r="N774" s="241"/>
      <c r="O774" s="241"/>
      <c r="P774" s="241"/>
      <c r="Q774" s="241"/>
      <c r="R774" s="241"/>
      <c r="S774" s="241"/>
      <c r="T774" s="241"/>
      <c r="U774" s="241"/>
      <c r="V774" s="241"/>
      <c r="W774" s="241"/>
      <c r="X774" s="241"/>
      <c r="Y774" s="241"/>
      <c r="Z774" s="241"/>
    </row>
    <row r="775" spans="1:26" ht="14.25" customHeight="1" x14ac:dyDescent="0.25">
      <c r="A775" s="241"/>
      <c r="B775" s="241"/>
      <c r="C775" s="241"/>
      <c r="D775" s="241"/>
      <c r="E775" s="241"/>
      <c r="F775" s="241"/>
      <c r="G775" s="256"/>
      <c r="H775" s="249"/>
      <c r="I775" s="241"/>
      <c r="J775" s="241"/>
      <c r="K775" s="241"/>
      <c r="L775" s="241"/>
      <c r="M775" s="241"/>
      <c r="N775" s="241"/>
      <c r="O775" s="241"/>
      <c r="P775" s="241"/>
      <c r="Q775" s="241"/>
      <c r="R775" s="241"/>
      <c r="S775" s="241"/>
      <c r="T775" s="241"/>
      <c r="U775" s="241"/>
      <c r="V775" s="241"/>
      <c r="W775" s="241"/>
      <c r="X775" s="241"/>
      <c r="Y775" s="241"/>
      <c r="Z775" s="241"/>
    </row>
    <row r="776" spans="1:26" ht="14.25" customHeight="1" x14ac:dyDescent="0.25">
      <c r="A776" s="241"/>
      <c r="B776" s="241"/>
      <c r="C776" s="241"/>
      <c r="D776" s="241"/>
      <c r="E776" s="241"/>
      <c r="F776" s="241"/>
      <c r="G776" s="256"/>
      <c r="H776" s="249"/>
      <c r="I776" s="241"/>
      <c r="J776" s="241"/>
      <c r="K776" s="241"/>
      <c r="L776" s="241"/>
      <c r="M776" s="241"/>
      <c r="N776" s="241"/>
      <c r="O776" s="241"/>
      <c r="P776" s="241"/>
      <c r="Q776" s="241"/>
      <c r="R776" s="241"/>
      <c r="S776" s="241"/>
      <c r="T776" s="241"/>
      <c r="U776" s="241"/>
      <c r="V776" s="241"/>
      <c r="W776" s="241"/>
      <c r="X776" s="241"/>
      <c r="Y776" s="241"/>
      <c r="Z776" s="241"/>
    </row>
    <row r="777" spans="1:26" ht="14.25" customHeight="1" x14ac:dyDescent="0.25">
      <c r="A777" s="241"/>
      <c r="B777" s="241"/>
      <c r="C777" s="241"/>
      <c r="D777" s="241"/>
      <c r="E777" s="241"/>
      <c r="F777" s="241"/>
      <c r="G777" s="256"/>
      <c r="H777" s="249"/>
      <c r="I777" s="241"/>
      <c r="J777" s="241"/>
      <c r="K777" s="241"/>
      <c r="L777" s="241"/>
      <c r="M777" s="241"/>
      <c r="N777" s="241"/>
      <c r="O777" s="241"/>
      <c r="P777" s="241"/>
      <c r="Q777" s="241"/>
      <c r="R777" s="241"/>
      <c r="S777" s="241"/>
      <c r="T777" s="241"/>
      <c r="U777" s="241"/>
      <c r="V777" s="241"/>
      <c r="W777" s="241"/>
      <c r="X777" s="241"/>
      <c r="Y777" s="241"/>
      <c r="Z777" s="241"/>
    </row>
    <row r="778" spans="1:26" ht="14.25" customHeight="1" x14ac:dyDescent="0.25">
      <c r="A778" s="241"/>
      <c r="B778" s="241"/>
      <c r="C778" s="241"/>
      <c r="D778" s="241"/>
      <c r="E778" s="241"/>
      <c r="F778" s="241"/>
      <c r="G778" s="256"/>
      <c r="H778" s="249"/>
      <c r="I778" s="241"/>
      <c r="J778" s="241"/>
      <c r="K778" s="241"/>
      <c r="L778" s="241"/>
      <c r="M778" s="241"/>
      <c r="N778" s="241"/>
      <c r="O778" s="241"/>
      <c r="P778" s="241"/>
      <c r="Q778" s="241"/>
      <c r="R778" s="241"/>
      <c r="S778" s="241"/>
      <c r="T778" s="241"/>
      <c r="U778" s="241"/>
      <c r="V778" s="241"/>
      <c r="W778" s="241"/>
      <c r="X778" s="241"/>
      <c r="Y778" s="241"/>
      <c r="Z778" s="241"/>
    </row>
    <row r="779" spans="1:26" ht="14.25" customHeight="1" x14ac:dyDescent="0.25">
      <c r="A779" s="241"/>
      <c r="B779" s="241"/>
      <c r="C779" s="241"/>
      <c r="D779" s="241"/>
      <c r="E779" s="241"/>
      <c r="F779" s="241"/>
      <c r="G779" s="256"/>
      <c r="H779" s="249"/>
      <c r="I779" s="241"/>
      <c r="J779" s="241"/>
      <c r="K779" s="241"/>
      <c r="L779" s="241"/>
      <c r="M779" s="241"/>
      <c r="N779" s="241"/>
      <c r="O779" s="241"/>
      <c r="P779" s="241"/>
      <c r="Q779" s="241"/>
      <c r="R779" s="241"/>
      <c r="S779" s="241"/>
      <c r="T779" s="241"/>
      <c r="U779" s="241"/>
      <c r="V779" s="241"/>
      <c r="W779" s="241"/>
      <c r="X779" s="241"/>
      <c r="Y779" s="241"/>
      <c r="Z779" s="241"/>
    </row>
    <row r="780" spans="1:26" ht="14.25" customHeight="1" x14ac:dyDescent="0.25">
      <c r="A780" s="241"/>
      <c r="B780" s="241"/>
      <c r="C780" s="241"/>
      <c r="D780" s="241"/>
      <c r="E780" s="241"/>
      <c r="F780" s="241"/>
      <c r="G780" s="256"/>
      <c r="H780" s="249"/>
      <c r="I780" s="241"/>
      <c r="J780" s="241"/>
      <c r="K780" s="241"/>
      <c r="L780" s="241"/>
      <c r="M780" s="241"/>
      <c r="N780" s="241"/>
      <c r="O780" s="241"/>
      <c r="P780" s="241"/>
      <c r="Q780" s="241"/>
      <c r="R780" s="241"/>
      <c r="S780" s="241"/>
      <c r="T780" s="241"/>
      <c r="U780" s="241"/>
      <c r="V780" s="241"/>
      <c r="W780" s="241"/>
      <c r="X780" s="241"/>
      <c r="Y780" s="241"/>
      <c r="Z780" s="241"/>
    </row>
    <row r="781" spans="1:26" ht="14.25" customHeight="1" x14ac:dyDescent="0.25">
      <c r="A781" s="241"/>
      <c r="B781" s="241"/>
      <c r="C781" s="241"/>
      <c r="D781" s="241"/>
      <c r="E781" s="241"/>
      <c r="F781" s="241"/>
      <c r="G781" s="256"/>
      <c r="H781" s="249"/>
      <c r="I781" s="241"/>
      <c r="J781" s="241"/>
      <c r="K781" s="241"/>
      <c r="L781" s="241"/>
      <c r="M781" s="241"/>
      <c r="N781" s="241"/>
      <c r="O781" s="241"/>
      <c r="P781" s="241"/>
      <c r="Q781" s="241"/>
      <c r="R781" s="241"/>
      <c r="S781" s="241"/>
      <c r="T781" s="241"/>
      <c r="U781" s="241"/>
      <c r="V781" s="241"/>
      <c r="W781" s="241"/>
      <c r="X781" s="241"/>
      <c r="Y781" s="241"/>
      <c r="Z781" s="241"/>
    </row>
    <row r="782" spans="1:26" ht="14.25" customHeight="1" x14ac:dyDescent="0.25">
      <c r="A782" s="241"/>
      <c r="B782" s="241"/>
      <c r="C782" s="241"/>
      <c r="D782" s="241"/>
      <c r="E782" s="241"/>
      <c r="F782" s="241"/>
      <c r="G782" s="256"/>
      <c r="H782" s="249"/>
      <c r="I782" s="241"/>
      <c r="J782" s="241"/>
      <c r="K782" s="241"/>
      <c r="L782" s="241"/>
      <c r="M782" s="241"/>
      <c r="N782" s="241"/>
      <c r="O782" s="241"/>
      <c r="P782" s="241"/>
      <c r="Q782" s="241"/>
      <c r="R782" s="241"/>
      <c r="S782" s="241"/>
      <c r="T782" s="241"/>
      <c r="U782" s="241"/>
      <c r="V782" s="241"/>
      <c r="W782" s="241"/>
      <c r="X782" s="241"/>
      <c r="Y782" s="241"/>
      <c r="Z782" s="241"/>
    </row>
    <row r="783" spans="1:26" ht="14.25" customHeight="1" x14ac:dyDescent="0.25">
      <c r="A783" s="241"/>
      <c r="B783" s="241"/>
      <c r="C783" s="241"/>
      <c r="D783" s="241"/>
      <c r="E783" s="241"/>
      <c r="F783" s="241"/>
      <c r="G783" s="256"/>
      <c r="H783" s="249"/>
      <c r="I783" s="241"/>
      <c r="J783" s="241"/>
      <c r="K783" s="241"/>
      <c r="L783" s="241"/>
      <c r="M783" s="241"/>
      <c r="N783" s="241"/>
      <c r="O783" s="241"/>
      <c r="P783" s="241"/>
      <c r="Q783" s="241"/>
      <c r="R783" s="241"/>
      <c r="S783" s="241"/>
      <c r="T783" s="241"/>
      <c r="U783" s="241"/>
      <c r="V783" s="241"/>
      <c r="W783" s="241"/>
      <c r="X783" s="241"/>
      <c r="Y783" s="241"/>
      <c r="Z783" s="241"/>
    </row>
    <row r="784" spans="1:26" ht="14.25" customHeight="1" x14ac:dyDescent="0.25">
      <c r="A784" s="241"/>
      <c r="B784" s="241"/>
      <c r="C784" s="241"/>
      <c r="D784" s="241"/>
      <c r="E784" s="241"/>
      <c r="F784" s="241"/>
      <c r="G784" s="256"/>
      <c r="H784" s="249"/>
      <c r="I784" s="241"/>
      <c r="J784" s="241"/>
      <c r="K784" s="241"/>
      <c r="L784" s="241"/>
      <c r="M784" s="241"/>
      <c r="N784" s="241"/>
      <c r="O784" s="241"/>
      <c r="P784" s="241"/>
      <c r="Q784" s="241"/>
      <c r="R784" s="241"/>
      <c r="S784" s="241"/>
      <c r="T784" s="241"/>
      <c r="U784" s="241"/>
      <c r="V784" s="241"/>
      <c r="W784" s="241"/>
      <c r="X784" s="241"/>
      <c r="Y784" s="241"/>
      <c r="Z784" s="241"/>
    </row>
    <row r="785" spans="1:26" ht="14.25" customHeight="1" x14ac:dyDescent="0.25">
      <c r="A785" s="241"/>
      <c r="B785" s="241"/>
      <c r="C785" s="241"/>
      <c r="D785" s="241"/>
      <c r="E785" s="241"/>
      <c r="F785" s="241"/>
      <c r="G785" s="256"/>
      <c r="H785" s="249"/>
      <c r="I785" s="241"/>
      <c r="J785" s="241"/>
      <c r="K785" s="241"/>
      <c r="L785" s="241"/>
      <c r="M785" s="241"/>
      <c r="N785" s="241"/>
      <c r="O785" s="241"/>
      <c r="P785" s="241"/>
      <c r="Q785" s="241"/>
      <c r="R785" s="241"/>
      <c r="S785" s="241"/>
      <c r="T785" s="241"/>
      <c r="U785" s="241"/>
      <c r="V785" s="241"/>
      <c r="W785" s="241"/>
      <c r="X785" s="241"/>
      <c r="Y785" s="241"/>
      <c r="Z785" s="241"/>
    </row>
    <row r="786" spans="1:26" ht="14.25" customHeight="1" x14ac:dyDescent="0.25">
      <c r="A786" s="241"/>
      <c r="B786" s="241"/>
      <c r="C786" s="241"/>
      <c r="D786" s="241"/>
      <c r="E786" s="241"/>
      <c r="F786" s="241"/>
      <c r="G786" s="256"/>
      <c r="H786" s="249"/>
      <c r="I786" s="241"/>
      <c r="J786" s="241"/>
      <c r="K786" s="241"/>
      <c r="L786" s="241"/>
      <c r="M786" s="241"/>
      <c r="N786" s="241"/>
      <c r="O786" s="241"/>
      <c r="P786" s="241"/>
      <c r="Q786" s="241"/>
      <c r="R786" s="241"/>
      <c r="S786" s="241"/>
      <c r="T786" s="241"/>
      <c r="U786" s="241"/>
      <c r="V786" s="241"/>
      <c r="W786" s="241"/>
      <c r="X786" s="241"/>
      <c r="Y786" s="241"/>
      <c r="Z786" s="241"/>
    </row>
    <row r="787" spans="1:26" ht="14.25" customHeight="1" x14ac:dyDescent="0.25">
      <c r="A787" s="241"/>
      <c r="B787" s="241"/>
      <c r="C787" s="241"/>
      <c r="D787" s="241"/>
      <c r="E787" s="241"/>
      <c r="F787" s="241"/>
      <c r="G787" s="256"/>
      <c r="H787" s="249"/>
      <c r="I787" s="241"/>
      <c r="J787" s="241"/>
      <c r="K787" s="241"/>
      <c r="L787" s="241"/>
      <c r="M787" s="241"/>
      <c r="N787" s="241"/>
      <c r="O787" s="241"/>
      <c r="P787" s="241"/>
      <c r="Q787" s="241"/>
      <c r="R787" s="241"/>
      <c r="S787" s="241"/>
      <c r="T787" s="241"/>
      <c r="U787" s="241"/>
      <c r="V787" s="241"/>
      <c r="W787" s="241"/>
      <c r="X787" s="241"/>
      <c r="Y787" s="241"/>
      <c r="Z787" s="241"/>
    </row>
    <row r="788" spans="1:26" ht="14.25" customHeight="1" x14ac:dyDescent="0.25">
      <c r="A788" s="241"/>
      <c r="B788" s="241"/>
      <c r="C788" s="241"/>
      <c r="D788" s="241"/>
      <c r="E788" s="241"/>
      <c r="F788" s="241"/>
      <c r="G788" s="256"/>
      <c r="H788" s="249"/>
      <c r="I788" s="241"/>
      <c r="J788" s="241"/>
      <c r="K788" s="241"/>
      <c r="L788" s="241"/>
      <c r="M788" s="241"/>
      <c r="N788" s="241"/>
      <c r="O788" s="241"/>
      <c r="P788" s="241"/>
      <c r="Q788" s="241"/>
      <c r="R788" s="241"/>
      <c r="S788" s="241"/>
      <c r="T788" s="241"/>
      <c r="U788" s="241"/>
      <c r="V788" s="241"/>
      <c r="W788" s="241"/>
      <c r="X788" s="241"/>
      <c r="Y788" s="241"/>
      <c r="Z788" s="241"/>
    </row>
    <row r="789" spans="1:26" ht="14.25" customHeight="1" x14ac:dyDescent="0.25">
      <c r="A789" s="241"/>
      <c r="B789" s="241"/>
      <c r="C789" s="241"/>
      <c r="D789" s="241"/>
      <c r="E789" s="241"/>
      <c r="F789" s="241"/>
      <c r="G789" s="256"/>
      <c r="H789" s="249"/>
      <c r="I789" s="241"/>
      <c r="J789" s="241"/>
      <c r="K789" s="241"/>
      <c r="L789" s="241"/>
      <c r="M789" s="241"/>
      <c r="N789" s="241"/>
      <c r="O789" s="241"/>
      <c r="P789" s="241"/>
      <c r="Q789" s="241"/>
      <c r="R789" s="241"/>
      <c r="S789" s="241"/>
      <c r="T789" s="241"/>
      <c r="U789" s="241"/>
      <c r="V789" s="241"/>
      <c r="W789" s="241"/>
      <c r="X789" s="241"/>
      <c r="Y789" s="241"/>
      <c r="Z789" s="241"/>
    </row>
    <row r="790" spans="1:26" ht="14.25" customHeight="1" x14ac:dyDescent="0.25">
      <c r="A790" s="241"/>
      <c r="B790" s="241"/>
      <c r="C790" s="241"/>
      <c r="D790" s="241"/>
      <c r="E790" s="241"/>
      <c r="F790" s="241"/>
      <c r="G790" s="256"/>
      <c r="H790" s="249"/>
      <c r="I790" s="241"/>
      <c r="J790" s="241"/>
      <c r="K790" s="241"/>
      <c r="L790" s="241"/>
      <c r="M790" s="241"/>
      <c r="N790" s="241"/>
      <c r="O790" s="241"/>
      <c r="P790" s="241"/>
      <c r="Q790" s="241"/>
      <c r="R790" s="241"/>
      <c r="S790" s="241"/>
      <c r="T790" s="241"/>
      <c r="U790" s="241"/>
      <c r="V790" s="241"/>
      <c r="W790" s="241"/>
      <c r="X790" s="241"/>
      <c r="Y790" s="241"/>
      <c r="Z790" s="241"/>
    </row>
    <row r="791" spans="1:26" ht="14.25" customHeight="1" x14ac:dyDescent="0.25">
      <c r="A791" s="241"/>
      <c r="B791" s="241"/>
      <c r="C791" s="241"/>
      <c r="D791" s="241"/>
      <c r="E791" s="241"/>
      <c r="F791" s="241"/>
      <c r="G791" s="256"/>
      <c r="H791" s="249"/>
      <c r="I791" s="241"/>
      <c r="J791" s="241"/>
      <c r="K791" s="241"/>
      <c r="L791" s="241"/>
      <c r="M791" s="241"/>
      <c r="N791" s="241"/>
      <c r="O791" s="241"/>
      <c r="P791" s="241"/>
      <c r="Q791" s="241"/>
      <c r="R791" s="241"/>
      <c r="S791" s="241"/>
      <c r="T791" s="241"/>
      <c r="U791" s="241"/>
      <c r="V791" s="241"/>
      <c r="W791" s="241"/>
      <c r="X791" s="241"/>
      <c r="Y791" s="241"/>
      <c r="Z791" s="241"/>
    </row>
    <row r="792" spans="1:26" ht="14.25" customHeight="1" x14ac:dyDescent="0.25">
      <c r="A792" s="241"/>
      <c r="B792" s="241"/>
      <c r="C792" s="241"/>
      <c r="D792" s="241"/>
      <c r="E792" s="241"/>
      <c r="F792" s="241"/>
      <c r="G792" s="256"/>
      <c r="H792" s="249"/>
      <c r="I792" s="241"/>
      <c r="J792" s="241"/>
      <c r="K792" s="241"/>
      <c r="L792" s="241"/>
      <c r="M792" s="241"/>
      <c r="N792" s="241"/>
      <c r="O792" s="241"/>
      <c r="P792" s="241"/>
      <c r="Q792" s="241"/>
      <c r="R792" s="241"/>
      <c r="S792" s="241"/>
      <c r="T792" s="241"/>
      <c r="U792" s="241"/>
      <c r="V792" s="241"/>
      <c r="W792" s="241"/>
      <c r="X792" s="241"/>
      <c r="Y792" s="241"/>
      <c r="Z792" s="241"/>
    </row>
    <row r="793" spans="1:26" ht="14.25" customHeight="1" x14ac:dyDescent="0.25">
      <c r="A793" s="241"/>
      <c r="B793" s="241"/>
      <c r="C793" s="241"/>
      <c r="D793" s="241"/>
      <c r="E793" s="241"/>
      <c r="F793" s="241"/>
      <c r="G793" s="256"/>
      <c r="H793" s="249"/>
      <c r="I793" s="241"/>
      <c r="J793" s="241"/>
      <c r="K793" s="241"/>
      <c r="L793" s="241"/>
      <c r="M793" s="241"/>
      <c r="N793" s="241"/>
      <c r="O793" s="241"/>
      <c r="P793" s="241"/>
      <c r="Q793" s="241"/>
      <c r="R793" s="241"/>
      <c r="S793" s="241"/>
      <c r="T793" s="241"/>
      <c r="U793" s="241"/>
      <c r="V793" s="241"/>
      <c r="W793" s="241"/>
      <c r="X793" s="241"/>
      <c r="Y793" s="241"/>
      <c r="Z793" s="241"/>
    </row>
    <row r="794" spans="1:26" ht="14.25" customHeight="1" x14ac:dyDescent="0.25">
      <c r="A794" s="241"/>
      <c r="B794" s="241"/>
      <c r="C794" s="241"/>
      <c r="D794" s="241"/>
      <c r="E794" s="241"/>
      <c r="F794" s="241"/>
      <c r="G794" s="256"/>
      <c r="H794" s="249"/>
      <c r="I794" s="241"/>
      <c r="J794" s="241"/>
      <c r="K794" s="241"/>
      <c r="L794" s="241"/>
      <c r="M794" s="241"/>
      <c r="N794" s="241"/>
      <c r="O794" s="241"/>
      <c r="P794" s="241"/>
      <c r="Q794" s="241"/>
      <c r="R794" s="241"/>
      <c r="S794" s="241"/>
      <c r="T794" s="241"/>
      <c r="U794" s="241"/>
      <c r="V794" s="241"/>
      <c r="W794" s="241"/>
      <c r="X794" s="241"/>
      <c r="Y794" s="241"/>
      <c r="Z794" s="241"/>
    </row>
    <row r="795" spans="1:26" ht="14.25" customHeight="1" x14ac:dyDescent="0.25">
      <c r="A795" s="241"/>
      <c r="B795" s="241"/>
      <c r="C795" s="241"/>
      <c r="D795" s="241"/>
      <c r="E795" s="241"/>
      <c r="F795" s="241"/>
      <c r="G795" s="256"/>
      <c r="H795" s="249"/>
      <c r="I795" s="241"/>
      <c r="J795" s="241"/>
      <c r="K795" s="241"/>
      <c r="L795" s="241"/>
      <c r="M795" s="241"/>
      <c r="N795" s="241"/>
      <c r="O795" s="241"/>
      <c r="P795" s="241"/>
      <c r="Q795" s="241"/>
      <c r="R795" s="241"/>
      <c r="S795" s="241"/>
      <c r="T795" s="241"/>
      <c r="U795" s="241"/>
      <c r="V795" s="241"/>
      <c r="W795" s="241"/>
      <c r="X795" s="241"/>
      <c r="Y795" s="241"/>
      <c r="Z795" s="241"/>
    </row>
    <row r="796" spans="1:26" ht="14.25" customHeight="1" x14ac:dyDescent="0.25">
      <c r="A796" s="241"/>
      <c r="B796" s="241"/>
      <c r="C796" s="241"/>
      <c r="D796" s="241"/>
      <c r="E796" s="241"/>
      <c r="F796" s="241"/>
      <c r="G796" s="256"/>
      <c r="H796" s="249"/>
      <c r="I796" s="241"/>
      <c r="J796" s="241"/>
      <c r="K796" s="241"/>
      <c r="L796" s="241"/>
      <c r="M796" s="241"/>
      <c r="N796" s="241"/>
      <c r="O796" s="241"/>
      <c r="P796" s="241"/>
      <c r="Q796" s="241"/>
      <c r="R796" s="241"/>
      <c r="S796" s="241"/>
      <c r="T796" s="241"/>
      <c r="U796" s="241"/>
      <c r="V796" s="241"/>
      <c r="W796" s="241"/>
      <c r="X796" s="241"/>
      <c r="Y796" s="241"/>
      <c r="Z796" s="241"/>
    </row>
    <row r="797" spans="1:26" ht="14.25" customHeight="1" x14ac:dyDescent="0.25">
      <c r="A797" s="241"/>
      <c r="B797" s="241"/>
      <c r="C797" s="241"/>
      <c r="D797" s="241"/>
      <c r="E797" s="241"/>
      <c r="F797" s="241"/>
      <c r="G797" s="256"/>
      <c r="H797" s="249"/>
      <c r="I797" s="241"/>
      <c r="J797" s="241"/>
      <c r="K797" s="241"/>
      <c r="L797" s="241"/>
      <c r="M797" s="241"/>
      <c r="N797" s="241"/>
      <c r="O797" s="241"/>
      <c r="P797" s="241"/>
      <c r="Q797" s="241"/>
      <c r="R797" s="241"/>
      <c r="S797" s="241"/>
      <c r="T797" s="241"/>
      <c r="U797" s="241"/>
      <c r="V797" s="241"/>
      <c r="W797" s="241"/>
      <c r="X797" s="241"/>
      <c r="Y797" s="241"/>
      <c r="Z797" s="241"/>
    </row>
    <row r="798" spans="1:26" ht="14.25" customHeight="1" x14ac:dyDescent="0.25">
      <c r="A798" s="241"/>
      <c r="B798" s="241"/>
      <c r="C798" s="241"/>
      <c r="D798" s="241"/>
      <c r="E798" s="241"/>
      <c r="F798" s="241"/>
      <c r="G798" s="256"/>
      <c r="H798" s="249"/>
      <c r="I798" s="241"/>
      <c r="J798" s="241"/>
      <c r="K798" s="241"/>
      <c r="L798" s="241"/>
      <c r="M798" s="241"/>
      <c r="N798" s="241"/>
      <c r="O798" s="241"/>
      <c r="P798" s="241"/>
      <c r="Q798" s="241"/>
      <c r="R798" s="241"/>
      <c r="S798" s="241"/>
      <c r="T798" s="241"/>
      <c r="U798" s="241"/>
      <c r="V798" s="241"/>
      <c r="W798" s="241"/>
      <c r="X798" s="241"/>
      <c r="Y798" s="241"/>
      <c r="Z798" s="241"/>
    </row>
    <row r="799" spans="1:26" ht="14.25" customHeight="1" x14ac:dyDescent="0.25">
      <c r="A799" s="241"/>
      <c r="B799" s="241"/>
      <c r="C799" s="241"/>
      <c r="D799" s="241"/>
      <c r="E799" s="241"/>
      <c r="F799" s="241"/>
      <c r="G799" s="256"/>
      <c r="H799" s="249"/>
      <c r="I799" s="241"/>
      <c r="J799" s="241"/>
      <c r="K799" s="241"/>
      <c r="L799" s="241"/>
      <c r="M799" s="241"/>
      <c r="N799" s="241"/>
      <c r="O799" s="241"/>
      <c r="P799" s="241"/>
      <c r="Q799" s="241"/>
      <c r="R799" s="241"/>
      <c r="S799" s="241"/>
      <c r="T799" s="241"/>
      <c r="U799" s="241"/>
      <c r="V799" s="241"/>
      <c r="W799" s="241"/>
      <c r="X799" s="241"/>
      <c r="Y799" s="241"/>
      <c r="Z799" s="241"/>
    </row>
    <row r="800" spans="1:26" ht="14.25" customHeight="1" x14ac:dyDescent="0.25">
      <c r="A800" s="241"/>
      <c r="B800" s="241"/>
      <c r="C800" s="241"/>
      <c r="D800" s="241"/>
      <c r="E800" s="241"/>
      <c r="F800" s="241"/>
      <c r="G800" s="256"/>
      <c r="H800" s="249"/>
      <c r="I800" s="241"/>
      <c r="J800" s="241"/>
      <c r="K800" s="241"/>
      <c r="L800" s="241"/>
      <c r="M800" s="241"/>
      <c r="N800" s="241"/>
      <c r="O800" s="241"/>
      <c r="P800" s="241"/>
      <c r="Q800" s="241"/>
      <c r="R800" s="241"/>
      <c r="S800" s="241"/>
      <c r="T800" s="241"/>
      <c r="U800" s="241"/>
      <c r="V800" s="241"/>
      <c r="W800" s="241"/>
      <c r="X800" s="241"/>
      <c r="Y800" s="241"/>
      <c r="Z800" s="241"/>
    </row>
    <row r="801" spans="1:26" ht="14.25" customHeight="1" x14ac:dyDescent="0.25">
      <c r="A801" s="241"/>
      <c r="B801" s="241"/>
      <c r="C801" s="241"/>
      <c r="D801" s="241"/>
      <c r="E801" s="241"/>
      <c r="F801" s="241"/>
      <c r="G801" s="256"/>
      <c r="H801" s="249"/>
      <c r="I801" s="241"/>
      <c r="J801" s="241"/>
      <c r="K801" s="241"/>
      <c r="L801" s="241"/>
      <c r="M801" s="241"/>
      <c r="N801" s="241"/>
      <c r="O801" s="241"/>
      <c r="P801" s="241"/>
      <c r="Q801" s="241"/>
      <c r="R801" s="241"/>
      <c r="S801" s="241"/>
      <c r="T801" s="241"/>
      <c r="U801" s="241"/>
      <c r="V801" s="241"/>
      <c r="W801" s="241"/>
      <c r="X801" s="241"/>
      <c r="Y801" s="241"/>
      <c r="Z801" s="241"/>
    </row>
    <row r="802" spans="1:26" ht="14.25" customHeight="1" x14ac:dyDescent="0.25">
      <c r="A802" s="241"/>
      <c r="B802" s="241"/>
      <c r="C802" s="241"/>
      <c r="D802" s="241"/>
      <c r="E802" s="241"/>
      <c r="F802" s="241"/>
      <c r="G802" s="256"/>
      <c r="H802" s="249"/>
      <c r="I802" s="241"/>
      <c r="J802" s="241"/>
      <c r="K802" s="241"/>
      <c r="L802" s="241"/>
      <c r="M802" s="241"/>
      <c r="N802" s="241"/>
      <c r="O802" s="241"/>
      <c r="P802" s="241"/>
      <c r="Q802" s="241"/>
      <c r="R802" s="241"/>
      <c r="S802" s="241"/>
      <c r="T802" s="241"/>
      <c r="U802" s="241"/>
      <c r="V802" s="241"/>
      <c r="W802" s="241"/>
      <c r="X802" s="241"/>
      <c r="Y802" s="241"/>
      <c r="Z802" s="241"/>
    </row>
    <row r="803" spans="1:26" ht="14.25" customHeight="1" x14ac:dyDescent="0.25">
      <c r="A803" s="241"/>
      <c r="B803" s="241"/>
      <c r="C803" s="241"/>
      <c r="D803" s="241"/>
      <c r="E803" s="241"/>
      <c r="F803" s="241"/>
      <c r="G803" s="256"/>
      <c r="H803" s="249"/>
      <c r="I803" s="241"/>
      <c r="J803" s="241"/>
      <c r="K803" s="241"/>
      <c r="L803" s="241"/>
      <c r="M803" s="241"/>
      <c r="N803" s="241"/>
      <c r="O803" s="241"/>
      <c r="P803" s="241"/>
      <c r="Q803" s="241"/>
      <c r="R803" s="241"/>
      <c r="S803" s="241"/>
      <c r="T803" s="241"/>
      <c r="U803" s="241"/>
      <c r="V803" s="241"/>
      <c r="W803" s="241"/>
      <c r="X803" s="241"/>
      <c r="Y803" s="241"/>
      <c r="Z803" s="241"/>
    </row>
    <row r="804" spans="1:26" ht="14.25" customHeight="1" x14ac:dyDescent="0.25">
      <c r="A804" s="241"/>
      <c r="B804" s="241"/>
      <c r="C804" s="241"/>
      <c r="D804" s="241"/>
      <c r="E804" s="241"/>
      <c r="F804" s="241"/>
      <c r="G804" s="256"/>
      <c r="H804" s="249"/>
      <c r="I804" s="241"/>
      <c r="J804" s="241"/>
      <c r="K804" s="241"/>
      <c r="L804" s="241"/>
      <c r="M804" s="241"/>
      <c r="N804" s="241"/>
      <c r="O804" s="241"/>
      <c r="P804" s="241"/>
      <c r="Q804" s="241"/>
      <c r="R804" s="241"/>
      <c r="S804" s="241"/>
      <c r="T804" s="241"/>
      <c r="U804" s="241"/>
      <c r="V804" s="241"/>
      <c r="W804" s="241"/>
      <c r="X804" s="241"/>
      <c r="Y804" s="241"/>
      <c r="Z804" s="241"/>
    </row>
    <row r="805" spans="1:26" ht="14.25" customHeight="1" x14ac:dyDescent="0.25">
      <c r="A805" s="241"/>
      <c r="B805" s="241"/>
      <c r="C805" s="241"/>
      <c r="D805" s="241"/>
      <c r="E805" s="241"/>
      <c r="F805" s="241"/>
      <c r="G805" s="256"/>
      <c r="H805" s="249"/>
      <c r="I805" s="241"/>
      <c r="J805" s="241"/>
      <c r="K805" s="241"/>
      <c r="L805" s="241"/>
      <c r="M805" s="241"/>
      <c r="N805" s="241"/>
      <c r="O805" s="241"/>
      <c r="P805" s="241"/>
      <c r="Q805" s="241"/>
      <c r="R805" s="241"/>
      <c r="S805" s="241"/>
      <c r="T805" s="241"/>
      <c r="U805" s="241"/>
      <c r="V805" s="241"/>
      <c r="W805" s="241"/>
      <c r="X805" s="241"/>
      <c r="Y805" s="241"/>
      <c r="Z805" s="241"/>
    </row>
    <row r="806" spans="1:26" ht="14.25" customHeight="1" x14ac:dyDescent="0.25">
      <c r="A806" s="241"/>
      <c r="B806" s="241"/>
      <c r="C806" s="241"/>
      <c r="D806" s="241"/>
      <c r="E806" s="241"/>
      <c r="F806" s="241"/>
      <c r="G806" s="256"/>
      <c r="H806" s="249"/>
      <c r="I806" s="241"/>
      <c r="J806" s="241"/>
      <c r="K806" s="241"/>
      <c r="L806" s="241"/>
      <c r="M806" s="241"/>
      <c r="N806" s="241"/>
      <c r="O806" s="241"/>
      <c r="P806" s="241"/>
      <c r="Q806" s="241"/>
      <c r="R806" s="241"/>
      <c r="S806" s="241"/>
      <c r="T806" s="241"/>
      <c r="U806" s="241"/>
      <c r="V806" s="241"/>
      <c r="W806" s="241"/>
      <c r="X806" s="241"/>
      <c r="Y806" s="241"/>
      <c r="Z806" s="241"/>
    </row>
    <row r="807" spans="1:26" ht="14.25" customHeight="1" x14ac:dyDescent="0.25">
      <c r="A807" s="241"/>
      <c r="B807" s="241"/>
      <c r="C807" s="241"/>
      <c r="D807" s="241"/>
      <c r="E807" s="241"/>
      <c r="F807" s="241"/>
      <c r="G807" s="256"/>
      <c r="H807" s="249"/>
      <c r="I807" s="241"/>
      <c r="J807" s="241"/>
      <c r="K807" s="241"/>
      <c r="L807" s="241"/>
      <c r="M807" s="241"/>
      <c r="N807" s="241"/>
      <c r="O807" s="241"/>
      <c r="P807" s="241"/>
      <c r="Q807" s="241"/>
      <c r="R807" s="241"/>
      <c r="S807" s="241"/>
      <c r="T807" s="241"/>
      <c r="U807" s="241"/>
      <c r="V807" s="241"/>
      <c r="W807" s="241"/>
      <c r="X807" s="241"/>
      <c r="Y807" s="241"/>
      <c r="Z807" s="241"/>
    </row>
    <row r="808" spans="1:26" ht="14.25" customHeight="1" x14ac:dyDescent="0.25">
      <c r="A808" s="241"/>
      <c r="B808" s="241"/>
      <c r="C808" s="241"/>
      <c r="D808" s="241"/>
      <c r="E808" s="241"/>
      <c r="F808" s="241"/>
      <c r="G808" s="256"/>
      <c r="H808" s="249"/>
      <c r="I808" s="241"/>
      <c r="J808" s="241"/>
      <c r="K808" s="241"/>
      <c r="L808" s="241"/>
      <c r="M808" s="241"/>
      <c r="N808" s="241"/>
      <c r="O808" s="241"/>
      <c r="P808" s="241"/>
      <c r="Q808" s="241"/>
      <c r="R808" s="241"/>
      <c r="S808" s="241"/>
      <c r="T808" s="241"/>
      <c r="U808" s="241"/>
      <c r="V808" s="241"/>
      <c r="W808" s="241"/>
      <c r="X808" s="241"/>
      <c r="Y808" s="241"/>
      <c r="Z808" s="241"/>
    </row>
    <row r="809" spans="1:26" ht="14.25" customHeight="1" x14ac:dyDescent="0.25">
      <c r="A809" s="241"/>
      <c r="B809" s="241"/>
      <c r="C809" s="241"/>
      <c r="D809" s="241"/>
      <c r="E809" s="241"/>
      <c r="F809" s="241"/>
      <c r="G809" s="256"/>
      <c r="H809" s="249"/>
      <c r="I809" s="241"/>
      <c r="J809" s="241"/>
      <c r="K809" s="241"/>
      <c r="L809" s="241"/>
      <c r="M809" s="241"/>
      <c r="N809" s="241"/>
      <c r="O809" s="241"/>
      <c r="P809" s="241"/>
      <c r="Q809" s="241"/>
      <c r="R809" s="241"/>
      <c r="S809" s="241"/>
      <c r="T809" s="241"/>
      <c r="U809" s="241"/>
      <c r="V809" s="241"/>
      <c r="W809" s="241"/>
      <c r="X809" s="241"/>
      <c r="Y809" s="241"/>
      <c r="Z809" s="241"/>
    </row>
    <row r="810" spans="1:26" ht="14.25" customHeight="1" x14ac:dyDescent="0.25">
      <c r="A810" s="241"/>
      <c r="B810" s="241"/>
      <c r="C810" s="241"/>
      <c r="D810" s="241"/>
      <c r="E810" s="241"/>
      <c r="F810" s="241"/>
      <c r="G810" s="256"/>
      <c r="H810" s="249"/>
      <c r="I810" s="241"/>
      <c r="J810" s="241"/>
      <c r="K810" s="241"/>
      <c r="L810" s="241"/>
      <c r="M810" s="241"/>
      <c r="N810" s="241"/>
      <c r="O810" s="241"/>
      <c r="P810" s="241"/>
      <c r="Q810" s="241"/>
      <c r="R810" s="241"/>
      <c r="S810" s="241"/>
      <c r="T810" s="241"/>
      <c r="U810" s="241"/>
      <c r="V810" s="241"/>
      <c r="W810" s="241"/>
      <c r="X810" s="241"/>
      <c r="Y810" s="241"/>
      <c r="Z810" s="241"/>
    </row>
    <row r="811" spans="1:26" ht="14.25" customHeight="1" x14ac:dyDescent="0.25">
      <c r="A811" s="241"/>
      <c r="B811" s="241"/>
      <c r="C811" s="241"/>
      <c r="D811" s="241"/>
      <c r="E811" s="241"/>
      <c r="F811" s="241"/>
      <c r="G811" s="256"/>
      <c r="H811" s="249"/>
      <c r="I811" s="241"/>
      <c r="J811" s="241"/>
      <c r="K811" s="241"/>
      <c r="L811" s="241"/>
      <c r="M811" s="241"/>
      <c r="N811" s="241"/>
      <c r="O811" s="241"/>
      <c r="P811" s="241"/>
      <c r="Q811" s="241"/>
      <c r="R811" s="241"/>
      <c r="S811" s="241"/>
      <c r="T811" s="241"/>
      <c r="U811" s="241"/>
      <c r="V811" s="241"/>
      <c r="W811" s="241"/>
      <c r="X811" s="241"/>
      <c r="Y811" s="241"/>
      <c r="Z811" s="241"/>
    </row>
    <row r="812" spans="1:26" ht="14.25" customHeight="1" x14ac:dyDescent="0.25">
      <c r="A812" s="241"/>
      <c r="B812" s="241"/>
      <c r="C812" s="241"/>
      <c r="D812" s="241"/>
      <c r="E812" s="241"/>
      <c r="F812" s="241"/>
      <c r="G812" s="256"/>
      <c r="H812" s="249"/>
      <c r="I812" s="241"/>
      <c r="J812" s="241"/>
      <c r="K812" s="241"/>
      <c r="L812" s="241"/>
      <c r="M812" s="241"/>
      <c r="N812" s="241"/>
      <c r="O812" s="241"/>
      <c r="P812" s="241"/>
      <c r="Q812" s="241"/>
      <c r="R812" s="241"/>
      <c r="S812" s="241"/>
      <c r="T812" s="241"/>
      <c r="U812" s="241"/>
      <c r="V812" s="241"/>
      <c r="W812" s="241"/>
      <c r="X812" s="241"/>
      <c r="Y812" s="241"/>
      <c r="Z812" s="241"/>
    </row>
    <row r="813" spans="1:26" ht="14.25" customHeight="1" x14ac:dyDescent="0.25">
      <c r="A813" s="241"/>
      <c r="B813" s="241"/>
      <c r="C813" s="241"/>
      <c r="D813" s="241"/>
      <c r="E813" s="241"/>
      <c r="F813" s="241"/>
      <c r="G813" s="256"/>
      <c r="H813" s="249"/>
      <c r="I813" s="241"/>
      <c r="J813" s="241"/>
      <c r="K813" s="241"/>
      <c r="L813" s="241"/>
      <c r="M813" s="241"/>
      <c r="N813" s="241"/>
      <c r="O813" s="241"/>
      <c r="P813" s="241"/>
      <c r="Q813" s="241"/>
      <c r="R813" s="241"/>
      <c r="S813" s="241"/>
      <c r="T813" s="241"/>
      <c r="U813" s="241"/>
      <c r="V813" s="241"/>
      <c r="W813" s="241"/>
      <c r="X813" s="241"/>
      <c r="Y813" s="241"/>
      <c r="Z813" s="241"/>
    </row>
    <row r="814" spans="1:26" ht="14.25" customHeight="1" x14ac:dyDescent="0.25">
      <c r="A814" s="241"/>
      <c r="B814" s="241"/>
      <c r="C814" s="241"/>
      <c r="D814" s="241"/>
      <c r="E814" s="241"/>
      <c r="F814" s="241"/>
      <c r="G814" s="256"/>
      <c r="H814" s="249"/>
      <c r="I814" s="241"/>
      <c r="J814" s="241"/>
      <c r="K814" s="241"/>
      <c r="L814" s="241"/>
      <c r="M814" s="241"/>
      <c r="N814" s="241"/>
      <c r="O814" s="241"/>
      <c r="P814" s="241"/>
      <c r="Q814" s="241"/>
      <c r="R814" s="241"/>
      <c r="S814" s="241"/>
      <c r="T814" s="241"/>
      <c r="U814" s="241"/>
      <c r="V814" s="241"/>
      <c r="W814" s="241"/>
      <c r="X814" s="241"/>
      <c r="Y814" s="241"/>
      <c r="Z814" s="241"/>
    </row>
    <row r="815" spans="1:26" ht="14.25" customHeight="1" x14ac:dyDescent="0.25">
      <c r="A815" s="241"/>
      <c r="B815" s="241"/>
      <c r="C815" s="241"/>
      <c r="D815" s="241"/>
      <c r="E815" s="241"/>
      <c r="F815" s="241"/>
      <c r="G815" s="256"/>
      <c r="H815" s="249"/>
      <c r="I815" s="241"/>
      <c r="J815" s="241"/>
      <c r="K815" s="241"/>
      <c r="L815" s="241"/>
      <c r="M815" s="241"/>
      <c r="N815" s="241"/>
      <c r="O815" s="241"/>
      <c r="P815" s="241"/>
      <c r="Q815" s="241"/>
      <c r="R815" s="241"/>
      <c r="S815" s="241"/>
      <c r="T815" s="241"/>
      <c r="U815" s="241"/>
      <c r="V815" s="241"/>
      <c r="W815" s="241"/>
      <c r="X815" s="241"/>
      <c r="Y815" s="241"/>
      <c r="Z815" s="241"/>
    </row>
    <row r="816" spans="1:26" ht="14.25" customHeight="1" x14ac:dyDescent="0.25">
      <c r="A816" s="241"/>
      <c r="B816" s="241"/>
      <c r="C816" s="241"/>
      <c r="D816" s="241"/>
      <c r="E816" s="241"/>
      <c r="F816" s="241"/>
      <c r="G816" s="256"/>
      <c r="H816" s="249"/>
      <c r="I816" s="241"/>
      <c r="J816" s="241"/>
      <c r="K816" s="241"/>
      <c r="L816" s="241"/>
      <c r="M816" s="241"/>
      <c r="N816" s="241"/>
      <c r="O816" s="241"/>
      <c r="P816" s="241"/>
      <c r="Q816" s="241"/>
      <c r="R816" s="241"/>
      <c r="S816" s="241"/>
      <c r="T816" s="241"/>
      <c r="U816" s="241"/>
      <c r="V816" s="241"/>
      <c r="W816" s="241"/>
      <c r="X816" s="241"/>
      <c r="Y816" s="241"/>
      <c r="Z816" s="241"/>
    </row>
    <row r="817" spans="1:26" ht="14.25" customHeight="1" x14ac:dyDescent="0.25">
      <c r="A817" s="241"/>
      <c r="B817" s="241"/>
      <c r="C817" s="241"/>
      <c r="D817" s="241"/>
      <c r="E817" s="241"/>
      <c r="F817" s="241"/>
      <c r="G817" s="256"/>
      <c r="H817" s="249"/>
      <c r="I817" s="241"/>
      <c r="J817" s="241"/>
      <c r="K817" s="241"/>
      <c r="L817" s="241"/>
      <c r="M817" s="241"/>
      <c r="N817" s="241"/>
      <c r="O817" s="241"/>
      <c r="P817" s="241"/>
      <c r="Q817" s="241"/>
      <c r="R817" s="241"/>
      <c r="S817" s="241"/>
      <c r="T817" s="241"/>
      <c r="U817" s="241"/>
      <c r="V817" s="241"/>
      <c r="W817" s="241"/>
      <c r="X817" s="241"/>
      <c r="Y817" s="241"/>
      <c r="Z817" s="241"/>
    </row>
    <row r="818" spans="1:26" ht="14.25" customHeight="1" x14ac:dyDescent="0.25">
      <c r="A818" s="241"/>
      <c r="B818" s="241"/>
      <c r="C818" s="241"/>
      <c r="D818" s="241"/>
      <c r="E818" s="241"/>
      <c r="F818" s="241"/>
      <c r="G818" s="256"/>
      <c r="H818" s="249"/>
      <c r="I818" s="241"/>
      <c r="J818" s="241"/>
      <c r="K818" s="241"/>
      <c r="L818" s="241"/>
      <c r="M818" s="241"/>
      <c r="N818" s="241"/>
      <c r="O818" s="241"/>
      <c r="P818" s="241"/>
      <c r="Q818" s="241"/>
      <c r="R818" s="241"/>
      <c r="S818" s="241"/>
      <c r="T818" s="241"/>
      <c r="U818" s="241"/>
      <c r="V818" s="241"/>
      <c r="W818" s="241"/>
      <c r="X818" s="241"/>
      <c r="Y818" s="241"/>
      <c r="Z818" s="241"/>
    </row>
    <row r="819" spans="1:26" ht="14.25" customHeight="1" x14ac:dyDescent="0.25">
      <c r="A819" s="241"/>
      <c r="B819" s="241"/>
      <c r="C819" s="241"/>
      <c r="D819" s="241"/>
      <c r="E819" s="241"/>
      <c r="F819" s="241"/>
      <c r="G819" s="256"/>
      <c r="H819" s="249"/>
      <c r="I819" s="241"/>
      <c r="J819" s="241"/>
      <c r="K819" s="241"/>
      <c r="L819" s="241"/>
      <c r="M819" s="241"/>
      <c r="N819" s="241"/>
      <c r="O819" s="241"/>
      <c r="P819" s="241"/>
      <c r="Q819" s="241"/>
      <c r="R819" s="241"/>
      <c r="S819" s="241"/>
      <c r="T819" s="241"/>
      <c r="U819" s="241"/>
      <c r="V819" s="241"/>
      <c r="W819" s="241"/>
      <c r="X819" s="241"/>
      <c r="Y819" s="241"/>
      <c r="Z819" s="241"/>
    </row>
    <row r="820" spans="1:26" ht="14.25" customHeight="1" x14ac:dyDescent="0.25">
      <c r="A820" s="241"/>
      <c r="B820" s="241"/>
      <c r="C820" s="241"/>
      <c r="D820" s="241"/>
      <c r="E820" s="241"/>
      <c r="F820" s="241"/>
      <c r="G820" s="256"/>
      <c r="H820" s="249"/>
      <c r="I820" s="241"/>
      <c r="J820" s="241"/>
      <c r="K820" s="241"/>
      <c r="L820" s="241"/>
      <c r="M820" s="241"/>
      <c r="N820" s="241"/>
      <c r="O820" s="241"/>
      <c r="P820" s="241"/>
      <c r="Q820" s="241"/>
      <c r="R820" s="241"/>
      <c r="S820" s="241"/>
      <c r="T820" s="241"/>
      <c r="U820" s="241"/>
      <c r="V820" s="241"/>
      <c r="W820" s="241"/>
      <c r="X820" s="241"/>
      <c r="Y820" s="241"/>
      <c r="Z820" s="241"/>
    </row>
    <row r="821" spans="1:26" ht="14.25" customHeight="1" x14ac:dyDescent="0.25">
      <c r="A821" s="241"/>
      <c r="B821" s="241"/>
      <c r="C821" s="241"/>
      <c r="D821" s="241"/>
      <c r="E821" s="241"/>
      <c r="F821" s="241"/>
      <c r="G821" s="256"/>
      <c r="H821" s="249"/>
      <c r="I821" s="241"/>
      <c r="J821" s="241"/>
      <c r="K821" s="241"/>
      <c r="L821" s="241"/>
      <c r="M821" s="241"/>
      <c r="N821" s="241"/>
      <c r="O821" s="241"/>
      <c r="P821" s="241"/>
      <c r="Q821" s="241"/>
      <c r="R821" s="241"/>
      <c r="S821" s="241"/>
      <c r="T821" s="241"/>
      <c r="U821" s="241"/>
      <c r="V821" s="241"/>
      <c r="W821" s="241"/>
      <c r="X821" s="241"/>
      <c r="Y821" s="241"/>
      <c r="Z821" s="241"/>
    </row>
    <row r="822" spans="1:26" ht="14.25" customHeight="1" x14ac:dyDescent="0.25">
      <c r="A822" s="241"/>
      <c r="B822" s="241"/>
      <c r="C822" s="241"/>
      <c r="D822" s="241"/>
      <c r="E822" s="241"/>
      <c r="F822" s="241"/>
      <c r="G822" s="256"/>
      <c r="H822" s="249"/>
      <c r="I822" s="241"/>
      <c r="J822" s="241"/>
      <c r="K822" s="241"/>
      <c r="L822" s="241"/>
      <c r="M822" s="241"/>
      <c r="N822" s="241"/>
      <c r="O822" s="241"/>
      <c r="P822" s="241"/>
      <c r="Q822" s="241"/>
      <c r="R822" s="241"/>
      <c r="S822" s="241"/>
      <c r="T822" s="241"/>
      <c r="U822" s="241"/>
      <c r="V822" s="241"/>
      <c r="W822" s="241"/>
      <c r="X822" s="241"/>
      <c r="Y822" s="241"/>
      <c r="Z822" s="241"/>
    </row>
    <row r="823" spans="1:26" ht="14.25" customHeight="1" x14ac:dyDescent="0.25">
      <c r="A823" s="241"/>
      <c r="B823" s="241"/>
      <c r="C823" s="241"/>
      <c r="D823" s="241"/>
      <c r="E823" s="241"/>
      <c r="F823" s="241"/>
      <c r="G823" s="256"/>
      <c r="H823" s="249"/>
      <c r="I823" s="241"/>
      <c r="J823" s="241"/>
      <c r="K823" s="241"/>
      <c r="L823" s="241"/>
      <c r="M823" s="241"/>
      <c r="N823" s="241"/>
      <c r="O823" s="241"/>
      <c r="P823" s="241"/>
      <c r="Q823" s="241"/>
      <c r="R823" s="241"/>
      <c r="S823" s="241"/>
      <c r="T823" s="241"/>
      <c r="U823" s="241"/>
      <c r="V823" s="241"/>
      <c r="W823" s="241"/>
      <c r="X823" s="241"/>
      <c r="Y823" s="241"/>
      <c r="Z823" s="241"/>
    </row>
    <row r="824" spans="1:26" ht="14.25" customHeight="1" x14ac:dyDescent="0.25">
      <c r="A824" s="241"/>
      <c r="B824" s="241"/>
      <c r="C824" s="241"/>
      <c r="D824" s="241"/>
      <c r="E824" s="241"/>
      <c r="F824" s="241"/>
      <c r="G824" s="256"/>
      <c r="H824" s="249"/>
      <c r="I824" s="241"/>
      <c r="J824" s="241"/>
      <c r="K824" s="241"/>
      <c r="L824" s="241"/>
      <c r="M824" s="241"/>
      <c r="N824" s="241"/>
      <c r="O824" s="241"/>
      <c r="P824" s="241"/>
      <c r="Q824" s="241"/>
      <c r="R824" s="241"/>
      <c r="S824" s="241"/>
      <c r="T824" s="241"/>
      <c r="U824" s="241"/>
      <c r="V824" s="241"/>
      <c r="W824" s="241"/>
      <c r="X824" s="241"/>
      <c r="Y824" s="241"/>
      <c r="Z824" s="241"/>
    </row>
    <row r="825" spans="1:26" ht="14.25" customHeight="1" x14ac:dyDescent="0.25">
      <c r="A825" s="241"/>
      <c r="B825" s="241"/>
      <c r="C825" s="241"/>
      <c r="D825" s="241"/>
      <c r="E825" s="241"/>
      <c r="F825" s="241"/>
      <c r="G825" s="256"/>
      <c r="H825" s="249"/>
      <c r="I825" s="241"/>
      <c r="J825" s="241"/>
      <c r="K825" s="241"/>
      <c r="L825" s="241"/>
      <c r="M825" s="241"/>
      <c r="N825" s="241"/>
      <c r="O825" s="241"/>
      <c r="P825" s="241"/>
      <c r="Q825" s="241"/>
      <c r="R825" s="241"/>
      <c r="S825" s="241"/>
      <c r="T825" s="241"/>
      <c r="U825" s="241"/>
      <c r="V825" s="241"/>
      <c r="W825" s="241"/>
      <c r="X825" s="241"/>
      <c r="Y825" s="241"/>
      <c r="Z825" s="241"/>
    </row>
    <row r="826" spans="1:26" ht="14.25" customHeight="1" x14ac:dyDescent="0.25">
      <c r="A826" s="241"/>
      <c r="B826" s="241"/>
      <c r="C826" s="241"/>
      <c r="D826" s="241"/>
      <c r="E826" s="241"/>
      <c r="F826" s="241"/>
      <c r="G826" s="256"/>
      <c r="H826" s="249"/>
      <c r="I826" s="241"/>
      <c r="J826" s="241"/>
      <c r="K826" s="241"/>
      <c r="L826" s="241"/>
      <c r="M826" s="241"/>
      <c r="N826" s="241"/>
      <c r="O826" s="241"/>
      <c r="P826" s="241"/>
      <c r="Q826" s="241"/>
      <c r="R826" s="241"/>
      <c r="S826" s="241"/>
      <c r="T826" s="241"/>
      <c r="U826" s="241"/>
      <c r="V826" s="241"/>
      <c r="W826" s="241"/>
      <c r="X826" s="241"/>
      <c r="Y826" s="241"/>
      <c r="Z826" s="241"/>
    </row>
    <row r="827" spans="1:26" ht="14.25" customHeight="1" x14ac:dyDescent="0.25">
      <c r="A827" s="241"/>
      <c r="B827" s="241"/>
      <c r="C827" s="241"/>
      <c r="D827" s="241"/>
      <c r="E827" s="241"/>
      <c r="F827" s="241"/>
      <c r="G827" s="256"/>
      <c r="H827" s="249"/>
      <c r="I827" s="241"/>
      <c r="J827" s="241"/>
      <c r="K827" s="241"/>
      <c r="L827" s="241"/>
      <c r="M827" s="241"/>
      <c r="N827" s="241"/>
      <c r="O827" s="241"/>
      <c r="P827" s="241"/>
      <c r="Q827" s="241"/>
      <c r="R827" s="241"/>
      <c r="S827" s="241"/>
      <c r="T827" s="241"/>
      <c r="U827" s="241"/>
      <c r="V827" s="241"/>
      <c r="W827" s="241"/>
      <c r="X827" s="241"/>
      <c r="Y827" s="241"/>
      <c r="Z827" s="241"/>
    </row>
    <row r="828" spans="1:26" ht="14.25" customHeight="1" x14ac:dyDescent="0.25">
      <c r="A828" s="241"/>
      <c r="B828" s="241"/>
      <c r="C828" s="241"/>
      <c r="D828" s="241"/>
      <c r="E828" s="241"/>
      <c r="F828" s="241"/>
      <c r="G828" s="256"/>
      <c r="H828" s="249"/>
      <c r="I828" s="241"/>
      <c r="J828" s="241"/>
      <c r="K828" s="241"/>
      <c r="L828" s="241"/>
      <c r="M828" s="241"/>
      <c r="N828" s="241"/>
      <c r="O828" s="241"/>
      <c r="P828" s="241"/>
      <c r="Q828" s="241"/>
      <c r="R828" s="241"/>
      <c r="S828" s="241"/>
      <c r="T828" s="241"/>
      <c r="U828" s="241"/>
      <c r="V828" s="241"/>
      <c r="W828" s="241"/>
      <c r="X828" s="241"/>
      <c r="Y828" s="241"/>
      <c r="Z828" s="241"/>
    </row>
    <row r="829" spans="1:26" ht="14.25" customHeight="1" x14ac:dyDescent="0.25">
      <c r="A829" s="241"/>
      <c r="B829" s="241"/>
      <c r="C829" s="241"/>
      <c r="D829" s="241"/>
      <c r="E829" s="241"/>
      <c r="F829" s="241"/>
      <c r="G829" s="256"/>
      <c r="H829" s="249"/>
      <c r="I829" s="241"/>
      <c r="J829" s="241"/>
      <c r="K829" s="241"/>
      <c r="L829" s="241"/>
      <c r="M829" s="241"/>
      <c r="N829" s="241"/>
      <c r="O829" s="241"/>
      <c r="P829" s="241"/>
      <c r="Q829" s="241"/>
      <c r="R829" s="241"/>
      <c r="S829" s="241"/>
      <c r="T829" s="241"/>
      <c r="U829" s="241"/>
      <c r="V829" s="241"/>
      <c r="W829" s="241"/>
      <c r="X829" s="241"/>
      <c r="Y829" s="241"/>
      <c r="Z829" s="241"/>
    </row>
    <row r="830" spans="1:26" ht="14.25" customHeight="1" x14ac:dyDescent="0.25">
      <c r="A830" s="241"/>
      <c r="B830" s="241"/>
      <c r="C830" s="241"/>
      <c r="D830" s="241"/>
      <c r="E830" s="241"/>
      <c r="F830" s="241"/>
      <c r="G830" s="256"/>
      <c r="H830" s="249"/>
      <c r="I830" s="241"/>
      <c r="J830" s="241"/>
      <c r="K830" s="241"/>
      <c r="L830" s="241"/>
      <c r="M830" s="241"/>
      <c r="N830" s="241"/>
      <c r="O830" s="241"/>
      <c r="P830" s="241"/>
      <c r="Q830" s="241"/>
      <c r="R830" s="241"/>
      <c r="S830" s="241"/>
      <c r="T830" s="241"/>
      <c r="U830" s="241"/>
      <c r="V830" s="241"/>
      <c r="W830" s="241"/>
      <c r="X830" s="241"/>
      <c r="Y830" s="241"/>
      <c r="Z830" s="241"/>
    </row>
    <row r="831" spans="1:26" ht="14.25" customHeight="1" x14ac:dyDescent="0.25">
      <c r="A831" s="241"/>
      <c r="B831" s="241"/>
      <c r="C831" s="241"/>
      <c r="D831" s="241"/>
      <c r="E831" s="241"/>
      <c r="F831" s="241"/>
      <c r="G831" s="256"/>
      <c r="H831" s="249"/>
      <c r="I831" s="241"/>
      <c r="J831" s="241"/>
      <c r="K831" s="241"/>
      <c r="L831" s="241"/>
      <c r="M831" s="241"/>
      <c r="N831" s="241"/>
      <c r="O831" s="241"/>
      <c r="P831" s="241"/>
      <c r="Q831" s="241"/>
      <c r="R831" s="241"/>
      <c r="S831" s="241"/>
      <c r="T831" s="241"/>
      <c r="U831" s="241"/>
      <c r="V831" s="241"/>
      <c r="W831" s="241"/>
      <c r="X831" s="241"/>
      <c r="Y831" s="241"/>
      <c r="Z831" s="241"/>
    </row>
    <row r="832" spans="1:26" ht="14.25" customHeight="1" x14ac:dyDescent="0.25">
      <c r="A832" s="241"/>
      <c r="B832" s="241"/>
      <c r="C832" s="241"/>
      <c r="D832" s="241"/>
      <c r="E832" s="241"/>
      <c r="F832" s="241"/>
      <c r="G832" s="256"/>
      <c r="H832" s="249"/>
      <c r="I832" s="241"/>
      <c r="J832" s="241"/>
      <c r="K832" s="241"/>
      <c r="L832" s="241"/>
      <c r="M832" s="241"/>
      <c r="N832" s="241"/>
      <c r="O832" s="241"/>
      <c r="P832" s="241"/>
      <c r="Q832" s="241"/>
      <c r="R832" s="241"/>
      <c r="S832" s="241"/>
      <c r="T832" s="241"/>
      <c r="U832" s="241"/>
      <c r="V832" s="241"/>
      <c r="W832" s="241"/>
      <c r="X832" s="241"/>
      <c r="Y832" s="241"/>
      <c r="Z832" s="241"/>
    </row>
    <row r="833" spans="1:26" ht="14.25" customHeight="1" x14ac:dyDescent="0.25">
      <c r="A833" s="241"/>
      <c r="B833" s="241"/>
      <c r="C833" s="241"/>
      <c r="D833" s="241"/>
      <c r="E833" s="241"/>
      <c r="F833" s="241"/>
      <c r="G833" s="256"/>
      <c r="H833" s="249"/>
      <c r="I833" s="241"/>
      <c r="J833" s="241"/>
      <c r="K833" s="241"/>
      <c r="L833" s="241"/>
      <c r="M833" s="241"/>
      <c r="N833" s="241"/>
      <c r="O833" s="241"/>
      <c r="P833" s="241"/>
      <c r="Q833" s="241"/>
      <c r="R833" s="241"/>
      <c r="S833" s="241"/>
      <c r="T833" s="241"/>
      <c r="U833" s="241"/>
      <c r="V833" s="241"/>
      <c r="W833" s="241"/>
      <c r="X833" s="241"/>
      <c r="Y833" s="241"/>
      <c r="Z833" s="241"/>
    </row>
    <row r="834" spans="1:26" ht="14.25" customHeight="1" x14ac:dyDescent="0.25">
      <c r="A834" s="241"/>
      <c r="B834" s="241"/>
      <c r="C834" s="241"/>
      <c r="D834" s="241"/>
      <c r="E834" s="241"/>
      <c r="F834" s="241"/>
      <c r="G834" s="256"/>
      <c r="H834" s="249"/>
      <c r="I834" s="241"/>
      <c r="J834" s="241"/>
      <c r="K834" s="241"/>
      <c r="L834" s="241"/>
      <c r="M834" s="241"/>
      <c r="N834" s="241"/>
      <c r="O834" s="241"/>
      <c r="P834" s="241"/>
      <c r="Q834" s="241"/>
      <c r="R834" s="241"/>
      <c r="S834" s="241"/>
      <c r="T834" s="241"/>
      <c r="U834" s="241"/>
      <c r="V834" s="241"/>
      <c r="W834" s="241"/>
      <c r="X834" s="241"/>
      <c r="Y834" s="241"/>
      <c r="Z834" s="241"/>
    </row>
    <row r="835" spans="1:26" ht="14.25" customHeight="1" x14ac:dyDescent="0.25">
      <c r="A835" s="241"/>
      <c r="B835" s="241"/>
      <c r="C835" s="241"/>
      <c r="D835" s="241"/>
      <c r="E835" s="241"/>
      <c r="F835" s="241"/>
      <c r="G835" s="256"/>
      <c r="H835" s="249"/>
      <c r="I835" s="241"/>
      <c r="J835" s="241"/>
      <c r="K835" s="241"/>
      <c r="L835" s="241"/>
      <c r="M835" s="241"/>
      <c r="N835" s="241"/>
      <c r="O835" s="241"/>
      <c r="P835" s="241"/>
      <c r="Q835" s="241"/>
      <c r="R835" s="241"/>
      <c r="S835" s="241"/>
      <c r="T835" s="241"/>
      <c r="U835" s="241"/>
      <c r="V835" s="241"/>
      <c r="W835" s="241"/>
      <c r="X835" s="241"/>
      <c r="Y835" s="241"/>
      <c r="Z835" s="241"/>
    </row>
    <row r="836" spans="1:26" ht="14.25" customHeight="1" x14ac:dyDescent="0.25">
      <c r="A836" s="241"/>
      <c r="B836" s="241"/>
      <c r="C836" s="241"/>
      <c r="D836" s="241"/>
      <c r="E836" s="241"/>
      <c r="F836" s="241"/>
      <c r="G836" s="256"/>
      <c r="H836" s="249"/>
      <c r="I836" s="241"/>
      <c r="J836" s="241"/>
      <c r="K836" s="241"/>
      <c r="L836" s="241"/>
      <c r="M836" s="241"/>
      <c r="N836" s="241"/>
      <c r="O836" s="241"/>
      <c r="P836" s="241"/>
      <c r="Q836" s="241"/>
      <c r="R836" s="241"/>
      <c r="S836" s="241"/>
      <c r="T836" s="241"/>
      <c r="U836" s="241"/>
      <c r="V836" s="241"/>
      <c r="W836" s="241"/>
      <c r="X836" s="241"/>
      <c r="Y836" s="241"/>
      <c r="Z836" s="241"/>
    </row>
    <row r="837" spans="1:26" ht="14.25" customHeight="1" x14ac:dyDescent="0.25">
      <c r="A837" s="241"/>
      <c r="B837" s="241"/>
      <c r="C837" s="241"/>
      <c r="D837" s="241"/>
      <c r="E837" s="241"/>
      <c r="F837" s="241"/>
      <c r="G837" s="256"/>
      <c r="H837" s="249"/>
      <c r="I837" s="241"/>
      <c r="J837" s="241"/>
      <c r="K837" s="241"/>
      <c r="L837" s="241"/>
      <c r="M837" s="241"/>
      <c r="N837" s="241"/>
      <c r="O837" s="241"/>
      <c r="P837" s="241"/>
      <c r="Q837" s="241"/>
      <c r="R837" s="241"/>
      <c r="S837" s="241"/>
      <c r="T837" s="241"/>
      <c r="U837" s="241"/>
      <c r="V837" s="241"/>
      <c r="W837" s="241"/>
      <c r="X837" s="241"/>
      <c r="Y837" s="241"/>
      <c r="Z837" s="241"/>
    </row>
    <row r="838" spans="1:26" ht="14.25" customHeight="1" x14ac:dyDescent="0.25">
      <c r="A838" s="241"/>
      <c r="B838" s="241"/>
      <c r="C838" s="241"/>
      <c r="D838" s="241"/>
      <c r="E838" s="241"/>
      <c r="F838" s="241"/>
      <c r="G838" s="256"/>
      <c r="H838" s="249"/>
      <c r="I838" s="241"/>
      <c r="J838" s="241"/>
      <c r="K838" s="241"/>
      <c r="L838" s="241"/>
      <c r="M838" s="241"/>
      <c r="N838" s="241"/>
      <c r="O838" s="241"/>
      <c r="P838" s="241"/>
      <c r="Q838" s="241"/>
      <c r="R838" s="241"/>
      <c r="S838" s="241"/>
      <c r="T838" s="241"/>
      <c r="U838" s="241"/>
      <c r="V838" s="241"/>
      <c r="W838" s="241"/>
      <c r="X838" s="241"/>
      <c r="Y838" s="241"/>
      <c r="Z838" s="241"/>
    </row>
    <row r="839" spans="1:26" ht="14.25" customHeight="1" x14ac:dyDescent="0.25">
      <c r="A839" s="241"/>
      <c r="B839" s="241"/>
      <c r="C839" s="241"/>
      <c r="D839" s="241"/>
      <c r="E839" s="241"/>
      <c r="F839" s="241"/>
      <c r="G839" s="256"/>
      <c r="H839" s="249"/>
      <c r="I839" s="241"/>
      <c r="J839" s="241"/>
      <c r="K839" s="241"/>
      <c r="L839" s="241"/>
      <c r="M839" s="241"/>
      <c r="N839" s="241"/>
      <c r="O839" s="241"/>
      <c r="P839" s="241"/>
      <c r="Q839" s="241"/>
      <c r="R839" s="241"/>
      <c r="S839" s="241"/>
      <c r="T839" s="241"/>
      <c r="U839" s="241"/>
      <c r="V839" s="241"/>
      <c r="W839" s="241"/>
      <c r="X839" s="241"/>
      <c r="Y839" s="241"/>
      <c r="Z839" s="241"/>
    </row>
    <row r="840" spans="1:26" ht="14.25" customHeight="1" x14ac:dyDescent="0.25">
      <c r="A840" s="241"/>
      <c r="B840" s="241"/>
      <c r="C840" s="241"/>
      <c r="D840" s="241"/>
      <c r="E840" s="241"/>
      <c r="F840" s="241"/>
      <c r="G840" s="256"/>
      <c r="H840" s="249"/>
      <c r="I840" s="241"/>
      <c r="J840" s="241"/>
      <c r="K840" s="241"/>
      <c r="L840" s="241"/>
      <c r="M840" s="241"/>
      <c r="N840" s="241"/>
      <c r="O840" s="241"/>
      <c r="P840" s="241"/>
      <c r="Q840" s="241"/>
      <c r="R840" s="241"/>
      <c r="S840" s="241"/>
      <c r="T840" s="241"/>
      <c r="U840" s="241"/>
      <c r="V840" s="241"/>
      <c r="W840" s="241"/>
      <c r="X840" s="241"/>
      <c r="Y840" s="241"/>
      <c r="Z840" s="241"/>
    </row>
    <row r="841" spans="1:26" ht="14.25" customHeight="1" x14ac:dyDescent="0.25">
      <c r="A841" s="241"/>
      <c r="B841" s="241"/>
      <c r="C841" s="241"/>
      <c r="D841" s="241"/>
      <c r="E841" s="241"/>
      <c r="F841" s="241"/>
      <c r="G841" s="256"/>
      <c r="H841" s="249"/>
      <c r="I841" s="241"/>
      <c r="J841" s="241"/>
      <c r="K841" s="241"/>
      <c r="L841" s="241"/>
      <c r="M841" s="241"/>
      <c r="N841" s="241"/>
      <c r="O841" s="241"/>
      <c r="P841" s="241"/>
      <c r="Q841" s="241"/>
      <c r="R841" s="241"/>
      <c r="S841" s="241"/>
      <c r="T841" s="241"/>
      <c r="U841" s="241"/>
      <c r="V841" s="241"/>
      <c r="W841" s="241"/>
      <c r="X841" s="241"/>
      <c r="Y841" s="241"/>
      <c r="Z841" s="241"/>
    </row>
    <row r="842" spans="1:26" ht="14.25" customHeight="1" x14ac:dyDescent="0.25">
      <c r="A842" s="241"/>
      <c r="B842" s="241"/>
      <c r="C842" s="241"/>
      <c r="D842" s="241"/>
      <c r="E842" s="241"/>
      <c r="F842" s="241"/>
      <c r="G842" s="256"/>
      <c r="H842" s="249"/>
      <c r="I842" s="241"/>
      <c r="J842" s="241"/>
      <c r="K842" s="241"/>
      <c r="L842" s="241"/>
      <c r="M842" s="241"/>
      <c r="N842" s="241"/>
      <c r="O842" s="241"/>
      <c r="P842" s="241"/>
      <c r="Q842" s="241"/>
      <c r="R842" s="241"/>
      <c r="S842" s="241"/>
      <c r="T842" s="241"/>
      <c r="U842" s="241"/>
      <c r="V842" s="241"/>
      <c r="W842" s="241"/>
      <c r="X842" s="241"/>
      <c r="Y842" s="241"/>
      <c r="Z842" s="241"/>
    </row>
    <row r="843" spans="1:26" ht="14.25" customHeight="1" x14ac:dyDescent="0.25">
      <c r="A843" s="241"/>
      <c r="B843" s="241"/>
      <c r="C843" s="241"/>
      <c r="D843" s="241"/>
      <c r="E843" s="241"/>
      <c r="F843" s="241"/>
      <c r="G843" s="256"/>
      <c r="H843" s="249"/>
      <c r="I843" s="241"/>
      <c r="J843" s="241"/>
      <c r="K843" s="241"/>
      <c r="L843" s="241"/>
      <c r="M843" s="241"/>
      <c r="N843" s="241"/>
      <c r="O843" s="241"/>
      <c r="P843" s="241"/>
      <c r="Q843" s="241"/>
      <c r="R843" s="241"/>
      <c r="S843" s="241"/>
      <c r="T843" s="241"/>
      <c r="U843" s="241"/>
      <c r="V843" s="241"/>
      <c r="W843" s="241"/>
      <c r="X843" s="241"/>
      <c r="Y843" s="241"/>
      <c r="Z843" s="241"/>
    </row>
    <row r="844" spans="1:26" ht="14.25" customHeight="1" x14ac:dyDescent="0.25">
      <c r="A844" s="241"/>
      <c r="B844" s="241"/>
      <c r="C844" s="241"/>
      <c r="D844" s="241"/>
      <c r="E844" s="241"/>
      <c r="F844" s="241"/>
      <c r="G844" s="256"/>
      <c r="H844" s="249"/>
      <c r="I844" s="241"/>
      <c r="J844" s="241"/>
      <c r="K844" s="241"/>
      <c r="L844" s="241"/>
      <c r="M844" s="241"/>
      <c r="N844" s="241"/>
      <c r="O844" s="241"/>
      <c r="P844" s="241"/>
      <c r="Q844" s="241"/>
      <c r="R844" s="241"/>
      <c r="S844" s="241"/>
      <c r="T844" s="241"/>
      <c r="U844" s="241"/>
      <c r="V844" s="241"/>
      <c r="W844" s="241"/>
      <c r="X844" s="241"/>
      <c r="Y844" s="241"/>
      <c r="Z844" s="241"/>
    </row>
    <row r="845" spans="1:26" ht="14.25" customHeight="1" x14ac:dyDescent="0.25">
      <c r="A845" s="241"/>
      <c r="B845" s="241"/>
      <c r="C845" s="241"/>
      <c r="D845" s="241"/>
      <c r="E845" s="241"/>
      <c r="F845" s="241"/>
      <c r="G845" s="256"/>
      <c r="H845" s="249"/>
      <c r="I845" s="241"/>
      <c r="J845" s="241"/>
      <c r="K845" s="241"/>
      <c r="L845" s="241"/>
      <c r="M845" s="241"/>
      <c r="N845" s="241"/>
      <c r="O845" s="241"/>
      <c r="P845" s="241"/>
      <c r="Q845" s="241"/>
      <c r="R845" s="241"/>
      <c r="S845" s="241"/>
      <c r="T845" s="241"/>
      <c r="U845" s="241"/>
      <c r="V845" s="241"/>
      <c r="W845" s="241"/>
      <c r="X845" s="241"/>
      <c r="Y845" s="241"/>
      <c r="Z845" s="241"/>
    </row>
    <row r="846" spans="1:26" ht="14.25" customHeight="1" x14ac:dyDescent="0.25">
      <c r="A846" s="241"/>
      <c r="B846" s="241"/>
      <c r="C846" s="241"/>
      <c r="D846" s="241"/>
      <c r="E846" s="241"/>
      <c r="F846" s="241"/>
      <c r="G846" s="256"/>
      <c r="H846" s="249"/>
      <c r="I846" s="241"/>
      <c r="J846" s="241"/>
      <c r="K846" s="241"/>
      <c r="L846" s="241"/>
      <c r="M846" s="241"/>
      <c r="N846" s="241"/>
      <c r="O846" s="241"/>
      <c r="P846" s="241"/>
      <c r="Q846" s="241"/>
      <c r="R846" s="241"/>
      <c r="S846" s="241"/>
      <c r="T846" s="241"/>
      <c r="U846" s="241"/>
      <c r="V846" s="241"/>
      <c r="W846" s="241"/>
      <c r="X846" s="241"/>
      <c r="Y846" s="241"/>
      <c r="Z846" s="241"/>
    </row>
    <row r="847" spans="1:26" ht="14.25" customHeight="1" x14ac:dyDescent="0.25">
      <c r="A847" s="241"/>
      <c r="B847" s="241"/>
      <c r="C847" s="241"/>
      <c r="D847" s="241"/>
      <c r="E847" s="241"/>
      <c r="F847" s="241"/>
      <c r="G847" s="256"/>
      <c r="H847" s="249"/>
      <c r="I847" s="241"/>
      <c r="J847" s="241"/>
      <c r="K847" s="241"/>
      <c r="L847" s="241"/>
      <c r="M847" s="241"/>
      <c r="N847" s="241"/>
      <c r="O847" s="241"/>
      <c r="P847" s="241"/>
      <c r="Q847" s="241"/>
      <c r="R847" s="241"/>
      <c r="S847" s="241"/>
      <c r="T847" s="241"/>
      <c r="U847" s="241"/>
      <c r="V847" s="241"/>
      <c r="W847" s="241"/>
      <c r="X847" s="241"/>
      <c r="Y847" s="241"/>
      <c r="Z847" s="241"/>
    </row>
    <row r="848" spans="1:26" ht="14.25" customHeight="1" x14ac:dyDescent="0.25">
      <c r="A848" s="241"/>
      <c r="B848" s="241"/>
      <c r="C848" s="241"/>
      <c r="D848" s="241"/>
      <c r="E848" s="241"/>
      <c r="F848" s="241"/>
      <c r="G848" s="256"/>
      <c r="H848" s="249"/>
      <c r="I848" s="241"/>
      <c r="J848" s="241"/>
      <c r="K848" s="241"/>
      <c r="L848" s="241"/>
      <c r="M848" s="241"/>
      <c r="N848" s="241"/>
      <c r="O848" s="241"/>
      <c r="P848" s="241"/>
      <c r="Q848" s="241"/>
      <c r="R848" s="241"/>
      <c r="S848" s="241"/>
      <c r="T848" s="241"/>
      <c r="U848" s="241"/>
      <c r="V848" s="241"/>
      <c r="W848" s="241"/>
      <c r="X848" s="241"/>
      <c r="Y848" s="241"/>
      <c r="Z848" s="241"/>
    </row>
    <row r="849" spans="1:26" ht="14.25" customHeight="1" x14ac:dyDescent="0.25">
      <c r="A849" s="241"/>
      <c r="B849" s="241"/>
      <c r="C849" s="241"/>
      <c r="D849" s="241"/>
      <c r="E849" s="241"/>
      <c r="F849" s="241"/>
      <c r="G849" s="256"/>
      <c r="H849" s="249"/>
      <c r="I849" s="241"/>
      <c r="J849" s="241"/>
      <c r="K849" s="241"/>
      <c r="L849" s="241"/>
      <c r="M849" s="241"/>
      <c r="N849" s="241"/>
      <c r="O849" s="241"/>
      <c r="P849" s="241"/>
      <c r="Q849" s="241"/>
      <c r="R849" s="241"/>
      <c r="S849" s="241"/>
      <c r="T849" s="241"/>
      <c r="U849" s="241"/>
      <c r="V849" s="241"/>
      <c r="W849" s="241"/>
      <c r="X849" s="241"/>
      <c r="Y849" s="241"/>
      <c r="Z849" s="241"/>
    </row>
    <row r="850" spans="1:26" ht="14.25" customHeight="1" x14ac:dyDescent="0.25">
      <c r="A850" s="241"/>
      <c r="B850" s="241"/>
      <c r="C850" s="241"/>
      <c r="D850" s="241"/>
      <c r="E850" s="241"/>
      <c r="F850" s="241"/>
      <c r="G850" s="256"/>
      <c r="H850" s="249"/>
      <c r="I850" s="241"/>
      <c r="J850" s="241"/>
      <c r="K850" s="241"/>
      <c r="L850" s="241"/>
      <c r="M850" s="241"/>
      <c r="N850" s="241"/>
      <c r="O850" s="241"/>
      <c r="P850" s="241"/>
      <c r="Q850" s="241"/>
      <c r="R850" s="241"/>
      <c r="S850" s="241"/>
      <c r="T850" s="241"/>
      <c r="U850" s="241"/>
      <c r="V850" s="241"/>
      <c r="W850" s="241"/>
      <c r="X850" s="241"/>
      <c r="Y850" s="241"/>
      <c r="Z850" s="241"/>
    </row>
    <row r="851" spans="1:26" ht="14.25" customHeight="1" x14ac:dyDescent="0.25">
      <c r="A851" s="241"/>
      <c r="B851" s="241"/>
      <c r="C851" s="241"/>
      <c r="D851" s="241"/>
      <c r="E851" s="241"/>
      <c r="F851" s="241"/>
      <c r="G851" s="256"/>
      <c r="H851" s="249"/>
      <c r="I851" s="241"/>
      <c r="J851" s="241"/>
      <c r="K851" s="241"/>
      <c r="L851" s="241"/>
      <c r="M851" s="241"/>
      <c r="N851" s="241"/>
      <c r="O851" s="241"/>
      <c r="P851" s="241"/>
      <c r="Q851" s="241"/>
      <c r="R851" s="241"/>
      <c r="S851" s="241"/>
      <c r="T851" s="241"/>
      <c r="U851" s="241"/>
      <c r="V851" s="241"/>
      <c r="W851" s="241"/>
      <c r="X851" s="241"/>
      <c r="Y851" s="241"/>
      <c r="Z851" s="241"/>
    </row>
    <row r="852" spans="1:26" ht="14.25" customHeight="1" x14ac:dyDescent="0.25">
      <c r="A852" s="241"/>
      <c r="B852" s="241"/>
      <c r="C852" s="241"/>
      <c r="D852" s="241"/>
      <c r="E852" s="241"/>
      <c r="F852" s="241"/>
      <c r="G852" s="256"/>
      <c r="H852" s="249"/>
      <c r="I852" s="241"/>
      <c r="J852" s="241"/>
      <c r="K852" s="241"/>
      <c r="L852" s="241"/>
      <c r="M852" s="241"/>
      <c r="N852" s="241"/>
      <c r="O852" s="241"/>
      <c r="P852" s="241"/>
      <c r="Q852" s="241"/>
      <c r="R852" s="241"/>
      <c r="S852" s="241"/>
      <c r="T852" s="241"/>
      <c r="U852" s="241"/>
      <c r="V852" s="241"/>
      <c r="W852" s="241"/>
      <c r="X852" s="241"/>
      <c r="Y852" s="241"/>
      <c r="Z852" s="241"/>
    </row>
    <row r="853" spans="1:26" ht="14.25" customHeight="1" x14ac:dyDescent="0.25">
      <c r="A853" s="241"/>
      <c r="B853" s="241"/>
      <c r="C853" s="241"/>
      <c r="D853" s="241"/>
      <c r="E853" s="241"/>
      <c r="F853" s="241"/>
      <c r="G853" s="256"/>
      <c r="H853" s="249"/>
      <c r="I853" s="241"/>
      <c r="J853" s="241"/>
      <c r="K853" s="241"/>
      <c r="L853" s="241"/>
      <c r="M853" s="241"/>
      <c r="N853" s="241"/>
      <c r="O853" s="241"/>
      <c r="P853" s="241"/>
      <c r="Q853" s="241"/>
      <c r="R853" s="241"/>
      <c r="S853" s="241"/>
      <c r="T853" s="241"/>
      <c r="U853" s="241"/>
      <c r="V853" s="241"/>
      <c r="W853" s="241"/>
      <c r="X853" s="241"/>
      <c r="Y853" s="241"/>
      <c r="Z853" s="241"/>
    </row>
    <row r="854" spans="1:26" ht="14.25" customHeight="1" x14ac:dyDescent="0.25">
      <c r="A854" s="241"/>
      <c r="B854" s="241"/>
      <c r="C854" s="241"/>
      <c r="D854" s="241"/>
      <c r="E854" s="241"/>
      <c r="F854" s="241"/>
      <c r="G854" s="256"/>
      <c r="H854" s="249"/>
      <c r="I854" s="241"/>
      <c r="J854" s="241"/>
      <c r="K854" s="241"/>
      <c r="L854" s="241"/>
      <c r="M854" s="241"/>
      <c r="N854" s="241"/>
      <c r="O854" s="241"/>
      <c r="P854" s="241"/>
      <c r="Q854" s="241"/>
      <c r="R854" s="241"/>
      <c r="S854" s="241"/>
      <c r="T854" s="241"/>
      <c r="U854" s="241"/>
      <c r="V854" s="241"/>
      <c r="W854" s="241"/>
      <c r="X854" s="241"/>
      <c r="Y854" s="241"/>
      <c r="Z854" s="241"/>
    </row>
    <row r="855" spans="1:26" ht="14.25" customHeight="1" x14ac:dyDescent="0.25">
      <c r="A855" s="241"/>
      <c r="B855" s="241"/>
      <c r="C855" s="241"/>
      <c r="D855" s="241"/>
      <c r="E855" s="241"/>
      <c r="F855" s="241"/>
      <c r="G855" s="256"/>
      <c r="H855" s="249"/>
      <c r="I855" s="241"/>
      <c r="J855" s="241"/>
      <c r="K855" s="241"/>
      <c r="L855" s="241"/>
      <c r="M855" s="241"/>
      <c r="N855" s="241"/>
      <c r="O855" s="241"/>
      <c r="P855" s="241"/>
      <c r="Q855" s="241"/>
      <c r="R855" s="241"/>
      <c r="S855" s="241"/>
      <c r="T855" s="241"/>
      <c r="U855" s="241"/>
      <c r="V855" s="241"/>
      <c r="W855" s="241"/>
      <c r="X855" s="241"/>
      <c r="Y855" s="241"/>
      <c r="Z855" s="241"/>
    </row>
    <row r="856" spans="1:26" ht="14.25" customHeight="1" x14ac:dyDescent="0.25">
      <c r="A856" s="241"/>
      <c r="B856" s="241"/>
      <c r="C856" s="241"/>
      <c r="D856" s="241"/>
      <c r="E856" s="241"/>
      <c r="F856" s="241"/>
      <c r="G856" s="256"/>
      <c r="H856" s="249"/>
      <c r="I856" s="241"/>
      <c r="J856" s="241"/>
      <c r="K856" s="241"/>
      <c r="L856" s="241"/>
      <c r="M856" s="241"/>
      <c r="N856" s="241"/>
      <c r="O856" s="241"/>
      <c r="P856" s="241"/>
      <c r="Q856" s="241"/>
      <c r="R856" s="241"/>
      <c r="S856" s="241"/>
      <c r="T856" s="241"/>
      <c r="U856" s="241"/>
      <c r="V856" s="241"/>
      <c r="W856" s="241"/>
      <c r="X856" s="241"/>
      <c r="Y856" s="241"/>
      <c r="Z856" s="241"/>
    </row>
    <row r="857" spans="1:26" ht="14.25" customHeight="1" x14ac:dyDescent="0.25">
      <c r="A857" s="241"/>
      <c r="B857" s="241"/>
      <c r="C857" s="241"/>
      <c r="D857" s="241"/>
      <c r="E857" s="241"/>
      <c r="F857" s="241"/>
      <c r="G857" s="256"/>
      <c r="H857" s="249"/>
      <c r="I857" s="241"/>
      <c r="J857" s="241"/>
      <c r="K857" s="241"/>
      <c r="L857" s="241"/>
      <c r="M857" s="241"/>
      <c r="N857" s="241"/>
      <c r="O857" s="241"/>
      <c r="P857" s="241"/>
      <c r="Q857" s="241"/>
      <c r="R857" s="241"/>
      <c r="S857" s="241"/>
      <c r="T857" s="241"/>
      <c r="U857" s="241"/>
      <c r="V857" s="241"/>
      <c r="W857" s="241"/>
      <c r="X857" s="241"/>
      <c r="Y857" s="241"/>
      <c r="Z857" s="241"/>
    </row>
    <row r="858" spans="1:26" ht="14.25" customHeight="1" x14ac:dyDescent="0.25">
      <c r="A858" s="241"/>
      <c r="B858" s="241"/>
      <c r="C858" s="241"/>
      <c r="D858" s="241"/>
      <c r="E858" s="241"/>
      <c r="F858" s="241"/>
      <c r="G858" s="256"/>
      <c r="H858" s="249"/>
      <c r="I858" s="241"/>
      <c r="J858" s="241"/>
      <c r="K858" s="241"/>
      <c r="L858" s="241"/>
      <c r="M858" s="241"/>
      <c r="N858" s="241"/>
      <c r="O858" s="241"/>
      <c r="P858" s="241"/>
      <c r="Q858" s="241"/>
      <c r="R858" s="241"/>
      <c r="S858" s="241"/>
      <c r="T858" s="241"/>
      <c r="U858" s="241"/>
      <c r="V858" s="241"/>
      <c r="W858" s="241"/>
      <c r="X858" s="241"/>
      <c r="Y858" s="241"/>
      <c r="Z858" s="241"/>
    </row>
    <row r="859" spans="1:26" ht="14.25" customHeight="1" x14ac:dyDescent="0.25">
      <c r="A859" s="241"/>
      <c r="B859" s="241"/>
      <c r="C859" s="241"/>
      <c r="D859" s="241"/>
      <c r="E859" s="241"/>
      <c r="F859" s="241"/>
      <c r="G859" s="256"/>
      <c r="H859" s="249"/>
      <c r="I859" s="241"/>
      <c r="J859" s="241"/>
      <c r="K859" s="241"/>
      <c r="L859" s="241"/>
      <c r="M859" s="241"/>
      <c r="N859" s="241"/>
      <c r="O859" s="241"/>
      <c r="P859" s="241"/>
      <c r="Q859" s="241"/>
      <c r="R859" s="241"/>
      <c r="S859" s="241"/>
      <c r="T859" s="241"/>
      <c r="U859" s="241"/>
      <c r="V859" s="241"/>
      <c r="W859" s="241"/>
      <c r="X859" s="241"/>
      <c r="Y859" s="241"/>
      <c r="Z859" s="241"/>
    </row>
    <row r="860" spans="1:26" ht="14.25" customHeight="1" x14ac:dyDescent="0.25">
      <c r="A860" s="241"/>
      <c r="B860" s="241"/>
      <c r="C860" s="241"/>
      <c r="D860" s="241"/>
      <c r="E860" s="241"/>
      <c r="F860" s="241"/>
      <c r="G860" s="256"/>
      <c r="H860" s="249"/>
      <c r="I860" s="241"/>
      <c r="J860" s="241"/>
      <c r="K860" s="241"/>
      <c r="L860" s="241"/>
      <c r="M860" s="241"/>
      <c r="N860" s="241"/>
      <c r="O860" s="241"/>
      <c r="P860" s="241"/>
      <c r="Q860" s="241"/>
      <c r="R860" s="241"/>
      <c r="S860" s="241"/>
      <c r="T860" s="241"/>
      <c r="U860" s="241"/>
      <c r="V860" s="241"/>
      <c r="W860" s="241"/>
      <c r="X860" s="241"/>
      <c r="Y860" s="241"/>
      <c r="Z860" s="241"/>
    </row>
    <row r="861" spans="1:26" ht="14.25" customHeight="1" x14ac:dyDescent="0.25">
      <c r="A861" s="241"/>
      <c r="B861" s="241"/>
      <c r="C861" s="241"/>
      <c r="D861" s="241"/>
      <c r="E861" s="241"/>
      <c r="F861" s="241"/>
      <c r="G861" s="256"/>
      <c r="H861" s="249"/>
      <c r="I861" s="241"/>
      <c r="J861" s="241"/>
      <c r="K861" s="241"/>
      <c r="L861" s="241"/>
      <c r="M861" s="241"/>
      <c r="N861" s="241"/>
      <c r="O861" s="241"/>
      <c r="P861" s="241"/>
      <c r="Q861" s="241"/>
      <c r="R861" s="241"/>
      <c r="S861" s="241"/>
      <c r="T861" s="241"/>
      <c r="U861" s="241"/>
      <c r="V861" s="241"/>
      <c r="W861" s="241"/>
      <c r="X861" s="241"/>
      <c r="Y861" s="241"/>
      <c r="Z861" s="241"/>
    </row>
    <row r="862" spans="1:26" ht="14.25" customHeight="1" x14ac:dyDescent="0.25">
      <c r="A862" s="241"/>
      <c r="B862" s="241"/>
      <c r="C862" s="241"/>
      <c r="D862" s="241"/>
      <c r="E862" s="241"/>
      <c r="F862" s="241"/>
      <c r="G862" s="256"/>
      <c r="H862" s="249"/>
      <c r="I862" s="241"/>
      <c r="J862" s="241"/>
      <c r="K862" s="241"/>
      <c r="L862" s="241"/>
      <c r="M862" s="241"/>
      <c r="N862" s="241"/>
      <c r="O862" s="241"/>
      <c r="P862" s="241"/>
      <c r="Q862" s="241"/>
      <c r="R862" s="241"/>
      <c r="S862" s="241"/>
      <c r="T862" s="241"/>
      <c r="U862" s="241"/>
      <c r="V862" s="241"/>
      <c r="W862" s="241"/>
      <c r="X862" s="241"/>
      <c r="Y862" s="241"/>
      <c r="Z862" s="241"/>
    </row>
    <row r="863" spans="1:26" ht="14.25" customHeight="1" x14ac:dyDescent="0.25">
      <c r="A863" s="241"/>
      <c r="B863" s="241"/>
      <c r="C863" s="241"/>
      <c r="D863" s="241"/>
      <c r="E863" s="241"/>
      <c r="F863" s="241"/>
      <c r="G863" s="256"/>
      <c r="H863" s="249"/>
      <c r="I863" s="241"/>
      <c r="J863" s="241"/>
      <c r="K863" s="241"/>
      <c r="L863" s="241"/>
      <c r="M863" s="241"/>
      <c r="N863" s="241"/>
      <c r="O863" s="241"/>
      <c r="P863" s="241"/>
      <c r="Q863" s="241"/>
      <c r="R863" s="241"/>
      <c r="S863" s="241"/>
      <c r="T863" s="241"/>
      <c r="U863" s="241"/>
      <c r="V863" s="241"/>
      <c r="W863" s="241"/>
      <c r="X863" s="241"/>
      <c r="Y863" s="241"/>
      <c r="Z863" s="241"/>
    </row>
    <row r="864" spans="1:26" ht="14.25" customHeight="1" x14ac:dyDescent="0.25">
      <c r="A864" s="241"/>
      <c r="B864" s="241"/>
      <c r="C864" s="241"/>
      <c r="D864" s="241"/>
      <c r="E864" s="241"/>
      <c r="F864" s="241"/>
      <c r="G864" s="256"/>
      <c r="H864" s="249"/>
      <c r="I864" s="241"/>
      <c r="J864" s="241"/>
      <c r="K864" s="241"/>
      <c r="L864" s="241"/>
      <c r="M864" s="241"/>
      <c r="N864" s="241"/>
      <c r="O864" s="241"/>
      <c r="P864" s="241"/>
      <c r="Q864" s="241"/>
      <c r="R864" s="241"/>
      <c r="S864" s="241"/>
      <c r="T864" s="241"/>
      <c r="U864" s="241"/>
      <c r="V864" s="241"/>
      <c r="W864" s="241"/>
      <c r="X864" s="241"/>
      <c r="Y864" s="241"/>
      <c r="Z864" s="241"/>
    </row>
    <row r="865" spans="1:26" ht="14.25" customHeight="1" x14ac:dyDescent="0.25">
      <c r="A865" s="241"/>
      <c r="B865" s="241"/>
      <c r="C865" s="241"/>
      <c r="D865" s="241"/>
      <c r="E865" s="241"/>
      <c r="F865" s="241"/>
      <c r="G865" s="256"/>
      <c r="H865" s="249"/>
      <c r="I865" s="241"/>
      <c r="J865" s="241"/>
      <c r="K865" s="241"/>
      <c r="L865" s="241"/>
      <c r="M865" s="241"/>
      <c r="N865" s="241"/>
      <c r="O865" s="241"/>
      <c r="P865" s="241"/>
      <c r="Q865" s="241"/>
      <c r="R865" s="241"/>
      <c r="S865" s="241"/>
      <c r="T865" s="241"/>
      <c r="U865" s="241"/>
      <c r="V865" s="241"/>
      <c r="W865" s="241"/>
      <c r="X865" s="241"/>
      <c r="Y865" s="241"/>
      <c r="Z865" s="241"/>
    </row>
    <row r="866" spans="1:26" ht="14.25" customHeight="1" x14ac:dyDescent="0.25">
      <c r="A866" s="241"/>
      <c r="B866" s="241"/>
      <c r="C866" s="241"/>
      <c r="D866" s="241"/>
      <c r="E866" s="241"/>
      <c r="F866" s="241"/>
      <c r="G866" s="256"/>
      <c r="H866" s="249"/>
      <c r="I866" s="241"/>
      <c r="J866" s="241"/>
      <c r="K866" s="241"/>
      <c r="L866" s="241"/>
      <c r="M866" s="241"/>
      <c r="N866" s="241"/>
      <c r="O866" s="241"/>
      <c r="P866" s="241"/>
      <c r="Q866" s="241"/>
      <c r="R866" s="241"/>
      <c r="S866" s="241"/>
      <c r="T866" s="241"/>
      <c r="U866" s="241"/>
      <c r="V866" s="241"/>
      <c r="W866" s="241"/>
      <c r="X866" s="241"/>
      <c r="Y866" s="241"/>
      <c r="Z866" s="241"/>
    </row>
    <row r="867" spans="1:26" ht="14.25" customHeight="1" x14ac:dyDescent="0.25">
      <c r="A867" s="241"/>
      <c r="B867" s="241"/>
      <c r="C867" s="241"/>
      <c r="D867" s="241"/>
      <c r="E867" s="241"/>
      <c r="F867" s="241"/>
      <c r="G867" s="256"/>
      <c r="H867" s="249"/>
      <c r="I867" s="241"/>
      <c r="J867" s="241"/>
      <c r="K867" s="241"/>
      <c r="L867" s="241"/>
      <c r="M867" s="241"/>
      <c r="N867" s="241"/>
      <c r="O867" s="241"/>
      <c r="P867" s="241"/>
      <c r="Q867" s="241"/>
      <c r="R867" s="241"/>
      <c r="S867" s="241"/>
      <c r="T867" s="241"/>
      <c r="U867" s="241"/>
      <c r="V867" s="241"/>
      <c r="W867" s="241"/>
      <c r="X867" s="241"/>
      <c r="Y867" s="241"/>
      <c r="Z867" s="241"/>
    </row>
    <row r="868" spans="1:26" ht="14.25" customHeight="1" x14ac:dyDescent="0.25">
      <c r="A868" s="241"/>
      <c r="B868" s="241"/>
      <c r="C868" s="241"/>
      <c r="D868" s="241"/>
      <c r="E868" s="241"/>
      <c r="F868" s="241"/>
      <c r="G868" s="256"/>
      <c r="H868" s="249"/>
      <c r="I868" s="241"/>
      <c r="J868" s="241"/>
      <c r="K868" s="241"/>
      <c r="L868" s="241"/>
      <c r="M868" s="241"/>
      <c r="N868" s="241"/>
      <c r="O868" s="241"/>
      <c r="P868" s="241"/>
      <c r="Q868" s="241"/>
      <c r="R868" s="241"/>
      <c r="S868" s="241"/>
      <c r="T868" s="241"/>
      <c r="U868" s="241"/>
      <c r="V868" s="241"/>
      <c r="W868" s="241"/>
      <c r="X868" s="241"/>
      <c r="Y868" s="241"/>
      <c r="Z868" s="241"/>
    </row>
    <row r="869" spans="1:26" ht="14.25" customHeight="1" x14ac:dyDescent="0.25">
      <c r="A869" s="241"/>
      <c r="B869" s="241"/>
      <c r="C869" s="241"/>
      <c r="D869" s="241"/>
      <c r="E869" s="241"/>
      <c r="F869" s="241"/>
      <c r="G869" s="256"/>
      <c r="H869" s="249"/>
      <c r="I869" s="241"/>
      <c r="J869" s="241"/>
      <c r="K869" s="241"/>
      <c r="L869" s="241"/>
      <c r="M869" s="241"/>
      <c r="N869" s="241"/>
      <c r="O869" s="241"/>
      <c r="P869" s="241"/>
      <c r="Q869" s="241"/>
      <c r="R869" s="241"/>
      <c r="S869" s="241"/>
      <c r="T869" s="241"/>
      <c r="U869" s="241"/>
      <c r="V869" s="241"/>
      <c r="W869" s="241"/>
      <c r="X869" s="241"/>
      <c r="Y869" s="241"/>
      <c r="Z869" s="241"/>
    </row>
    <row r="870" spans="1:26" ht="14.25" customHeight="1" x14ac:dyDescent="0.25">
      <c r="A870" s="241"/>
      <c r="B870" s="241"/>
      <c r="C870" s="241"/>
      <c r="D870" s="241"/>
      <c r="E870" s="241"/>
      <c r="F870" s="241"/>
      <c r="G870" s="256"/>
      <c r="H870" s="249"/>
      <c r="I870" s="241"/>
      <c r="J870" s="241"/>
      <c r="K870" s="241"/>
      <c r="L870" s="241"/>
      <c r="M870" s="241"/>
      <c r="N870" s="241"/>
      <c r="O870" s="241"/>
      <c r="P870" s="241"/>
      <c r="Q870" s="241"/>
      <c r="R870" s="241"/>
      <c r="S870" s="241"/>
      <c r="T870" s="241"/>
      <c r="U870" s="241"/>
      <c r="V870" s="241"/>
      <c r="W870" s="241"/>
      <c r="X870" s="241"/>
      <c r="Y870" s="241"/>
      <c r="Z870" s="241"/>
    </row>
    <row r="871" spans="1:26" ht="14.25" customHeight="1" x14ac:dyDescent="0.25">
      <c r="A871" s="241"/>
      <c r="B871" s="241"/>
      <c r="C871" s="241"/>
      <c r="D871" s="241"/>
      <c r="E871" s="241"/>
      <c r="F871" s="241"/>
      <c r="G871" s="256"/>
      <c r="H871" s="249"/>
      <c r="I871" s="241"/>
      <c r="J871" s="241"/>
      <c r="K871" s="241"/>
      <c r="L871" s="241"/>
      <c r="M871" s="241"/>
      <c r="N871" s="241"/>
      <c r="O871" s="241"/>
      <c r="P871" s="241"/>
      <c r="Q871" s="241"/>
      <c r="R871" s="241"/>
      <c r="S871" s="241"/>
      <c r="T871" s="241"/>
      <c r="U871" s="241"/>
      <c r="V871" s="241"/>
      <c r="W871" s="241"/>
      <c r="X871" s="241"/>
      <c r="Y871" s="241"/>
      <c r="Z871" s="241"/>
    </row>
    <row r="872" spans="1:26" ht="14.25" customHeight="1" x14ac:dyDescent="0.25">
      <c r="A872" s="241"/>
      <c r="B872" s="241"/>
      <c r="C872" s="241"/>
      <c r="D872" s="241"/>
      <c r="E872" s="241"/>
      <c r="F872" s="241"/>
      <c r="G872" s="256"/>
      <c r="H872" s="249"/>
      <c r="I872" s="241"/>
      <c r="J872" s="241"/>
      <c r="K872" s="241"/>
      <c r="L872" s="241"/>
      <c r="M872" s="241"/>
      <c r="N872" s="241"/>
      <c r="O872" s="241"/>
      <c r="P872" s="241"/>
      <c r="Q872" s="241"/>
      <c r="R872" s="241"/>
      <c r="S872" s="241"/>
      <c r="T872" s="241"/>
      <c r="U872" s="241"/>
      <c r="V872" s="241"/>
      <c r="W872" s="241"/>
      <c r="X872" s="241"/>
      <c r="Y872" s="241"/>
      <c r="Z872" s="241"/>
    </row>
    <row r="873" spans="1:26" ht="14.25" customHeight="1" x14ac:dyDescent="0.25">
      <c r="A873" s="241"/>
      <c r="B873" s="241"/>
      <c r="C873" s="241"/>
      <c r="D873" s="241"/>
      <c r="E873" s="241"/>
      <c r="F873" s="241"/>
      <c r="G873" s="256"/>
      <c r="H873" s="249"/>
      <c r="I873" s="241"/>
      <c r="J873" s="241"/>
      <c r="K873" s="241"/>
      <c r="L873" s="241"/>
      <c r="M873" s="241"/>
      <c r="N873" s="241"/>
      <c r="O873" s="241"/>
      <c r="P873" s="241"/>
      <c r="Q873" s="241"/>
      <c r="R873" s="241"/>
      <c r="S873" s="241"/>
      <c r="T873" s="241"/>
      <c r="U873" s="241"/>
      <c r="V873" s="241"/>
      <c r="W873" s="241"/>
      <c r="X873" s="241"/>
      <c r="Y873" s="241"/>
      <c r="Z873" s="241"/>
    </row>
    <row r="874" spans="1:26" ht="14.25" customHeight="1" x14ac:dyDescent="0.25">
      <c r="A874" s="241"/>
      <c r="B874" s="241"/>
      <c r="C874" s="241"/>
      <c r="D874" s="241"/>
      <c r="E874" s="241"/>
      <c r="F874" s="241"/>
      <c r="G874" s="256"/>
      <c r="H874" s="249"/>
      <c r="I874" s="241"/>
      <c r="J874" s="241"/>
      <c r="K874" s="241"/>
      <c r="L874" s="241"/>
      <c r="M874" s="241"/>
      <c r="N874" s="241"/>
      <c r="O874" s="241"/>
      <c r="P874" s="241"/>
      <c r="Q874" s="241"/>
      <c r="R874" s="241"/>
      <c r="S874" s="241"/>
      <c r="T874" s="241"/>
      <c r="U874" s="241"/>
      <c r="V874" s="241"/>
      <c r="W874" s="241"/>
      <c r="X874" s="241"/>
      <c r="Y874" s="241"/>
      <c r="Z874" s="241"/>
    </row>
    <row r="875" spans="1:26" ht="14.25" customHeight="1" x14ac:dyDescent="0.25">
      <c r="A875" s="241"/>
      <c r="B875" s="241"/>
      <c r="C875" s="241"/>
      <c r="D875" s="241"/>
      <c r="E875" s="241"/>
      <c r="F875" s="241"/>
      <c r="G875" s="256"/>
      <c r="H875" s="249"/>
      <c r="I875" s="241"/>
      <c r="J875" s="241"/>
      <c r="K875" s="241"/>
      <c r="L875" s="241"/>
      <c r="M875" s="241"/>
      <c r="N875" s="241"/>
      <c r="O875" s="241"/>
      <c r="P875" s="241"/>
      <c r="Q875" s="241"/>
      <c r="R875" s="241"/>
      <c r="S875" s="241"/>
      <c r="T875" s="241"/>
      <c r="U875" s="241"/>
      <c r="V875" s="241"/>
      <c r="W875" s="241"/>
      <c r="X875" s="241"/>
      <c r="Y875" s="241"/>
      <c r="Z875" s="241"/>
    </row>
    <row r="876" spans="1:26" ht="14.25" customHeight="1" x14ac:dyDescent="0.25">
      <c r="A876" s="241"/>
      <c r="B876" s="241"/>
      <c r="C876" s="241"/>
      <c r="D876" s="241"/>
      <c r="E876" s="241"/>
      <c r="F876" s="241"/>
      <c r="G876" s="256"/>
      <c r="H876" s="249"/>
      <c r="I876" s="241"/>
      <c r="J876" s="241"/>
      <c r="K876" s="241"/>
      <c r="L876" s="241"/>
      <c r="M876" s="241"/>
      <c r="N876" s="241"/>
      <c r="O876" s="241"/>
      <c r="P876" s="241"/>
      <c r="Q876" s="241"/>
      <c r="R876" s="241"/>
      <c r="S876" s="241"/>
      <c r="T876" s="241"/>
      <c r="U876" s="241"/>
      <c r="V876" s="241"/>
      <c r="W876" s="241"/>
      <c r="X876" s="241"/>
      <c r="Y876" s="241"/>
      <c r="Z876" s="241"/>
    </row>
    <row r="877" spans="1:26" ht="14.25" customHeight="1" x14ac:dyDescent="0.25">
      <c r="A877" s="241"/>
      <c r="B877" s="241"/>
      <c r="C877" s="241"/>
      <c r="D877" s="241"/>
      <c r="E877" s="241"/>
      <c r="F877" s="241"/>
      <c r="G877" s="256"/>
      <c r="H877" s="249"/>
      <c r="I877" s="241"/>
      <c r="J877" s="241"/>
      <c r="K877" s="241"/>
      <c r="L877" s="241"/>
      <c r="M877" s="241"/>
      <c r="N877" s="241"/>
      <c r="O877" s="241"/>
      <c r="P877" s="241"/>
      <c r="Q877" s="241"/>
      <c r="R877" s="241"/>
      <c r="S877" s="241"/>
      <c r="T877" s="241"/>
      <c r="U877" s="241"/>
      <c r="V877" s="241"/>
      <c r="W877" s="241"/>
      <c r="X877" s="241"/>
      <c r="Y877" s="241"/>
      <c r="Z877" s="241"/>
    </row>
    <row r="878" spans="1:26" ht="14.25" customHeight="1" x14ac:dyDescent="0.25">
      <c r="A878" s="241"/>
      <c r="B878" s="241"/>
      <c r="C878" s="241"/>
      <c r="D878" s="241"/>
      <c r="E878" s="241"/>
      <c r="F878" s="241"/>
      <c r="G878" s="256"/>
      <c r="H878" s="249"/>
      <c r="I878" s="241"/>
      <c r="J878" s="241"/>
      <c r="K878" s="241"/>
      <c r="L878" s="241"/>
      <c r="M878" s="241"/>
      <c r="N878" s="241"/>
      <c r="O878" s="241"/>
      <c r="P878" s="241"/>
      <c r="Q878" s="241"/>
      <c r="R878" s="241"/>
      <c r="S878" s="241"/>
      <c r="T878" s="241"/>
      <c r="U878" s="241"/>
      <c r="V878" s="241"/>
      <c r="W878" s="241"/>
      <c r="X878" s="241"/>
      <c r="Y878" s="241"/>
      <c r="Z878" s="241"/>
    </row>
    <row r="879" spans="1:26" ht="14.25" customHeight="1" x14ac:dyDescent="0.25">
      <c r="A879" s="241"/>
      <c r="B879" s="241"/>
      <c r="C879" s="241"/>
      <c r="D879" s="241"/>
      <c r="E879" s="241"/>
      <c r="F879" s="241"/>
      <c r="G879" s="256"/>
      <c r="H879" s="249"/>
      <c r="I879" s="241"/>
      <c r="J879" s="241"/>
      <c r="K879" s="241"/>
      <c r="L879" s="241"/>
      <c r="M879" s="241"/>
      <c r="N879" s="241"/>
      <c r="O879" s="241"/>
      <c r="P879" s="241"/>
      <c r="Q879" s="241"/>
      <c r="R879" s="241"/>
      <c r="S879" s="241"/>
      <c r="T879" s="241"/>
      <c r="U879" s="241"/>
      <c r="V879" s="241"/>
      <c r="W879" s="241"/>
      <c r="X879" s="241"/>
      <c r="Y879" s="241"/>
      <c r="Z879" s="241"/>
    </row>
    <row r="880" spans="1:26" ht="14.25" customHeight="1" x14ac:dyDescent="0.25">
      <c r="A880" s="241"/>
      <c r="B880" s="241"/>
      <c r="C880" s="241"/>
      <c r="D880" s="241"/>
      <c r="E880" s="241"/>
      <c r="F880" s="241"/>
      <c r="G880" s="256"/>
      <c r="H880" s="249"/>
      <c r="I880" s="241"/>
      <c r="J880" s="241"/>
      <c r="K880" s="241"/>
      <c r="L880" s="241"/>
      <c r="M880" s="241"/>
      <c r="N880" s="241"/>
      <c r="O880" s="241"/>
      <c r="P880" s="241"/>
      <c r="Q880" s="241"/>
      <c r="R880" s="241"/>
      <c r="S880" s="241"/>
      <c r="T880" s="241"/>
      <c r="U880" s="241"/>
      <c r="V880" s="241"/>
      <c r="W880" s="241"/>
      <c r="X880" s="241"/>
      <c r="Y880" s="241"/>
      <c r="Z880" s="241"/>
    </row>
    <row r="881" spans="1:26" ht="14.25" customHeight="1" x14ac:dyDescent="0.25">
      <c r="A881" s="241"/>
      <c r="B881" s="241"/>
      <c r="C881" s="241"/>
      <c r="D881" s="241"/>
      <c r="E881" s="241"/>
      <c r="F881" s="241"/>
      <c r="G881" s="256"/>
      <c r="H881" s="249"/>
      <c r="I881" s="241"/>
      <c r="J881" s="241"/>
      <c r="K881" s="241"/>
      <c r="L881" s="241"/>
      <c r="M881" s="241"/>
      <c r="N881" s="241"/>
      <c r="O881" s="241"/>
      <c r="P881" s="241"/>
      <c r="Q881" s="241"/>
      <c r="R881" s="241"/>
      <c r="S881" s="241"/>
      <c r="T881" s="241"/>
      <c r="U881" s="241"/>
      <c r="V881" s="241"/>
      <c r="W881" s="241"/>
      <c r="X881" s="241"/>
      <c r="Y881" s="241"/>
      <c r="Z881" s="241"/>
    </row>
    <row r="882" spans="1:26" ht="14.25" customHeight="1" x14ac:dyDescent="0.25">
      <c r="A882" s="241"/>
      <c r="B882" s="241"/>
      <c r="C882" s="241"/>
      <c r="D882" s="241"/>
      <c r="E882" s="241"/>
      <c r="F882" s="241"/>
      <c r="G882" s="256"/>
      <c r="H882" s="249"/>
      <c r="I882" s="241"/>
      <c r="J882" s="241"/>
      <c r="K882" s="241"/>
      <c r="L882" s="241"/>
      <c r="M882" s="241"/>
      <c r="N882" s="241"/>
      <c r="O882" s="241"/>
      <c r="P882" s="241"/>
      <c r="Q882" s="241"/>
      <c r="R882" s="241"/>
      <c r="S882" s="241"/>
      <c r="T882" s="241"/>
      <c r="U882" s="241"/>
      <c r="V882" s="241"/>
      <c r="W882" s="241"/>
      <c r="X882" s="241"/>
      <c r="Y882" s="241"/>
      <c r="Z882" s="241"/>
    </row>
    <row r="883" spans="1:26" ht="14.25" customHeight="1" x14ac:dyDescent="0.25">
      <c r="A883" s="241"/>
      <c r="B883" s="241"/>
      <c r="C883" s="241"/>
      <c r="D883" s="241"/>
      <c r="E883" s="241"/>
      <c r="F883" s="241"/>
      <c r="G883" s="256"/>
      <c r="H883" s="249"/>
      <c r="I883" s="241"/>
      <c r="J883" s="241"/>
      <c r="K883" s="241"/>
      <c r="L883" s="241"/>
      <c r="M883" s="241"/>
      <c r="N883" s="241"/>
      <c r="O883" s="241"/>
      <c r="P883" s="241"/>
      <c r="Q883" s="241"/>
      <c r="R883" s="241"/>
      <c r="S883" s="241"/>
      <c r="T883" s="241"/>
      <c r="U883" s="241"/>
      <c r="V883" s="241"/>
      <c r="W883" s="241"/>
      <c r="X883" s="241"/>
      <c r="Y883" s="241"/>
      <c r="Z883" s="241"/>
    </row>
    <row r="884" spans="1:26" ht="14.25" customHeight="1" x14ac:dyDescent="0.25">
      <c r="A884" s="241"/>
      <c r="B884" s="241"/>
      <c r="C884" s="241"/>
      <c r="D884" s="241"/>
      <c r="E884" s="241"/>
      <c r="F884" s="241"/>
      <c r="G884" s="256"/>
      <c r="H884" s="249"/>
      <c r="I884" s="241"/>
      <c r="J884" s="241"/>
      <c r="K884" s="241"/>
      <c r="L884" s="241"/>
      <c r="M884" s="241"/>
      <c r="N884" s="241"/>
      <c r="O884" s="241"/>
      <c r="P884" s="241"/>
      <c r="Q884" s="241"/>
      <c r="R884" s="241"/>
      <c r="S884" s="241"/>
      <c r="T884" s="241"/>
      <c r="U884" s="241"/>
      <c r="V884" s="241"/>
      <c r="W884" s="241"/>
      <c r="X884" s="241"/>
      <c r="Y884" s="241"/>
      <c r="Z884" s="241"/>
    </row>
    <row r="885" spans="1:26" ht="14.25" customHeight="1" x14ac:dyDescent="0.25">
      <c r="A885" s="241"/>
      <c r="B885" s="241"/>
      <c r="C885" s="241"/>
      <c r="D885" s="241"/>
      <c r="E885" s="241"/>
      <c r="F885" s="241"/>
      <c r="G885" s="256"/>
      <c r="H885" s="249"/>
      <c r="I885" s="241"/>
      <c r="J885" s="241"/>
      <c r="K885" s="241"/>
      <c r="L885" s="241"/>
      <c r="M885" s="241"/>
      <c r="N885" s="241"/>
      <c r="O885" s="241"/>
      <c r="P885" s="241"/>
      <c r="Q885" s="241"/>
      <c r="R885" s="241"/>
      <c r="S885" s="241"/>
      <c r="T885" s="241"/>
      <c r="U885" s="241"/>
      <c r="V885" s="241"/>
      <c r="W885" s="241"/>
      <c r="X885" s="241"/>
      <c r="Y885" s="241"/>
      <c r="Z885" s="241"/>
    </row>
    <row r="886" spans="1:26" ht="14.25" customHeight="1" x14ac:dyDescent="0.25">
      <c r="A886" s="241"/>
      <c r="B886" s="241"/>
      <c r="C886" s="241"/>
      <c r="D886" s="241"/>
      <c r="E886" s="241"/>
      <c r="F886" s="241"/>
      <c r="G886" s="256"/>
      <c r="H886" s="249"/>
      <c r="I886" s="241"/>
      <c r="J886" s="241"/>
      <c r="K886" s="241"/>
      <c r="L886" s="241"/>
      <c r="M886" s="241"/>
      <c r="N886" s="241"/>
      <c r="O886" s="241"/>
      <c r="P886" s="241"/>
      <c r="Q886" s="241"/>
      <c r="R886" s="241"/>
      <c r="S886" s="241"/>
      <c r="T886" s="241"/>
      <c r="U886" s="241"/>
      <c r="V886" s="241"/>
      <c r="W886" s="241"/>
      <c r="X886" s="241"/>
      <c r="Y886" s="241"/>
      <c r="Z886" s="241"/>
    </row>
    <row r="887" spans="1:26" ht="14.25" customHeight="1" x14ac:dyDescent="0.25">
      <c r="A887" s="241"/>
      <c r="B887" s="241"/>
      <c r="C887" s="241"/>
      <c r="D887" s="241"/>
      <c r="E887" s="241"/>
      <c r="F887" s="241"/>
      <c r="G887" s="256"/>
      <c r="H887" s="249"/>
      <c r="I887" s="241"/>
      <c r="J887" s="241"/>
      <c r="K887" s="241"/>
      <c r="L887" s="241"/>
      <c r="M887" s="241"/>
      <c r="N887" s="241"/>
      <c r="O887" s="241"/>
      <c r="P887" s="241"/>
      <c r="Q887" s="241"/>
      <c r="R887" s="241"/>
      <c r="S887" s="241"/>
      <c r="T887" s="241"/>
      <c r="U887" s="241"/>
      <c r="V887" s="241"/>
      <c r="W887" s="241"/>
      <c r="X887" s="241"/>
      <c r="Y887" s="241"/>
      <c r="Z887" s="241"/>
    </row>
    <row r="888" spans="1:26" ht="14.25" customHeight="1" x14ac:dyDescent="0.25">
      <c r="A888" s="241"/>
      <c r="B888" s="241"/>
      <c r="C888" s="241"/>
      <c r="D888" s="241"/>
      <c r="E888" s="241"/>
      <c r="F888" s="241"/>
      <c r="G888" s="256"/>
      <c r="H888" s="249"/>
      <c r="I888" s="241"/>
      <c r="J888" s="241"/>
      <c r="K888" s="241"/>
      <c r="L888" s="241"/>
      <c r="M888" s="241"/>
      <c r="N888" s="241"/>
      <c r="O888" s="241"/>
      <c r="P888" s="241"/>
      <c r="Q888" s="241"/>
      <c r="R888" s="241"/>
      <c r="S888" s="241"/>
      <c r="T888" s="241"/>
      <c r="U888" s="241"/>
      <c r="V888" s="241"/>
      <c r="W888" s="241"/>
      <c r="X888" s="241"/>
      <c r="Y888" s="241"/>
      <c r="Z888" s="241"/>
    </row>
    <row r="889" spans="1:26" ht="14.25" customHeight="1" x14ac:dyDescent="0.25">
      <c r="A889" s="241"/>
      <c r="B889" s="241"/>
      <c r="C889" s="241"/>
      <c r="D889" s="241"/>
      <c r="E889" s="241"/>
      <c r="F889" s="241"/>
      <c r="G889" s="256"/>
      <c r="H889" s="249"/>
      <c r="I889" s="241"/>
      <c r="J889" s="241"/>
      <c r="K889" s="241"/>
      <c r="L889" s="241"/>
      <c r="M889" s="241"/>
      <c r="N889" s="241"/>
      <c r="O889" s="241"/>
      <c r="P889" s="241"/>
      <c r="Q889" s="241"/>
      <c r="R889" s="241"/>
      <c r="S889" s="241"/>
      <c r="T889" s="241"/>
      <c r="U889" s="241"/>
      <c r="V889" s="241"/>
      <c r="W889" s="241"/>
      <c r="X889" s="241"/>
      <c r="Y889" s="241"/>
      <c r="Z889" s="241"/>
    </row>
    <row r="890" spans="1:26" ht="14.25" customHeight="1" x14ac:dyDescent="0.25">
      <c r="A890" s="241"/>
      <c r="B890" s="241"/>
      <c r="C890" s="241"/>
      <c r="D890" s="241"/>
      <c r="E890" s="241"/>
      <c r="F890" s="241"/>
      <c r="G890" s="256"/>
      <c r="H890" s="249"/>
      <c r="I890" s="241"/>
      <c r="J890" s="241"/>
      <c r="K890" s="241"/>
      <c r="L890" s="241"/>
      <c r="M890" s="241"/>
      <c r="N890" s="241"/>
      <c r="O890" s="241"/>
      <c r="P890" s="241"/>
      <c r="Q890" s="241"/>
      <c r="R890" s="241"/>
      <c r="S890" s="241"/>
      <c r="T890" s="241"/>
      <c r="U890" s="241"/>
      <c r="V890" s="241"/>
      <c r="W890" s="241"/>
      <c r="X890" s="241"/>
      <c r="Y890" s="241"/>
      <c r="Z890" s="241"/>
    </row>
    <row r="891" spans="1:26" ht="14.25" customHeight="1" x14ac:dyDescent="0.25">
      <c r="A891" s="241"/>
      <c r="B891" s="241"/>
      <c r="C891" s="241"/>
      <c r="D891" s="241"/>
      <c r="E891" s="241"/>
      <c r="F891" s="241"/>
      <c r="G891" s="256"/>
      <c r="H891" s="249"/>
      <c r="I891" s="241"/>
      <c r="J891" s="241"/>
      <c r="K891" s="241"/>
      <c r="L891" s="241"/>
      <c r="M891" s="241"/>
      <c r="N891" s="241"/>
      <c r="O891" s="241"/>
      <c r="P891" s="241"/>
      <c r="Q891" s="241"/>
      <c r="R891" s="241"/>
      <c r="S891" s="241"/>
      <c r="T891" s="241"/>
      <c r="U891" s="241"/>
      <c r="V891" s="241"/>
      <c r="W891" s="241"/>
      <c r="X891" s="241"/>
      <c r="Y891" s="241"/>
      <c r="Z891" s="241"/>
    </row>
    <row r="892" spans="1:26" ht="14.25" customHeight="1" x14ac:dyDescent="0.25">
      <c r="A892" s="241"/>
      <c r="B892" s="241"/>
      <c r="C892" s="241"/>
      <c r="D892" s="241"/>
      <c r="E892" s="241"/>
      <c r="F892" s="241"/>
      <c r="G892" s="256"/>
      <c r="H892" s="249"/>
      <c r="I892" s="241"/>
      <c r="J892" s="241"/>
      <c r="K892" s="241"/>
      <c r="L892" s="241"/>
      <c r="M892" s="241"/>
      <c r="N892" s="241"/>
      <c r="O892" s="241"/>
      <c r="P892" s="241"/>
      <c r="Q892" s="241"/>
      <c r="R892" s="241"/>
      <c r="S892" s="241"/>
      <c r="T892" s="241"/>
      <c r="U892" s="241"/>
      <c r="V892" s="241"/>
      <c r="W892" s="241"/>
      <c r="X892" s="241"/>
      <c r="Y892" s="241"/>
      <c r="Z892" s="241"/>
    </row>
    <row r="893" spans="1:26" ht="14.25" customHeight="1" x14ac:dyDescent="0.25">
      <c r="A893" s="241"/>
      <c r="B893" s="241"/>
      <c r="C893" s="241"/>
      <c r="D893" s="241"/>
      <c r="E893" s="241"/>
      <c r="F893" s="241"/>
      <c r="G893" s="256"/>
      <c r="H893" s="249"/>
      <c r="I893" s="241"/>
      <c r="J893" s="241"/>
      <c r="K893" s="241"/>
      <c r="L893" s="241"/>
      <c r="M893" s="241"/>
      <c r="N893" s="241"/>
      <c r="O893" s="241"/>
      <c r="P893" s="241"/>
      <c r="Q893" s="241"/>
      <c r="R893" s="241"/>
      <c r="S893" s="241"/>
      <c r="T893" s="241"/>
      <c r="U893" s="241"/>
      <c r="V893" s="241"/>
      <c r="W893" s="241"/>
      <c r="X893" s="241"/>
      <c r="Y893" s="241"/>
      <c r="Z893" s="241"/>
    </row>
    <row r="894" spans="1:26" ht="14.25" customHeight="1" x14ac:dyDescent="0.25">
      <c r="A894" s="241"/>
      <c r="B894" s="241"/>
      <c r="C894" s="241"/>
      <c r="D894" s="241"/>
      <c r="E894" s="241"/>
      <c r="F894" s="241"/>
      <c r="G894" s="256"/>
      <c r="H894" s="249"/>
      <c r="I894" s="241"/>
      <c r="J894" s="241"/>
      <c r="K894" s="241"/>
      <c r="L894" s="241"/>
      <c r="M894" s="241"/>
      <c r="N894" s="241"/>
      <c r="O894" s="241"/>
      <c r="P894" s="241"/>
      <c r="Q894" s="241"/>
      <c r="R894" s="241"/>
      <c r="S894" s="241"/>
      <c r="T894" s="241"/>
      <c r="U894" s="241"/>
      <c r="V894" s="241"/>
      <c r="W894" s="241"/>
      <c r="X894" s="241"/>
      <c r="Y894" s="241"/>
      <c r="Z894" s="241"/>
    </row>
    <row r="895" spans="1:26" ht="14.25" customHeight="1" x14ac:dyDescent="0.25">
      <c r="A895" s="241"/>
      <c r="B895" s="241"/>
      <c r="C895" s="241"/>
      <c r="D895" s="241"/>
      <c r="E895" s="241"/>
      <c r="F895" s="241"/>
      <c r="G895" s="256"/>
      <c r="H895" s="249"/>
      <c r="I895" s="241"/>
      <c r="J895" s="241"/>
      <c r="K895" s="241"/>
      <c r="L895" s="241"/>
      <c r="M895" s="241"/>
      <c r="N895" s="241"/>
      <c r="O895" s="241"/>
      <c r="P895" s="241"/>
      <c r="Q895" s="241"/>
      <c r="R895" s="241"/>
      <c r="S895" s="241"/>
      <c r="T895" s="241"/>
      <c r="U895" s="241"/>
      <c r="V895" s="241"/>
      <c r="W895" s="241"/>
      <c r="X895" s="241"/>
      <c r="Y895" s="241"/>
      <c r="Z895" s="241"/>
    </row>
    <row r="896" spans="1:26" ht="14.25" customHeight="1" x14ac:dyDescent="0.25">
      <c r="A896" s="241"/>
      <c r="B896" s="241"/>
      <c r="C896" s="241"/>
      <c r="D896" s="241"/>
      <c r="E896" s="241"/>
      <c r="F896" s="241"/>
      <c r="G896" s="256"/>
      <c r="H896" s="249"/>
      <c r="I896" s="241"/>
      <c r="J896" s="241"/>
      <c r="K896" s="241"/>
      <c r="L896" s="241"/>
      <c r="M896" s="241"/>
      <c r="N896" s="241"/>
      <c r="O896" s="241"/>
      <c r="P896" s="241"/>
      <c r="Q896" s="241"/>
      <c r="R896" s="241"/>
      <c r="S896" s="241"/>
      <c r="T896" s="241"/>
      <c r="U896" s="241"/>
      <c r="V896" s="241"/>
      <c r="W896" s="241"/>
      <c r="X896" s="241"/>
      <c r="Y896" s="241"/>
      <c r="Z896" s="241"/>
    </row>
    <row r="897" spans="1:26" ht="14.25" customHeight="1" x14ac:dyDescent="0.25">
      <c r="A897" s="241"/>
      <c r="B897" s="241"/>
      <c r="C897" s="241"/>
      <c r="D897" s="241"/>
      <c r="E897" s="241"/>
      <c r="F897" s="241"/>
      <c r="G897" s="256"/>
      <c r="H897" s="249"/>
      <c r="I897" s="241"/>
      <c r="J897" s="241"/>
      <c r="K897" s="241"/>
      <c r="L897" s="241"/>
      <c r="M897" s="241"/>
      <c r="N897" s="241"/>
      <c r="O897" s="241"/>
      <c r="P897" s="241"/>
      <c r="Q897" s="241"/>
      <c r="R897" s="241"/>
      <c r="S897" s="241"/>
      <c r="T897" s="241"/>
      <c r="U897" s="241"/>
      <c r="V897" s="241"/>
      <c r="W897" s="241"/>
      <c r="X897" s="241"/>
      <c r="Y897" s="241"/>
      <c r="Z897" s="241"/>
    </row>
    <row r="898" spans="1:26" ht="14.25" customHeight="1" x14ac:dyDescent="0.25">
      <c r="A898" s="241"/>
      <c r="B898" s="241"/>
      <c r="C898" s="241"/>
      <c r="D898" s="241"/>
      <c r="E898" s="241"/>
      <c r="F898" s="241"/>
      <c r="G898" s="256"/>
      <c r="H898" s="249"/>
      <c r="I898" s="241"/>
      <c r="J898" s="241"/>
      <c r="K898" s="241"/>
      <c r="L898" s="241"/>
      <c r="M898" s="241"/>
      <c r="N898" s="241"/>
      <c r="O898" s="241"/>
      <c r="P898" s="241"/>
      <c r="Q898" s="241"/>
      <c r="R898" s="241"/>
      <c r="S898" s="241"/>
      <c r="T898" s="241"/>
      <c r="U898" s="241"/>
      <c r="V898" s="241"/>
      <c r="W898" s="241"/>
      <c r="X898" s="241"/>
      <c r="Y898" s="241"/>
      <c r="Z898" s="241"/>
    </row>
    <row r="899" spans="1:26" ht="14.25" customHeight="1" x14ac:dyDescent="0.25">
      <c r="A899" s="241"/>
      <c r="B899" s="241"/>
      <c r="C899" s="241"/>
      <c r="D899" s="241"/>
      <c r="E899" s="241"/>
      <c r="F899" s="241"/>
      <c r="G899" s="256"/>
      <c r="H899" s="249"/>
      <c r="I899" s="241"/>
      <c r="J899" s="241"/>
      <c r="K899" s="241"/>
      <c r="L899" s="241"/>
      <c r="M899" s="241"/>
      <c r="N899" s="241"/>
      <c r="O899" s="241"/>
      <c r="P899" s="241"/>
      <c r="Q899" s="241"/>
      <c r="R899" s="241"/>
      <c r="S899" s="241"/>
      <c r="T899" s="241"/>
      <c r="U899" s="241"/>
      <c r="V899" s="241"/>
      <c r="W899" s="241"/>
      <c r="X899" s="241"/>
      <c r="Y899" s="241"/>
      <c r="Z899" s="241"/>
    </row>
    <row r="900" spans="1:26" ht="14.25" customHeight="1" x14ac:dyDescent="0.25">
      <c r="A900" s="241"/>
      <c r="B900" s="241"/>
      <c r="C900" s="241"/>
      <c r="D900" s="241"/>
      <c r="E900" s="241"/>
      <c r="F900" s="241"/>
      <c r="G900" s="256"/>
      <c r="H900" s="249"/>
      <c r="I900" s="241"/>
      <c r="J900" s="241"/>
      <c r="K900" s="241"/>
      <c r="L900" s="241"/>
      <c r="M900" s="241"/>
      <c r="N900" s="241"/>
      <c r="O900" s="241"/>
      <c r="P900" s="241"/>
      <c r="Q900" s="241"/>
      <c r="R900" s="241"/>
      <c r="S900" s="241"/>
      <c r="T900" s="241"/>
      <c r="U900" s="241"/>
      <c r="V900" s="241"/>
      <c r="W900" s="241"/>
      <c r="X900" s="241"/>
      <c r="Y900" s="241"/>
      <c r="Z900" s="241"/>
    </row>
    <row r="901" spans="1:26" ht="14.25" customHeight="1" x14ac:dyDescent="0.25">
      <c r="A901" s="241"/>
      <c r="B901" s="241"/>
      <c r="C901" s="241"/>
      <c r="D901" s="241"/>
      <c r="E901" s="241"/>
      <c r="F901" s="241"/>
      <c r="G901" s="256"/>
      <c r="H901" s="249"/>
      <c r="I901" s="241"/>
      <c r="J901" s="241"/>
      <c r="K901" s="241"/>
      <c r="L901" s="241"/>
      <c r="M901" s="241"/>
      <c r="N901" s="241"/>
      <c r="O901" s="241"/>
      <c r="P901" s="241"/>
      <c r="Q901" s="241"/>
      <c r="R901" s="241"/>
      <c r="S901" s="241"/>
      <c r="T901" s="241"/>
      <c r="U901" s="241"/>
      <c r="V901" s="241"/>
      <c r="W901" s="241"/>
      <c r="X901" s="241"/>
      <c r="Y901" s="241"/>
      <c r="Z901" s="241"/>
    </row>
    <row r="902" spans="1:26" ht="14.25" customHeight="1" x14ac:dyDescent="0.25">
      <c r="A902" s="241"/>
      <c r="B902" s="241"/>
      <c r="C902" s="241"/>
      <c r="D902" s="241"/>
      <c r="E902" s="241"/>
      <c r="F902" s="241"/>
      <c r="G902" s="256"/>
      <c r="H902" s="249"/>
      <c r="I902" s="241"/>
      <c r="J902" s="241"/>
      <c r="K902" s="241"/>
      <c r="L902" s="241"/>
      <c r="M902" s="241"/>
      <c r="N902" s="241"/>
      <c r="O902" s="241"/>
      <c r="P902" s="241"/>
      <c r="Q902" s="241"/>
      <c r="R902" s="241"/>
      <c r="S902" s="241"/>
      <c r="T902" s="241"/>
      <c r="U902" s="241"/>
      <c r="V902" s="241"/>
      <c r="W902" s="241"/>
      <c r="X902" s="241"/>
      <c r="Y902" s="241"/>
      <c r="Z902" s="241"/>
    </row>
    <row r="903" spans="1:26" ht="14.25" customHeight="1" x14ac:dyDescent="0.25">
      <c r="A903" s="241"/>
      <c r="B903" s="241"/>
      <c r="C903" s="241"/>
      <c r="D903" s="241"/>
      <c r="E903" s="241"/>
      <c r="F903" s="241"/>
      <c r="G903" s="256"/>
      <c r="H903" s="249"/>
      <c r="I903" s="241"/>
      <c r="J903" s="241"/>
      <c r="K903" s="241"/>
      <c r="L903" s="241"/>
      <c r="M903" s="241"/>
      <c r="N903" s="241"/>
      <c r="O903" s="241"/>
      <c r="P903" s="241"/>
      <c r="Q903" s="241"/>
      <c r="R903" s="241"/>
      <c r="S903" s="241"/>
      <c r="T903" s="241"/>
      <c r="U903" s="241"/>
      <c r="V903" s="241"/>
      <c r="W903" s="241"/>
      <c r="X903" s="241"/>
      <c r="Y903" s="241"/>
      <c r="Z903" s="241"/>
    </row>
    <row r="904" spans="1:26" ht="14.25" customHeight="1" x14ac:dyDescent="0.25">
      <c r="A904" s="241"/>
      <c r="B904" s="241"/>
      <c r="C904" s="241"/>
      <c r="D904" s="241"/>
      <c r="E904" s="241"/>
      <c r="F904" s="241"/>
      <c r="G904" s="256"/>
      <c r="H904" s="249"/>
      <c r="I904" s="241"/>
      <c r="J904" s="241"/>
      <c r="K904" s="241"/>
      <c r="L904" s="241"/>
      <c r="M904" s="241"/>
      <c r="N904" s="241"/>
      <c r="O904" s="241"/>
      <c r="P904" s="241"/>
      <c r="Q904" s="241"/>
      <c r="R904" s="241"/>
      <c r="S904" s="241"/>
      <c r="T904" s="241"/>
      <c r="U904" s="241"/>
      <c r="V904" s="241"/>
      <c r="W904" s="241"/>
      <c r="X904" s="241"/>
      <c r="Y904" s="241"/>
      <c r="Z904" s="241"/>
    </row>
    <row r="905" spans="1:26" ht="14.25" customHeight="1" x14ac:dyDescent="0.25">
      <c r="A905" s="241"/>
      <c r="B905" s="241"/>
      <c r="C905" s="241"/>
      <c r="D905" s="241"/>
      <c r="E905" s="241"/>
      <c r="F905" s="241"/>
      <c r="G905" s="256"/>
      <c r="H905" s="249"/>
      <c r="I905" s="241"/>
      <c r="J905" s="241"/>
      <c r="K905" s="241"/>
      <c r="L905" s="241"/>
      <c r="M905" s="241"/>
      <c r="N905" s="241"/>
      <c r="O905" s="241"/>
      <c r="P905" s="241"/>
      <c r="Q905" s="241"/>
      <c r="R905" s="241"/>
      <c r="S905" s="241"/>
      <c r="T905" s="241"/>
      <c r="U905" s="241"/>
      <c r="V905" s="241"/>
      <c r="W905" s="241"/>
      <c r="X905" s="241"/>
      <c r="Y905" s="241"/>
      <c r="Z905" s="241"/>
    </row>
    <row r="906" spans="1:26" ht="14.25" customHeight="1" x14ac:dyDescent="0.25">
      <c r="A906" s="241"/>
      <c r="B906" s="241"/>
      <c r="C906" s="241"/>
      <c r="D906" s="241"/>
      <c r="E906" s="241"/>
      <c r="F906" s="241"/>
      <c r="G906" s="256"/>
      <c r="H906" s="249"/>
      <c r="I906" s="241"/>
      <c r="J906" s="241"/>
      <c r="K906" s="241"/>
      <c r="L906" s="241"/>
      <c r="M906" s="241"/>
      <c r="N906" s="241"/>
      <c r="O906" s="241"/>
      <c r="P906" s="241"/>
      <c r="Q906" s="241"/>
      <c r="R906" s="241"/>
      <c r="S906" s="241"/>
      <c r="T906" s="241"/>
      <c r="U906" s="241"/>
      <c r="V906" s="241"/>
      <c r="W906" s="241"/>
      <c r="X906" s="241"/>
      <c r="Y906" s="241"/>
      <c r="Z906" s="241"/>
    </row>
    <row r="907" spans="1:26" ht="14.25" customHeight="1" x14ac:dyDescent="0.25">
      <c r="A907" s="241"/>
      <c r="B907" s="241"/>
      <c r="C907" s="241"/>
      <c r="D907" s="241"/>
      <c r="E907" s="241"/>
      <c r="F907" s="241"/>
      <c r="G907" s="256"/>
      <c r="H907" s="249"/>
      <c r="I907" s="241"/>
      <c r="J907" s="241"/>
      <c r="K907" s="241"/>
      <c r="L907" s="241"/>
      <c r="M907" s="241"/>
      <c r="N907" s="241"/>
      <c r="O907" s="241"/>
      <c r="P907" s="241"/>
      <c r="Q907" s="241"/>
      <c r="R907" s="241"/>
      <c r="S907" s="241"/>
      <c r="T907" s="241"/>
      <c r="U907" s="241"/>
      <c r="V907" s="241"/>
      <c r="W907" s="241"/>
      <c r="X907" s="241"/>
      <c r="Y907" s="241"/>
      <c r="Z907" s="241"/>
    </row>
    <row r="908" spans="1:26" ht="14.25" customHeight="1" x14ac:dyDescent="0.25">
      <c r="A908" s="241"/>
      <c r="B908" s="241"/>
      <c r="C908" s="241"/>
      <c r="D908" s="241"/>
      <c r="E908" s="241"/>
      <c r="F908" s="241"/>
      <c r="G908" s="256"/>
      <c r="H908" s="249"/>
      <c r="I908" s="241"/>
      <c r="J908" s="241"/>
      <c r="K908" s="241"/>
      <c r="L908" s="241"/>
      <c r="M908" s="241"/>
      <c r="N908" s="241"/>
      <c r="O908" s="241"/>
      <c r="P908" s="241"/>
      <c r="Q908" s="241"/>
      <c r="R908" s="241"/>
      <c r="S908" s="241"/>
      <c r="T908" s="241"/>
      <c r="U908" s="241"/>
      <c r="V908" s="241"/>
      <c r="W908" s="241"/>
      <c r="X908" s="241"/>
      <c r="Y908" s="241"/>
      <c r="Z908" s="241"/>
    </row>
    <row r="909" spans="1:26" ht="14.25" customHeight="1" x14ac:dyDescent="0.25">
      <c r="A909" s="241"/>
      <c r="B909" s="241"/>
      <c r="C909" s="241"/>
      <c r="D909" s="241"/>
      <c r="E909" s="241"/>
      <c r="F909" s="241"/>
      <c r="G909" s="256"/>
      <c r="H909" s="249"/>
      <c r="I909" s="241"/>
      <c r="J909" s="241"/>
      <c r="K909" s="241"/>
      <c r="L909" s="241"/>
      <c r="M909" s="241"/>
      <c r="N909" s="241"/>
      <c r="O909" s="241"/>
      <c r="P909" s="241"/>
      <c r="Q909" s="241"/>
      <c r="R909" s="241"/>
      <c r="S909" s="241"/>
      <c r="T909" s="241"/>
      <c r="U909" s="241"/>
      <c r="V909" s="241"/>
      <c r="W909" s="241"/>
      <c r="X909" s="241"/>
      <c r="Y909" s="241"/>
      <c r="Z909" s="241"/>
    </row>
    <row r="910" spans="1:26" ht="14.25" customHeight="1" x14ac:dyDescent="0.25">
      <c r="A910" s="241"/>
      <c r="B910" s="241"/>
      <c r="C910" s="241"/>
      <c r="D910" s="241"/>
      <c r="E910" s="241"/>
      <c r="F910" s="241"/>
      <c r="G910" s="256"/>
      <c r="H910" s="249"/>
      <c r="I910" s="241"/>
      <c r="J910" s="241"/>
      <c r="K910" s="241"/>
      <c r="L910" s="241"/>
      <c r="M910" s="241"/>
      <c r="N910" s="241"/>
      <c r="O910" s="241"/>
      <c r="P910" s="241"/>
      <c r="Q910" s="241"/>
      <c r="R910" s="241"/>
      <c r="S910" s="241"/>
      <c r="T910" s="241"/>
      <c r="U910" s="241"/>
      <c r="V910" s="241"/>
      <c r="W910" s="241"/>
      <c r="X910" s="241"/>
      <c r="Y910" s="241"/>
      <c r="Z910" s="241"/>
    </row>
    <row r="911" spans="1:26" ht="14.25" customHeight="1" x14ac:dyDescent="0.25">
      <c r="A911" s="241"/>
      <c r="B911" s="241"/>
      <c r="C911" s="241"/>
      <c r="D911" s="241"/>
      <c r="E911" s="241"/>
      <c r="F911" s="241"/>
      <c r="G911" s="256"/>
      <c r="H911" s="249"/>
      <c r="I911" s="241"/>
      <c r="J911" s="241"/>
      <c r="K911" s="241"/>
      <c r="L911" s="241"/>
      <c r="M911" s="241"/>
      <c r="N911" s="241"/>
      <c r="O911" s="241"/>
      <c r="P911" s="241"/>
      <c r="Q911" s="241"/>
      <c r="R911" s="241"/>
      <c r="S911" s="241"/>
      <c r="T911" s="241"/>
      <c r="U911" s="241"/>
      <c r="V911" s="241"/>
      <c r="W911" s="241"/>
      <c r="X911" s="241"/>
      <c r="Y911" s="241"/>
      <c r="Z911" s="241"/>
    </row>
    <row r="912" spans="1:26" ht="14.25" customHeight="1" x14ac:dyDescent="0.25">
      <c r="A912" s="241"/>
      <c r="B912" s="241"/>
      <c r="C912" s="241"/>
      <c r="D912" s="241"/>
      <c r="E912" s="241"/>
      <c r="F912" s="241"/>
      <c r="G912" s="256"/>
      <c r="H912" s="249"/>
      <c r="I912" s="241"/>
      <c r="J912" s="241"/>
      <c r="K912" s="241"/>
      <c r="L912" s="241"/>
      <c r="M912" s="241"/>
      <c r="N912" s="241"/>
      <c r="O912" s="241"/>
      <c r="P912" s="241"/>
      <c r="Q912" s="241"/>
      <c r="R912" s="241"/>
      <c r="S912" s="241"/>
      <c r="T912" s="241"/>
      <c r="U912" s="241"/>
      <c r="V912" s="241"/>
      <c r="W912" s="241"/>
      <c r="X912" s="241"/>
      <c r="Y912" s="241"/>
      <c r="Z912" s="241"/>
    </row>
    <row r="913" spans="1:26" ht="14.25" customHeight="1" x14ac:dyDescent="0.25">
      <c r="A913" s="241"/>
      <c r="B913" s="241"/>
      <c r="C913" s="241"/>
      <c r="D913" s="241"/>
      <c r="E913" s="241"/>
      <c r="F913" s="241"/>
      <c r="G913" s="256"/>
      <c r="H913" s="249"/>
      <c r="I913" s="241"/>
      <c r="J913" s="241"/>
      <c r="K913" s="241"/>
      <c r="L913" s="241"/>
      <c r="M913" s="241"/>
      <c r="N913" s="241"/>
      <c r="O913" s="241"/>
      <c r="P913" s="241"/>
      <c r="Q913" s="241"/>
      <c r="R913" s="241"/>
      <c r="S913" s="241"/>
      <c r="T913" s="241"/>
      <c r="U913" s="241"/>
      <c r="V913" s="241"/>
      <c r="W913" s="241"/>
      <c r="X913" s="241"/>
      <c r="Y913" s="241"/>
      <c r="Z913" s="241"/>
    </row>
    <row r="914" spans="1:26" ht="14.25" customHeight="1" x14ac:dyDescent="0.25">
      <c r="A914" s="241"/>
      <c r="B914" s="241"/>
      <c r="C914" s="241"/>
      <c r="D914" s="241"/>
      <c r="E914" s="241"/>
      <c r="F914" s="241"/>
      <c r="G914" s="256"/>
      <c r="H914" s="249"/>
      <c r="I914" s="241"/>
      <c r="J914" s="241"/>
      <c r="K914" s="241"/>
      <c r="L914" s="241"/>
      <c r="M914" s="241"/>
      <c r="N914" s="241"/>
      <c r="O914" s="241"/>
      <c r="P914" s="241"/>
      <c r="Q914" s="241"/>
      <c r="R914" s="241"/>
      <c r="S914" s="241"/>
      <c r="T914" s="241"/>
      <c r="U914" s="241"/>
      <c r="V914" s="241"/>
      <c r="W914" s="241"/>
      <c r="X914" s="241"/>
      <c r="Y914" s="241"/>
      <c r="Z914" s="241"/>
    </row>
    <row r="915" spans="1:26" ht="14.25" customHeight="1" x14ac:dyDescent="0.25">
      <c r="A915" s="241"/>
      <c r="B915" s="241"/>
      <c r="C915" s="241"/>
      <c r="D915" s="241"/>
      <c r="E915" s="241"/>
      <c r="F915" s="241"/>
      <c r="G915" s="256"/>
      <c r="H915" s="249"/>
      <c r="I915" s="241"/>
      <c r="J915" s="241"/>
      <c r="K915" s="241"/>
      <c r="L915" s="241"/>
      <c r="M915" s="241"/>
      <c r="N915" s="241"/>
      <c r="O915" s="241"/>
      <c r="P915" s="241"/>
      <c r="Q915" s="241"/>
      <c r="R915" s="241"/>
      <c r="S915" s="241"/>
      <c r="T915" s="241"/>
      <c r="U915" s="241"/>
      <c r="V915" s="241"/>
      <c r="W915" s="241"/>
      <c r="X915" s="241"/>
      <c r="Y915" s="241"/>
      <c r="Z915" s="241"/>
    </row>
    <row r="916" spans="1:26" ht="14.25" customHeight="1" x14ac:dyDescent="0.25">
      <c r="A916" s="241"/>
      <c r="B916" s="241"/>
      <c r="C916" s="241"/>
      <c r="D916" s="241"/>
      <c r="E916" s="241"/>
      <c r="F916" s="241"/>
      <c r="G916" s="256"/>
      <c r="H916" s="249"/>
      <c r="I916" s="241"/>
      <c r="J916" s="241"/>
      <c r="K916" s="241"/>
      <c r="L916" s="241"/>
      <c r="M916" s="241"/>
      <c r="N916" s="241"/>
      <c r="O916" s="241"/>
      <c r="P916" s="241"/>
      <c r="Q916" s="241"/>
      <c r="R916" s="241"/>
      <c r="S916" s="241"/>
      <c r="T916" s="241"/>
      <c r="U916" s="241"/>
      <c r="V916" s="241"/>
      <c r="W916" s="241"/>
      <c r="X916" s="241"/>
      <c r="Y916" s="241"/>
      <c r="Z916" s="241"/>
    </row>
    <row r="917" spans="1:26" ht="14.25" customHeight="1" x14ac:dyDescent="0.25">
      <c r="A917" s="241"/>
      <c r="B917" s="241"/>
      <c r="C917" s="241"/>
      <c r="D917" s="241"/>
      <c r="E917" s="241"/>
      <c r="F917" s="241"/>
      <c r="G917" s="256"/>
      <c r="H917" s="249"/>
      <c r="I917" s="241"/>
      <c r="J917" s="241"/>
      <c r="K917" s="241"/>
      <c r="L917" s="241"/>
      <c r="M917" s="241"/>
      <c r="N917" s="241"/>
      <c r="O917" s="241"/>
      <c r="P917" s="241"/>
      <c r="Q917" s="241"/>
      <c r="R917" s="241"/>
      <c r="S917" s="241"/>
      <c r="T917" s="241"/>
      <c r="U917" s="241"/>
      <c r="V917" s="241"/>
      <c r="W917" s="241"/>
      <c r="X917" s="241"/>
      <c r="Y917" s="241"/>
      <c r="Z917" s="241"/>
    </row>
    <row r="918" spans="1:26" ht="14.25" customHeight="1" x14ac:dyDescent="0.25">
      <c r="A918" s="241"/>
      <c r="B918" s="241"/>
      <c r="C918" s="241"/>
      <c r="D918" s="241"/>
      <c r="E918" s="241"/>
      <c r="F918" s="241"/>
      <c r="G918" s="256"/>
      <c r="H918" s="249"/>
      <c r="I918" s="241"/>
      <c r="J918" s="241"/>
      <c r="K918" s="241"/>
      <c r="L918" s="241"/>
      <c r="M918" s="241"/>
      <c r="N918" s="241"/>
      <c r="O918" s="241"/>
      <c r="P918" s="241"/>
      <c r="Q918" s="241"/>
      <c r="R918" s="241"/>
      <c r="S918" s="241"/>
      <c r="T918" s="241"/>
      <c r="U918" s="241"/>
      <c r="V918" s="241"/>
      <c r="W918" s="241"/>
      <c r="X918" s="241"/>
      <c r="Y918" s="241"/>
      <c r="Z918" s="241"/>
    </row>
    <row r="919" spans="1:26" ht="14.25" customHeight="1" x14ac:dyDescent="0.25">
      <c r="A919" s="241"/>
      <c r="B919" s="241"/>
      <c r="C919" s="241"/>
      <c r="D919" s="241"/>
      <c r="E919" s="241"/>
      <c r="F919" s="241"/>
      <c r="G919" s="256"/>
      <c r="H919" s="249"/>
      <c r="I919" s="241"/>
      <c r="J919" s="241"/>
      <c r="K919" s="241"/>
      <c r="L919" s="241"/>
      <c r="M919" s="241"/>
      <c r="N919" s="241"/>
      <c r="O919" s="241"/>
      <c r="P919" s="241"/>
      <c r="Q919" s="241"/>
      <c r="R919" s="241"/>
      <c r="S919" s="241"/>
      <c r="T919" s="241"/>
      <c r="U919" s="241"/>
      <c r="V919" s="241"/>
      <c r="W919" s="241"/>
      <c r="X919" s="241"/>
      <c r="Y919" s="241"/>
      <c r="Z919" s="241"/>
    </row>
    <row r="920" spans="1:26" ht="14.25" customHeight="1" x14ac:dyDescent="0.25">
      <c r="A920" s="241"/>
      <c r="B920" s="241"/>
      <c r="C920" s="241"/>
      <c r="D920" s="241"/>
      <c r="E920" s="241"/>
      <c r="F920" s="241"/>
      <c r="G920" s="256"/>
      <c r="H920" s="249"/>
      <c r="I920" s="241"/>
      <c r="J920" s="241"/>
      <c r="K920" s="241"/>
      <c r="L920" s="241"/>
      <c r="M920" s="241"/>
      <c r="N920" s="241"/>
      <c r="O920" s="241"/>
      <c r="P920" s="241"/>
      <c r="Q920" s="241"/>
      <c r="R920" s="241"/>
      <c r="S920" s="241"/>
      <c r="T920" s="241"/>
      <c r="U920" s="241"/>
      <c r="V920" s="241"/>
      <c r="W920" s="241"/>
      <c r="X920" s="241"/>
      <c r="Y920" s="241"/>
      <c r="Z920" s="241"/>
    </row>
    <row r="921" spans="1:26" ht="14.25" customHeight="1" x14ac:dyDescent="0.25">
      <c r="A921" s="241"/>
      <c r="B921" s="241"/>
      <c r="C921" s="241"/>
      <c r="D921" s="241"/>
      <c r="E921" s="241"/>
      <c r="F921" s="241"/>
      <c r="G921" s="256"/>
      <c r="H921" s="249"/>
      <c r="I921" s="241"/>
      <c r="J921" s="241"/>
      <c r="K921" s="241"/>
      <c r="L921" s="241"/>
      <c r="M921" s="241"/>
      <c r="N921" s="241"/>
      <c r="O921" s="241"/>
      <c r="P921" s="241"/>
      <c r="Q921" s="241"/>
      <c r="R921" s="241"/>
      <c r="S921" s="241"/>
      <c r="T921" s="241"/>
      <c r="U921" s="241"/>
      <c r="V921" s="241"/>
      <c r="W921" s="241"/>
      <c r="X921" s="241"/>
      <c r="Y921" s="241"/>
      <c r="Z921" s="241"/>
    </row>
    <row r="922" spans="1:26" ht="14.25" customHeight="1" x14ac:dyDescent="0.25">
      <c r="A922" s="241"/>
      <c r="B922" s="241"/>
      <c r="C922" s="241"/>
      <c r="D922" s="241"/>
      <c r="E922" s="241"/>
      <c r="F922" s="241"/>
      <c r="G922" s="256"/>
      <c r="H922" s="249"/>
      <c r="I922" s="241"/>
      <c r="J922" s="241"/>
      <c r="K922" s="241"/>
      <c r="L922" s="241"/>
      <c r="M922" s="241"/>
      <c r="N922" s="241"/>
      <c r="O922" s="241"/>
      <c r="P922" s="241"/>
      <c r="Q922" s="241"/>
      <c r="R922" s="241"/>
      <c r="S922" s="241"/>
      <c r="T922" s="241"/>
      <c r="U922" s="241"/>
      <c r="V922" s="241"/>
      <c r="W922" s="241"/>
      <c r="X922" s="241"/>
      <c r="Y922" s="241"/>
      <c r="Z922" s="241"/>
    </row>
    <row r="923" spans="1:26" ht="14.25" customHeight="1" x14ac:dyDescent="0.25">
      <c r="A923" s="241"/>
      <c r="B923" s="241"/>
      <c r="C923" s="241"/>
      <c r="D923" s="241"/>
      <c r="E923" s="241"/>
      <c r="F923" s="241"/>
      <c r="G923" s="256"/>
      <c r="H923" s="249"/>
      <c r="I923" s="241"/>
      <c r="J923" s="241"/>
      <c r="K923" s="241"/>
      <c r="L923" s="241"/>
      <c r="M923" s="241"/>
      <c r="N923" s="241"/>
      <c r="O923" s="241"/>
      <c r="P923" s="241"/>
      <c r="Q923" s="241"/>
      <c r="R923" s="241"/>
      <c r="S923" s="241"/>
      <c r="T923" s="241"/>
      <c r="U923" s="241"/>
      <c r="V923" s="241"/>
      <c r="W923" s="241"/>
      <c r="X923" s="241"/>
      <c r="Y923" s="241"/>
      <c r="Z923" s="241"/>
    </row>
    <row r="924" spans="1:26" ht="14.25" customHeight="1" x14ac:dyDescent="0.25">
      <c r="A924" s="241"/>
      <c r="B924" s="241"/>
      <c r="C924" s="241"/>
      <c r="D924" s="241"/>
      <c r="E924" s="241"/>
      <c r="F924" s="241"/>
      <c r="G924" s="256"/>
      <c r="H924" s="249"/>
      <c r="I924" s="241"/>
      <c r="J924" s="241"/>
      <c r="K924" s="241"/>
      <c r="L924" s="241"/>
      <c r="M924" s="241"/>
      <c r="N924" s="241"/>
      <c r="O924" s="241"/>
      <c r="P924" s="241"/>
      <c r="Q924" s="241"/>
      <c r="R924" s="241"/>
      <c r="S924" s="241"/>
      <c r="T924" s="241"/>
      <c r="U924" s="241"/>
      <c r="V924" s="241"/>
      <c r="W924" s="241"/>
      <c r="X924" s="241"/>
      <c r="Y924" s="241"/>
      <c r="Z924" s="241"/>
    </row>
    <row r="925" spans="1:26" ht="14.25" customHeight="1" x14ac:dyDescent="0.25">
      <c r="A925" s="241"/>
      <c r="B925" s="241"/>
      <c r="C925" s="241"/>
      <c r="D925" s="241"/>
      <c r="E925" s="241"/>
      <c r="F925" s="241"/>
      <c r="G925" s="256"/>
      <c r="H925" s="249"/>
      <c r="I925" s="241"/>
      <c r="J925" s="241"/>
      <c r="K925" s="241"/>
      <c r="L925" s="241"/>
      <c r="M925" s="241"/>
      <c r="N925" s="241"/>
      <c r="O925" s="241"/>
      <c r="P925" s="241"/>
      <c r="Q925" s="241"/>
      <c r="R925" s="241"/>
      <c r="S925" s="241"/>
      <c r="T925" s="241"/>
      <c r="U925" s="241"/>
      <c r="V925" s="241"/>
      <c r="W925" s="241"/>
      <c r="X925" s="241"/>
      <c r="Y925" s="241"/>
      <c r="Z925" s="241"/>
    </row>
    <row r="926" spans="1:26" ht="14.25" customHeight="1" x14ac:dyDescent="0.25">
      <c r="A926" s="241"/>
      <c r="B926" s="241"/>
      <c r="C926" s="241"/>
      <c r="D926" s="241"/>
      <c r="E926" s="241"/>
      <c r="F926" s="241"/>
      <c r="G926" s="256"/>
      <c r="H926" s="249"/>
      <c r="I926" s="241"/>
      <c r="J926" s="241"/>
      <c r="K926" s="241"/>
      <c r="L926" s="241"/>
      <c r="M926" s="241"/>
      <c r="N926" s="241"/>
      <c r="O926" s="241"/>
      <c r="P926" s="241"/>
      <c r="Q926" s="241"/>
      <c r="R926" s="241"/>
      <c r="S926" s="241"/>
      <c r="T926" s="241"/>
      <c r="U926" s="241"/>
      <c r="V926" s="241"/>
      <c r="W926" s="241"/>
      <c r="X926" s="241"/>
      <c r="Y926" s="241"/>
      <c r="Z926" s="241"/>
    </row>
    <row r="927" spans="1:26" ht="14.25" customHeight="1" x14ac:dyDescent="0.25">
      <c r="A927" s="241"/>
      <c r="B927" s="241"/>
      <c r="C927" s="241"/>
      <c r="D927" s="241"/>
      <c r="E927" s="241"/>
      <c r="F927" s="241"/>
      <c r="G927" s="256"/>
      <c r="H927" s="249"/>
      <c r="I927" s="241"/>
      <c r="J927" s="241"/>
      <c r="K927" s="241"/>
      <c r="L927" s="241"/>
      <c r="M927" s="241"/>
      <c r="N927" s="241"/>
      <c r="O927" s="241"/>
      <c r="P927" s="241"/>
      <c r="Q927" s="241"/>
      <c r="R927" s="241"/>
      <c r="S927" s="241"/>
      <c r="T927" s="241"/>
      <c r="U927" s="241"/>
      <c r="V927" s="241"/>
      <c r="W927" s="241"/>
      <c r="X927" s="241"/>
      <c r="Y927" s="241"/>
      <c r="Z927" s="241"/>
    </row>
    <row r="928" spans="1:26" ht="14.25" customHeight="1" x14ac:dyDescent="0.25">
      <c r="A928" s="241"/>
      <c r="B928" s="241"/>
      <c r="C928" s="241"/>
      <c r="D928" s="241"/>
      <c r="E928" s="241"/>
      <c r="F928" s="241"/>
      <c r="G928" s="256"/>
      <c r="H928" s="249"/>
      <c r="I928" s="241"/>
      <c r="J928" s="241"/>
      <c r="K928" s="241"/>
      <c r="L928" s="241"/>
      <c r="M928" s="241"/>
      <c r="N928" s="241"/>
      <c r="O928" s="241"/>
      <c r="P928" s="241"/>
      <c r="Q928" s="241"/>
      <c r="R928" s="241"/>
      <c r="S928" s="241"/>
      <c r="T928" s="241"/>
      <c r="U928" s="241"/>
      <c r="V928" s="241"/>
      <c r="W928" s="241"/>
      <c r="X928" s="241"/>
      <c r="Y928" s="241"/>
      <c r="Z928" s="241"/>
    </row>
    <row r="929" spans="1:26" ht="14.25" customHeight="1" x14ac:dyDescent="0.25">
      <c r="A929" s="241"/>
      <c r="B929" s="241"/>
      <c r="C929" s="241"/>
      <c r="D929" s="241"/>
      <c r="E929" s="241"/>
      <c r="F929" s="241"/>
      <c r="G929" s="256"/>
      <c r="H929" s="249"/>
      <c r="I929" s="241"/>
      <c r="J929" s="241"/>
      <c r="K929" s="241"/>
      <c r="L929" s="241"/>
      <c r="M929" s="241"/>
      <c r="N929" s="241"/>
      <c r="O929" s="241"/>
      <c r="P929" s="241"/>
      <c r="Q929" s="241"/>
      <c r="R929" s="241"/>
      <c r="S929" s="241"/>
      <c r="T929" s="241"/>
      <c r="U929" s="241"/>
      <c r="V929" s="241"/>
      <c r="W929" s="241"/>
      <c r="X929" s="241"/>
      <c r="Y929" s="241"/>
      <c r="Z929" s="241"/>
    </row>
    <row r="930" spans="1:26" ht="14.25" customHeight="1" x14ac:dyDescent="0.25">
      <c r="A930" s="241"/>
      <c r="B930" s="241"/>
      <c r="C930" s="241"/>
      <c r="D930" s="241"/>
      <c r="E930" s="241"/>
      <c r="F930" s="241"/>
      <c r="G930" s="256"/>
      <c r="H930" s="249"/>
      <c r="I930" s="241"/>
      <c r="J930" s="241"/>
      <c r="K930" s="241"/>
      <c r="L930" s="241"/>
      <c r="M930" s="241"/>
      <c r="N930" s="241"/>
      <c r="O930" s="241"/>
      <c r="P930" s="241"/>
      <c r="Q930" s="241"/>
      <c r="R930" s="241"/>
      <c r="S930" s="241"/>
      <c r="T930" s="241"/>
      <c r="U930" s="241"/>
      <c r="V930" s="241"/>
      <c r="W930" s="241"/>
      <c r="X930" s="241"/>
      <c r="Y930" s="241"/>
      <c r="Z930" s="241"/>
    </row>
    <row r="931" spans="1:26" ht="14.25" customHeight="1" x14ac:dyDescent="0.25">
      <c r="A931" s="241"/>
      <c r="B931" s="241"/>
      <c r="C931" s="241"/>
      <c r="D931" s="241"/>
      <c r="E931" s="241"/>
      <c r="F931" s="241"/>
      <c r="G931" s="256"/>
      <c r="H931" s="249"/>
      <c r="I931" s="241"/>
      <c r="J931" s="241"/>
      <c r="K931" s="241"/>
      <c r="L931" s="241"/>
      <c r="M931" s="241"/>
      <c r="N931" s="241"/>
      <c r="O931" s="241"/>
      <c r="P931" s="241"/>
      <c r="Q931" s="241"/>
      <c r="R931" s="241"/>
      <c r="S931" s="241"/>
      <c r="T931" s="241"/>
      <c r="U931" s="241"/>
      <c r="V931" s="241"/>
      <c r="W931" s="241"/>
      <c r="X931" s="241"/>
      <c r="Y931" s="241"/>
      <c r="Z931" s="241"/>
    </row>
    <row r="932" spans="1:26" ht="14.25" customHeight="1" x14ac:dyDescent="0.25">
      <c r="A932" s="241"/>
      <c r="B932" s="241"/>
      <c r="C932" s="241"/>
      <c r="D932" s="241"/>
      <c r="E932" s="241"/>
      <c r="F932" s="241"/>
      <c r="G932" s="256"/>
      <c r="H932" s="249"/>
      <c r="I932" s="241"/>
      <c r="J932" s="241"/>
      <c r="K932" s="241"/>
      <c r="L932" s="241"/>
      <c r="M932" s="241"/>
      <c r="N932" s="241"/>
      <c r="O932" s="241"/>
      <c r="P932" s="241"/>
      <c r="Q932" s="241"/>
      <c r="R932" s="241"/>
      <c r="S932" s="241"/>
      <c r="T932" s="241"/>
      <c r="U932" s="241"/>
      <c r="V932" s="241"/>
      <c r="W932" s="241"/>
      <c r="X932" s="241"/>
      <c r="Y932" s="241"/>
      <c r="Z932" s="241"/>
    </row>
    <row r="933" spans="1:26" ht="14.25" customHeight="1" x14ac:dyDescent="0.25">
      <c r="A933" s="241"/>
      <c r="B933" s="241"/>
      <c r="C933" s="241"/>
      <c r="D933" s="241"/>
      <c r="E933" s="241"/>
      <c r="F933" s="241"/>
      <c r="G933" s="256"/>
      <c r="H933" s="249"/>
      <c r="I933" s="241"/>
      <c r="J933" s="241"/>
      <c r="K933" s="241"/>
      <c r="L933" s="241"/>
      <c r="M933" s="241"/>
      <c r="N933" s="241"/>
      <c r="O933" s="241"/>
      <c r="P933" s="241"/>
      <c r="Q933" s="241"/>
      <c r="R933" s="241"/>
      <c r="S933" s="241"/>
      <c r="T933" s="241"/>
      <c r="U933" s="241"/>
      <c r="V933" s="241"/>
      <c r="W933" s="241"/>
      <c r="X933" s="241"/>
      <c r="Y933" s="241"/>
      <c r="Z933" s="241"/>
    </row>
    <row r="934" spans="1:26" ht="14.25" customHeight="1" x14ac:dyDescent="0.25">
      <c r="A934" s="241"/>
      <c r="B934" s="241"/>
      <c r="C934" s="241"/>
      <c r="D934" s="241"/>
      <c r="E934" s="241"/>
      <c r="F934" s="241"/>
      <c r="G934" s="256"/>
      <c r="H934" s="249"/>
      <c r="I934" s="241"/>
      <c r="J934" s="241"/>
      <c r="K934" s="241"/>
      <c r="L934" s="241"/>
      <c r="M934" s="241"/>
      <c r="N934" s="241"/>
      <c r="O934" s="241"/>
      <c r="P934" s="241"/>
      <c r="Q934" s="241"/>
      <c r="R934" s="241"/>
      <c r="S934" s="241"/>
      <c r="T934" s="241"/>
      <c r="U934" s="241"/>
      <c r="V934" s="241"/>
      <c r="W934" s="241"/>
      <c r="X934" s="241"/>
      <c r="Y934" s="241"/>
      <c r="Z934" s="241"/>
    </row>
    <row r="935" spans="1:26" ht="14.25" customHeight="1" x14ac:dyDescent="0.25">
      <c r="A935" s="241"/>
      <c r="B935" s="241"/>
      <c r="C935" s="241"/>
      <c r="D935" s="241"/>
      <c r="E935" s="241"/>
      <c r="F935" s="241"/>
      <c r="G935" s="256"/>
      <c r="H935" s="249"/>
      <c r="I935" s="241"/>
      <c r="J935" s="241"/>
      <c r="K935" s="241"/>
      <c r="L935" s="241"/>
      <c r="M935" s="241"/>
      <c r="N935" s="241"/>
      <c r="O935" s="241"/>
      <c r="P935" s="241"/>
      <c r="Q935" s="241"/>
      <c r="R935" s="241"/>
      <c r="S935" s="241"/>
      <c r="T935" s="241"/>
      <c r="U935" s="241"/>
      <c r="V935" s="241"/>
      <c r="W935" s="241"/>
      <c r="X935" s="241"/>
      <c r="Y935" s="241"/>
      <c r="Z935" s="241"/>
    </row>
    <row r="936" spans="1:26" ht="14.25" customHeight="1" x14ac:dyDescent="0.25">
      <c r="A936" s="241"/>
      <c r="B936" s="241"/>
      <c r="C936" s="241"/>
      <c r="D936" s="241"/>
      <c r="E936" s="241"/>
      <c r="F936" s="241"/>
      <c r="G936" s="256"/>
      <c r="H936" s="249"/>
      <c r="I936" s="241"/>
      <c r="J936" s="241"/>
      <c r="K936" s="241"/>
      <c r="L936" s="241"/>
      <c r="M936" s="241"/>
      <c r="N936" s="241"/>
      <c r="O936" s="241"/>
      <c r="P936" s="241"/>
      <c r="Q936" s="241"/>
      <c r="R936" s="241"/>
      <c r="S936" s="241"/>
      <c r="T936" s="241"/>
      <c r="U936" s="241"/>
      <c r="V936" s="241"/>
      <c r="W936" s="241"/>
      <c r="X936" s="241"/>
      <c r="Y936" s="241"/>
      <c r="Z936" s="241"/>
    </row>
    <row r="937" spans="1:26" ht="14.25" customHeight="1" x14ac:dyDescent="0.25">
      <c r="A937" s="241"/>
      <c r="B937" s="241"/>
      <c r="C937" s="241"/>
      <c r="D937" s="241"/>
      <c r="E937" s="241"/>
      <c r="F937" s="241"/>
      <c r="G937" s="256"/>
      <c r="H937" s="249"/>
      <c r="I937" s="241"/>
      <c r="J937" s="241"/>
      <c r="K937" s="241"/>
      <c r="L937" s="241"/>
      <c r="M937" s="241"/>
      <c r="N937" s="241"/>
      <c r="O937" s="241"/>
      <c r="P937" s="241"/>
      <c r="Q937" s="241"/>
      <c r="R937" s="241"/>
      <c r="S937" s="241"/>
      <c r="T937" s="241"/>
      <c r="U937" s="241"/>
      <c r="V937" s="241"/>
      <c r="W937" s="241"/>
      <c r="X937" s="241"/>
      <c r="Y937" s="241"/>
      <c r="Z937" s="241"/>
    </row>
    <row r="938" spans="1:26" ht="14.25" customHeight="1" x14ac:dyDescent="0.25">
      <c r="A938" s="241"/>
      <c r="B938" s="241"/>
      <c r="C938" s="241"/>
      <c r="D938" s="241"/>
      <c r="E938" s="241"/>
      <c r="F938" s="241"/>
      <c r="G938" s="256"/>
      <c r="H938" s="249"/>
      <c r="I938" s="241"/>
      <c r="J938" s="241"/>
      <c r="K938" s="241"/>
      <c r="L938" s="241"/>
      <c r="M938" s="241"/>
      <c r="N938" s="241"/>
      <c r="O938" s="241"/>
      <c r="P938" s="241"/>
      <c r="Q938" s="241"/>
      <c r="R938" s="241"/>
      <c r="S938" s="241"/>
      <c r="T938" s="241"/>
      <c r="U938" s="241"/>
      <c r="V938" s="241"/>
      <c r="W938" s="241"/>
      <c r="X938" s="241"/>
      <c r="Y938" s="241"/>
      <c r="Z938" s="241"/>
    </row>
    <row r="939" spans="1:26" ht="14.25" customHeight="1" x14ac:dyDescent="0.25">
      <c r="A939" s="241"/>
      <c r="B939" s="241"/>
      <c r="C939" s="241"/>
      <c r="D939" s="241"/>
      <c r="E939" s="241"/>
      <c r="F939" s="241"/>
      <c r="G939" s="256"/>
      <c r="H939" s="249"/>
      <c r="I939" s="241"/>
      <c r="J939" s="241"/>
      <c r="K939" s="241"/>
      <c r="L939" s="241"/>
      <c r="M939" s="241"/>
      <c r="N939" s="241"/>
      <c r="O939" s="241"/>
      <c r="P939" s="241"/>
      <c r="Q939" s="241"/>
      <c r="R939" s="241"/>
      <c r="S939" s="241"/>
      <c r="T939" s="241"/>
      <c r="U939" s="241"/>
      <c r="V939" s="241"/>
      <c r="W939" s="241"/>
      <c r="X939" s="241"/>
      <c r="Y939" s="241"/>
      <c r="Z939" s="241"/>
    </row>
    <row r="940" spans="1:26" ht="14.25" customHeight="1" x14ac:dyDescent="0.25">
      <c r="A940" s="241"/>
      <c r="B940" s="241"/>
      <c r="C940" s="241"/>
      <c r="D940" s="241"/>
      <c r="E940" s="241"/>
      <c r="F940" s="241"/>
      <c r="G940" s="256"/>
      <c r="H940" s="249"/>
      <c r="I940" s="241"/>
      <c r="J940" s="241"/>
      <c r="K940" s="241"/>
      <c r="L940" s="241"/>
      <c r="M940" s="241"/>
      <c r="N940" s="241"/>
      <c r="O940" s="241"/>
      <c r="P940" s="241"/>
      <c r="Q940" s="241"/>
      <c r="R940" s="241"/>
      <c r="S940" s="241"/>
      <c r="T940" s="241"/>
      <c r="U940" s="241"/>
      <c r="V940" s="241"/>
      <c r="W940" s="241"/>
      <c r="X940" s="241"/>
      <c r="Y940" s="241"/>
      <c r="Z940" s="241"/>
    </row>
    <row r="941" spans="1:26" ht="14.25" customHeight="1" x14ac:dyDescent="0.25">
      <c r="A941" s="241"/>
      <c r="B941" s="241"/>
      <c r="C941" s="241"/>
      <c r="D941" s="241"/>
      <c r="E941" s="241"/>
      <c r="F941" s="241"/>
      <c r="G941" s="256"/>
      <c r="H941" s="249"/>
      <c r="I941" s="241"/>
      <c r="J941" s="241"/>
      <c r="K941" s="241"/>
      <c r="L941" s="241"/>
      <c r="M941" s="241"/>
      <c r="N941" s="241"/>
      <c r="O941" s="241"/>
      <c r="P941" s="241"/>
      <c r="Q941" s="241"/>
      <c r="R941" s="241"/>
      <c r="S941" s="241"/>
      <c r="T941" s="241"/>
      <c r="U941" s="241"/>
      <c r="V941" s="241"/>
      <c r="W941" s="241"/>
      <c r="X941" s="241"/>
      <c r="Y941" s="241"/>
      <c r="Z941" s="241"/>
    </row>
    <row r="942" spans="1:26" ht="14.25" customHeight="1" x14ac:dyDescent="0.25">
      <c r="A942" s="241"/>
      <c r="B942" s="241"/>
      <c r="C942" s="241"/>
      <c r="D942" s="241"/>
      <c r="E942" s="241"/>
      <c r="F942" s="241"/>
      <c r="G942" s="256"/>
      <c r="H942" s="249"/>
      <c r="I942" s="241"/>
      <c r="J942" s="241"/>
      <c r="K942" s="241"/>
      <c r="L942" s="241"/>
      <c r="M942" s="241"/>
      <c r="N942" s="241"/>
      <c r="O942" s="241"/>
      <c r="P942" s="241"/>
      <c r="Q942" s="241"/>
      <c r="R942" s="241"/>
      <c r="S942" s="241"/>
      <c r="T942" s="241"/>
      <c r="U942" s="241"/>
      <c r="V942" s="241"/>
      <c r="W942" s="241"/>
      <c r="X942" s="241"/>
      <c r="Y942" s="241"/>
      <c r="Z942" s="241"/>
    </row>
    <row r="943" spans="1:26" ht="14.25" customHeight="1" x14ac:dyDescent="0.25">
      <c r="A943" s="241"/>
      <c r="B943" s="241"/>
      <c r="C943" s="241"/>
      <c r="D943" s="241"/>
      <c r="E943" s="241"/>
      <c r="F943" s="241"/>
      <c r="G943" s="256"/>
      <c r="H943" s="249"/>
      <c r="I943" s="241"/>
      <c r="J943" s="241"/>
      <c r="K943" s="241"/>
      <c r="L943" s="241"/>
      <c r="M943" s="241"/>
      <c r="N943" s="241"/>
      <c r="O943" s="241"/>
      <c r="P943" s="241"/>
      <c r="Q943" s="241"/>
      <c r="R943" s="241"/>
      <c r="S943" s="241"/>
      <c r="T943" s="241"/>
      <c r="U943" s="241"/>
      <c r="V943" s="241"/>
      <c r="W943" s="241"/>
      <c r="X943" s="241"/>
      <c r="Y943" s="241"/>
      <c r="Z943" s="241"/>
    </row>
    <row r="944" spans="1:26" ht="14.25" customHeight="1" x14ac:dyDescent="0.25">
      <c r="A944" s="241"/>
      <c r="B944" s="241"/>
      <c r="C944" s="241"/>
      <c r="D944" s="241"/>
      <c r="E944" s="241"/>
      <c r="F944" s="241"/>
      <c r="G944" s="256"/>
      <c r="H944" s="249"/>
      <c r="I944" s="241"/>
      <c r="J944" s="241"/>
      <c r="K944" s="241"/>
      <c r="L944" s="241"/>
      <c r="M944" s="241"/>
      <c r="N944" s="241"/>
      <c r="O944" s="241"/>
      <c r="P944" s="241"/>
      <c r="Q944" s="241"/>
      <c r="R944" s="241"/>
      <c r="S944" s="241"/>
      <c r="T944" s="241"/>
      <c r="U944" s="241"/>
      <c r="V944" s="241"/>
      <c r="W944" s="241"/>
      <c r="X944" s="241"/>
      <c r="Y944" s="241"/>
      <c r="Z944" s="241"/>
    </row>
    <row r="945" spans="1:26" ht="14.25" customHeight="1" x14ac:dyDescent="0.25">
      <c r="A945" s="241"/>
      <c r="B945" s="241"/>
      <c r="C945" s="241"/>
      <c r="D945" s="241"/>
      <c r="E945" s="241"/>
      <c r="F945" s="241"/>
      <c r="G945" s="256"/>
      <c r="H945" s="249"/>
      <c r="I945" s="241"/>
      <c r="J945" s="241"/>
      <c r="K945" s="241"/>
      <c r="L945" s="241"/>
      <c r="M945" s="241"/>
      <c r="N945" s="241"/>
      <c r="O945" s="241"/>
      <c r="P945" s="241"/>
      <c r="Q945" s="241"/>
      <c r="R945" s="241"/>
      <c r="S945" s="241"/>
      <c r="T945" s="241"/>
      <c r="U945" s="241"/>
      <c r="V945" s="241"/>
      <c r="W945" s="241"/>
      <c r="X945" s="241"/>
      <c r="Y945" s="241"/>
      <c r="Z945" s="241"/>
    </row>
    <row r="946" spans="1:26" ht="14.25" customHeight="1" x14ac:dyDescent="0.25">
      <c r="A946" s="241"/>
      <c r="B946" s="241"/>
      <c r="C946" s="241"/>
      <c r="D946" s="241"/>
      <c r="E946" s="241"/>
      <c r="F946" s="241"/>
      <c r="G946" s="256"/>
      <c r="H946" s="249"/>
      <c r="I946" s="241"/>
      <c r="J946" s="241"/>
      <c r="K946" s="241"/>
      <c r="L946" s="241"/>
      <c r="M946" s="241"/>
      <c r="N946" s="241"/>
      <c r="O946" s="241"/>
      <c r="P946" s="241"/>
      <c r="Q946" s="241"/>
      <c r="R946" s="241"/>
      <c r="S946" s="241"/>
      <c r="T946" s="241"/>
      <c r="U946" s="241"/>
      <c r="V946" s="241"/>
      <c r="W946" s="241"/>
      <c r="X946" s="241"/>
      <c r="Y946" s="241"/>
      <c r="Z946" s="241"/>
    </row>
    <row r="947" spans="1:26" ht="14.25" customHeight="1" x14ac:dyDescent="0.25">
      <c r="A947" s="241"/>
      <c r="B947" s="241"/>
      <c r="C947" s="241"/>
      <c r="D947" s="241"/>
      <c r="E947" s="241"/>
      <c r="F947" s="241"/>
      <c r="G947" s="256"/>
      <c r="H947" s="249"/>
      <c r="I947" s="241"/>
      <c r="J947" s="241"/>
      <c r="K947" s="241"/>
      <c r="L947" s="241"/>
      <c r="M947" s="241"/>
      <c r="N947" s="241"/>
      <c r="O947" s="241"/>
      <c r="P947" s="241"/>
      <c r="Q947" s="241"/>
      <c r="R947" s="241"/>
      <c r="S947" s="241"/>
      <c r="T947" s="241"/>
      <c r="U947" s="241"/>
      <c r="V947" s="241"/>
      <c r="W947" s="241"/>
      <c r="X947" s="241"/>
      <c r="Y947" s="241"/>
      <c r="Z947" s="241"/>
    </row>
    <row r="948" spans="1:26" ht="14.25" customHeight="1" x14ac:dyDescent="0.25">
      <c r="A948" s="241"/>
      <c r="B948" s="241"/>
      <c r="C948" s="241"/>
      <c r="D948" s="241"/>
      <c r="E948" s="241"/>
      <c r="F948" s="241"/>
      <c r="G948" s="256"/>
      <c r="H948" s="249"/>
      <c r="I948" s="241"/>
      <c r="J948" s="241"/>
      <c r="K948" s="241"/>
      <c r="L948" s="241"/>
      <c r="M948" s="241"/>
      <c r="N948" s="241"/>
      <c r="O948" s="241"/>
      <c r="P948" s="241"/>
      <c r="Q948" s="241"/>
      <c r="R948" s="241"/>
      <c r="S948" s="241"/>
      <c r="T948" s="241"/>
      <c r="U948" s="241"/>
      <c r="V948" s="241"/>
      <c r="W948" s="241"/>
      <c r="X948" s="241"/>
      <c r="Y948" s="241"/>
      <c r="Z948" s="241"/>
    </row>
    <row r="949" spans="1:26" ht="14.25" customHeight="1" x14ac:dyDescent="0.25">
      <c r="A949" s="241"/>
      <c r="B949" s="241"/>
      <c r="C949" s="241"/>
      <c r="D949" s="241"/>
      <c r="E949" s="241"/>
      <c r="F949" s="241"/>
      <c r="G949" s="256"/>
      <c r="H949" s="249"/>
      <c r="I949" s="241"/>
      <c r="J949" s="241"/>
      <c r="K949" s="241"/>
      <c r="L949" s="241"/>
      <c r="M949" s="241"/>
      <c r="N949" s="241"/>
      <c r="O949" s="241"/>
      <c r="P949" s="241"/>
      <c r="Q949" s="241"/>
      <c r="R949" s="241"/>
      <c r="S949" s="241"/>
      <c r="T949" s="241"/>
      <c r="U949" s="241"/>
      <c r="V949" s="241"/>
      <c r="W949" s="241"/>
      <c r="X949" s="241"/>
      <c r="Y949" s="241"/>
      <c r="Z949" s="241"/>
    </row>
    <row r="950" spans="1:26" ht="14.25" customHeight="1" x14ac:dyDescent="0.25">
      <c r="A950" s="241"/>
      <c r="B950" s="241"/>
      <c r="C950" s="241"/>
      <c r="D950" s="241"/>
      <c r="E950" s="241"/>
      <c r="F950" s="241"/>
      <c r="G950" s="256"/>
      <c r="H950" s="249"/>
      <c r="I950" s="241"/>
      <c r="J950" s="241"/>
      <c r="K950" s="241"/>
      <c r="L950" s="241"/>
      <c r="M950" s="241"/>
      <c r="N950" s="241"/>
      <c r="O950" s="241"/>
      <c r="P950" s="241"/>
      <c r="Q950" s="241"/>
      <c r="R950" s="241"/>
      <c r="S950" s="241"/>
      <c r="T950" s="241"/>
      <c r="U950" s="241"/>
      <c r="V950" s="241"/>
      <c r="W950" s="241"/>
      <c r="X950" s="241"/>
      <c r="Y950" s="241"/>
      <c r="Z950" s="241"/>
    </row>
    <row r="951" spans="1:26" ht="14.25" customHeight="1" x14ac:dyDescent="0.25">
      <c r="A951" s="241"/>
      <c r="B951" s="241"/>
      <c r="C951" s="241"/>
      <c r="D951" s="241"/>
      <c r="E951" s="241"/>
      <c r="F951" s="241"/>
      <c r="G951" s="256"/>
      <c r="H951" s="249"/>
      <c r="I951" s="241"/>
      <c r="J951" s="241"/>
      <c r="K951" s="241"/>
      <c r="L951" s="241"/>
      <c r="M951" s="241"/>
      <c r="N951" s="241"/>
      <c r="O951" s="241"/>
      <c r="P951" s="241"/>
      <c r="Q951" s="241"/>
      <c r="R951" s="241"/>
      <c r="S951" s="241"/>
      <c r="T951" s="241"/>
      <c r="U951" s="241"/>
      <c r="V951" s="241"/>
      <c r="W951" s="241"/>
      <c r="X951" s="241"/>
      <c r="Y951" s="241"/>
      <c r="Z951" s="241"/>
    </row>
    <row r="952" spans="1:26" ht="14.25" customHeight="1" x14ac:dyDescent="0.25">
      <c r="A952" s="241"/>
      <c r="B952" s="241"/>
      <c r="C952" s="241"/>
      <c r="D952" s="241"/>
      <c r="E952" s="241"/>
      <c r="F952" s="241"/>
      <c r="G952" s="256"/>
      <c r="H952" s="249"/>
      <c r="I952" s="241"/>
      <c r="J952" s="241"/>
      <c r="K952" s="241"/>
      <c r="L952" s="241"/>
      <c r="M952" s="241"/>
      <c r="N952" s="241"/>
      <c r="O952" s="241"/>
      <c r="P952" s="241"/>
      <c r="Q952" s="241"/>
      <c r="R952" s="241"/>
      <c r="S952" s="241"/>
      <c r="T952" s="241"/>
      <c r="U952" s="241"/>
      <c r="V952" s="241"/>
      <c r="W952" s="241"/>
      <c r="X952" s="241"/>
      <c r="Y952" s="241"/>
      <c r="Z952" s="241"/>
    </row>
    <row r="953" spans="1:26" ht="14.25" customHeight="1" x14ac:dyDescent="0.25">
      <c r="A953" s="241"/>
      <c r="B953" s="241"/>
      <c r="C953" s="241"/>
      <c r="D953" s="241"/>
      <c r="E953" s="241"/>
      <c r="F953" s="241"/>
      <c r="G953" s="256"/>
      <c r="H953" s="249"/>
      <c r="I953" s="241"/>
      <c r="J953" s="241"/>
      <c r="K953" s="241"/>
      <c r="L953" s="241"/>
      <c r="M953" s="241"/>
      <c r="N953" s="241"/>
      <c r="O953" s="241"/>
      <c r="P953" s="241"/>
      <c r="Q953" s="241"/>
      <c r="R953" s="241"/>
      <c r="S953" s="241"/>
      <c r="T953" s="241"/>
      <c r="U953" s="241"/>
      <c r="V953" s="241"/>
      <c r="W953" s="241"/>
      <c r="X953" s="241"/>
      <c r="Y953" s="241"/>
      <c r="Z953" s="241"/>
    </row>
    <row r="954" spans="1:26" ht="14.25" customHeight="1" x14ac:dyDescent="0.25">
      <c r="A954" s="241"/>
      <c r="B954" s="241"/>
      <c r="C954" s="241"/>
      <c r="D954" s="241"/>
      <c r="E954" s="241"/>
      <c r="F954" s="241"/>
      <c r="G954" s="256"/>
      <c r="H954" s="249"/>
      <c r="I954" s="241"/>
      <c r="J954" s="241"/>
      <c r="K954" s="241"/>
      <c r="L954" s="241"/>
      <c r="M954" s="241"/>
      <c r="N954" s="241"/>
      <c r="O954" s="241"/>
      <c r="P954" s="241"/>
      <c r="Q954" s="241"/>
      <c r="R954" s="241"/>
      <c r="S954" s="241"/>
      <c r="T954" s="241"/>
      <c r="U954" s="241"/>
      <c r="V954" s="241"/>
      <c r="W954" s="241"/>
      <c r="X954" s="241"/>
      <c r="Y954" s="241"/>
      <c r="Z954" s="241"/>
    </row>
    <row r="955" spans="1:26" ht="14.25" customHeight="1" x14ac:dyDescent="0.25">
      <c r="A955" s="241"/>
      <c r="B955" s="241"/>
      <c r="C955" s="241"/>
      <c r="D955" s="241"/>
      <c r="E955" s="241"/>
      <c r="F955" s="241"/>
      <c r="G955" s="256"/>
      <c r="H955" s="249"/>
      <c r="I955" s="241"/>
      <c r="J955" s="241"/>
      <c r="K955" s="241"/>
      <c r="L955" s="241"/>
      <c r="M955" s="241"/>
      <c r="N955" s="241"/>
      <c r="O955" s="241"/>
      <c r="P955" s="241"/>
      <c r="Q955" s="241"/>
      <c r="R955" s="241"/>
      <c r="S955" s="241"/>
      <c r="T955" s="241"/>
      <c r="U955" s="241"/>
      <c r="V955" s="241"/>
      <c r="W955" s="241"/>
      <c r="X955" s="241"/>
      <c r="Y955" s="241"/>
      <c r="Z955" s="241"/>
    </row>
    <row r="956" spans="1:26" ht="14.25" customHeight="1" x14ac:dyDescent="0.25">
      <c r="A956" s="241"/>
      <c r="B956" s="241"/>
      <c r="C956" s="241"/>
      <c r="D956" s="241"/>
      <c r="E956" s="241"/>
      <c r="F956" s="241"/>
      <c r="G956" s="256"/>
      <c r="H956" s="249"/>
      <c r="I956" s="241"/>
      <c r="J956" s="241"/>
      <c r="K956" s="241"/>
      <c r="L956" s="241"/>
      <c r="M956" s="241"/>
      <c r="N956" s="241"/>
      <c r="O956" s="241"/>
      <c r="P956" s="241"/>
      <c r="Q956" s="241"/>
      <c r="R956" s="241"/>
      <c r="S956" s="241"/>
      <c r="T956" s="241"/>
      <c r="U956" s="241"/>
      <c r="V956" s="241"/>
      <c r="W956" s="241"/>
      <c r="X956" s="241"/>
      <c r="Y956" s="241"/>
      <c r="Z956" s="241"/>
    </row>
    <row r="957" spans="1:26" ht="14.25" customHeight="1" x14ac:dyDescent="0.25">
      <c r="A957" s="241"/>
      <c r="B957" s="241"/>
      <c r="C957" s="241"/>
      <c r="D957" s="241"/>
      <c r="E957" s="241"/>
      <c r="F957" s="241"/>
      <c r="G957" s="256"/>
      <c r="H957" s="249"/>
      <c r="I957" s="241"/>
      <c r="J957" s="241"/>
      <c r="K957" s="241"/>
      <c r="L957" s="241"/>
      <c r="M957" s="241"/>
      <c r="N957" s="241"/>
      <c r="O957" s="241"/>
      <c r="P957" s="241"/>
      <c r="Q957" s="241"/>
      <c r="R957" s="241"/>
      <c r="S957" s="241"/>
      <c r="T957" s="241"/>
      <c r="U957" s="241"/>
      <c r="V957" s="241"/>
      <c r="W957" s="241"/>
      <c r="X957" s="241"/>
      <c r="Y957" s="241"/>
      <c r="Z957" s="241"/>
    </row>
    <row r="958" spans="1:26" ht="14.25" customHeight="1" x14ac:dyDescent="0.25">
      <c r="A958" s="241"/>
      <c r="B958" s="241"/>
      <c r="C958" s="241"/>
      <c r="D958" s="241"/>
      <c r="E958" s="241"/>
      <c r="F958" s="241"/>
      <c r="G958" s="256"/>
      <c r="H958" s="249"/>
      <c r="I958" s="241"/>
      <c r="J958" s="241"/>
      <c r="K958" s="241"/>
      <c r="L958" s="241"/>
      <c r="M958" s="241"/>
      <c r="N958" s="241"/>
      <c r="O958" s="241"/>
      <c r="P958" s="241"/>
      <c r="Q958" s="241"/>
      <c r="R958" s="241"/>
      <c r="S958" s="241"/>
      <c r="T958" s="241"/>
      <c r="U958" s="241"/>
      <c r="V958" s="241"/>
      <c r="W958" s="241"/>
      <c r="X958" s="241"/>
      <c r="Y958" s="241"/>
      <c r="Z958" s="241"/>
    </row>
    <row r="959" spans="1:26" ht="14.25" customHeight="1" x14ac:dyDescent="0.25">
      <c r="A959" s="241"/>
      <c r="B959" s="241"/>
      <c r="C959" s="241"/>
      <c r="D959" s="241"/>
      <c r="E959" s="241"/>
      <c r="F959" s="241"/>
      <c r="G959" s="256"/>
      <c r="H959" s="249"/>
      <c r="I959" s="241"/>
      <c r="J959" s="241"/>
      <c r="K959" s="241"/>
      <c r="L959" s="241"/>
      <c r="M959" s="241"/>
      <c r="N959" s="241"/>
      <c r="O959" s="241"/>
      <c r="P959" s="241"/>
      <c r="Q959" s="241"/>
      <c r="R959" s="241"/>
      <c r="S959" s="241"/>
      <c r="T959" s="241"/>
      <c r="U959" s="241"/>
      <c r="V959" s="241"/>
      <c r="W959" s="241"/>
      <c r="X959" s="241"/>
      <c r="Y959" s="241"/>
      <c r="Z959" s="241"/>
    </row>
    <row r="960" spans="1:26" ht="14.25" customHeight="1" x14ac:dyDescent="0.25">
      <c r="A960" s="241"/>
      <c r="B960" s="241"/>
      <c r="C960" s="241"/>
      <c r="D960" s="241"/>
      <c r="E960" s="241"/>
      <c r="F960" s="241"/>
      <c r="G960" s="256"/>
      <c r="H960" s="249"/>
      <c r="I960" s="241"/>
      <c r="J960" s="241"/>
      <c r="K960" s="241"/>
      <c r="L960" s="241"/>
      <c r="M960" s="241"/>
      <c r="N960" s="241"/>
      <c r="O960" s="241"/>
      <c r="P960" s="241"/>
      <c r="Q960" s="241"/>
      <c r="R960" s="241"/>
      <c r="S960" s="241"/>
      <c r="T960" s="241"/>
      <c r="U960" s="241"/>
      <c r="V960" s="241"/>
      <c r="W960" s="241"/>
      <c r="X960" s="241"/>
      <c r="Y960" s="241"/>
      <c r="Z960" s="241"/>
    </row>
    <row r="961" spans="1:26" ht="14.25" customHeight="1" x14ac:dyDescent="0.25">
      <c r="A961" s="241"/>
      <c r="B961" s="241"/>
      <c r="C961" s="241"/>
      <c r="D961" s="241"/>
      <c r="E961" s="241"/>
      <c r="F961" s="241"/>
      <c r="G961" s="256"/>
      <c r="H961" s="249"/>
      <c r="I961" s="241"/>
      <c r="J961" s="241"/>
      <c r="K961" s="241"/>
      <c r="L961" s="241"/>
      <c r="M961" s="241"/>
      <c r="N961" s="241"/>
      <c r="O961" s="241"/>
      <c r="P961" s="241"/>
      <c r="Q961" s="241"/>
      <c r="R961" s="241"/>
      <c r="S961" s="241"/>
      <c r="T961" s="241"/>
      <c r="U961" s="241"/>
      <c r="V961" s="241"/>
      <c r="W961" s="241"/>
      <c r="X961" s="241"/>
      <c r="Y961" s="241"/>
      <c r="Z961" s="241"/>
    </row>
    <row r="962" spans="1:26" ht="14.25" customHeight="1" x14ac:dyDescent="0.25">
      <c r="A962" s="241"/>
      <c r="B962" s="241"/>
      <c r="C962" s="241"/>
      <c r="D962" s="241"/>
      <c r="E962" s="241"/>
      <c r="F962" s="241"/>
      <c r="G962" s="256"/>
      <c r="H962" s="249"/>
      <c r="I962" s="241"/>
      <c r="J962" s="241"/>
      <c r="K962" s="241"/>
      <c r="L962" s="241"/>
      <c r="M962" s="241"/>
      <c r="N962" s="241"/>
      <c r="O962" s="241"/>
      <c r="P962" s="241"/>
      <c r="Q962" s="241"/>
      <c r="R962" s="241"/>
      <c r="S962" s="241"/>
      <c r="T962" s="241"/>
      <c r="U962" s="241"/>
      <c r="V962" s="241"/>
      <c r="W962" s="241"/>
      <c r="X962" s="241"/>
      <c r="Y962" s="241"/>
      <c r="Z962" s="241"/>
    </row>
    <row r="963" spans="1:26" ht="14.25" customHeight="1" x14ac:dyDescent="0.25">
      <c r="A963" s="241"/>
      <c r="B963" s="241"/>
      <c r="C963" s="241"/>
      <c r="D963" s="241"/>
      <c r="E963" s="241"/>
      <c r="F963" s="241"/>
      <c r="G963" s="256"/>
      <c r="H963" s="249"/>
      <c r="I963" s="241"/>
      <c r="J963" s="241"/>
      <c r="K963" s="241"/>
      <c r="L963" s="241"/>
      <c r="M963" s="241"/>
      <c r="N963" s="241"/>
      <c r="O963" s="241"/>
      <c r="P963" s="241"/>
      <c r="Q963" s="241"/>
      <c r="R963" s="241"/>
      <c r="S963" s="241"/>
      <c r="T963" s="241"/>
      <c r="U963" s="241"/>
      <c r="V963" s="241"/>
      <c r="W963" s="241"/>
      <c r="X963" s="241"/>
      <c r="Y963" s="241"/>
      <c r="Z963" s="241"/>
    </row>
    <row r="964" spans="1:26" ht="14.25" customHeight="1" x14ac:dyDescent="0.25">
      <c r="A964" s="241"/>
      <c r="B964" s="241"/>
      <c r="C964" s="241"/>
      <c r="D964" s="241"/>
      <c r="E964" s="241"/>
      <c r="F964" s="241"/>
      <c r="G964" s="256"/>
      <c r="H964" s="249"/>
      <c r="I964" s="241"/>
      <c r="J964" s="241"/>
      <c r="K964" s="241"/>
      <c r="L964" s="241"/>
      <c r="M964" s="241"/>
      <c r="N964" s="241"/>
      <c r="O964" s="241"/>
      <c r="P964" s="241"/>
      <c r="Q964" s="241"/>
      <c r="R964" s="241"/>
      <c r="S964" s="241"/>
      <c r="T964" s="241"/>
      <c r="U964" s="241"/>
      <c r="V964" s="241"/>
      <c r="W964" s="241"/>
      <c r="X964" s="241"/>
      <c r="Y964" s="241"/>
      <c r="Z964" s="241"/>
    </row>
    <row r="965" spans="1:26" ht="14.25" customHeight="1" x14ac:dyDescent="0.25">
      <c r="A965" s="241"/>
      <c r="B965" s="241"/>
      <c r="C965" s="241"/>
      <c r="D965" s="241"/>
      <c r="E965" s="241"/>
      <c r="F965" s="241"/>
      <c r="G965" s="256"/>
      <c r="H965" s="249"/>
      <c r="I965" s="241"/>
      <c r="J965" s="241"/>
      <c r="K965" s="241"/>
      <c r="L965" s="241"/>
      <c r="M965" s="241"/>
      <c r="N965" s="241"/>
      <c r="O965" s="241"/>
      <c r="P965" s="241"/>
      <c r="Q965" s="241"/>
      <c r="R965" s="241"/>
      <c r="S965" s="241"/>
      <c r="T965" s="241"/>
      <c r="U965" s="241"/>
      <c r="V965" s="241"/>
      <c r="W965" s="241"/>
      <c r="X965" s="241"/>
      <c r="Y965" s="241"/>
      <c r="Z965" s="241"/>
    </row>
    <row r="966" spans="1:26" ht="14.25" customHeight="1" x14ac:dyDescent="0.25">
      <c r="A966" s="241"/>
      <c r="B966" s="241"/>
      <c r="C966" s="241"/>
      <c r="D966" s="241"/>
      <c r="E966" s="241"/>
      <c r="F966" s="241"/>
      <c r="G966" s="256"/>
      <c r="H966" s="249"/>
      <c r="I966" s="241"/>
      <c r="J966" s="241"/>
      <c r="K966" s="241"/>
      <c r="L966" s="241"/>
      <c r="M966" s="241"/>
      <c r="N966" s="241"/>
      <c r="O966" s="241"/>
      <c r="P966" s="241"/>
      <c r="Q966" s="241"/>
      <c r="R966" s="241"/>
      <c r="S966" s="241"/>
      <c r="T966" s="241"/>
      <c r="U966" s="241"/>
      <c r="V966" s="241"/>
      <c r="W966" s="241"/>
      <c r="X966" s="241"/>
      <c r="Y966" s="241"/>
      <c r="Z966" s="241"/>
    </row>
    <row r="967" spans="1:26" ht="14.25" customHeight="1" x14ac:dyDescent="0.25">
      <c r="A967" s="241"/>
      <c r="B967" s="241"/>
      <c r="C967" s="241"/>
      <c r="D967" s="241"/>
      <c r="E967" s="241"/>
      <c r="F967" s="241"/>
      <c r="G967" s="256"/>
      <c r="H967" s="249"/>
      <c r="I967" s="241"/>
      <c r="J967" s="241"/>
      <c r="K967" s="241"/>
      <c r="L967" s="241"/>
      <c r="M967" s="241"/>
      <c r="N967" s="241"/>
      <c r="O967" s="241"/>
      <c r="P967" s="241"/>
      <c r="Q967" s="241"/>
      <c r="R967" s="241"/>
      <c r="S967" s="241"/>
      <c r="T967" s="241"/>
      <c r="U967" s="241"/>
      <c r="V967" s="241"/>
      <c r="W967" s="241"/>
      <c r="X967" s="241"/>
      <c r="Y967" s="241"/>
      <c r="Z967" s="241"/>
    </row>
    <row r="968" spans="1:26" ht="14.25" customHeight="1" x14ac:dyDescent="0.25">
      <c r="A968" s="241"/>
      <c r="B968" s="241"/>
      <c r="C968" s="241"/>
      <c r="D968" s="241"/>
      <c r="E968" s="241"/>
      <c r="F968" s="241"/>
      <c r="G968" s="256"/>
      <c r="H968" s="249"/>
      <c r="I968" s="241"/>
      <c r="J968" s="241"/>
      <c r="K968" s="241"/>
      <c r="L968" s="241"/>
      <c r="M968" s="241"/>
      <c r="N968" s="241"/>
      <c r="O968" s="241"/>
      <c r="P968" s="241"/>
      <c r="Q968" s="241"/>
      <c r="R968" s="241"/>
      <c r="S968" s="241"/>
      <c r="T968" s="241"/>
      <c r="U968" s="241"/>
      <c r="V968" s="241"/>
      <c r="W968" s="241"/>
      <c r="X968" s="241"/>
      <c r="Y968" s="241"/>
      <c r="Z968" s="241"/>
    </row>
    <row r="969" spans="1:26" ht="14.25" customHeight="1" x14ac:dyDescent="0.25">
      <c r="A969" s="241"/>
      <c r="B969" s="241"/>
      <c r="C969" s="241"/>
      <c r="D969" s="241"/>
      <c r="E969" s="241"/>
      <c r="F969" s="241"/>
      <c r="G969" s="256"/>
      <c r="H969" s="249"/>
      <c r="I969" s="241"/>
      <c r="J969" s="241"/>
      <c r="K969" s="241"/>
      <c r="L969" s="241"/>
      <c r="M969" s="241"/>
      <c r="N969" s="241"/>
      <c r="O969" s="241"/>
      <c r="P969" s="241"/>
      <c r="Q969" s="241"/>
      <c r="R969" s="241"/>
      <c r="S969" s="241"/>
      <c r="T969" s="241"/>
      <c r="U969" s="241"/>
      <c r="V969" s="241"/>
      <c r="W969" s="241"/>
      <c r="X969" s="241"/>
      <c r="Y969" s="241"/>
      <c r="Z969" s="241"/>
    </row>
    <row r="970" spans="1:26" ht="14.25" customHeight="1" x14ac:dyDescent="0.25">
      <c r="A970" s="241"/>
      <c r="B970" s="241"/>
      <c r="C970" s="241"/>
      <c r="D970" s="241"/>
      <c r="E970" s="241"/>
      <c r="F970" s="241"/>
      <c r="G970" s="256"/>
      <c r="H970" s="249"/>
      <c r="I970" s="241"/>
      <c r="J970" s="241"/>
      <c r="K970" s="241"/>
      <c r="L970" s="241"/>
      <c r="M970" s="241"/>
      <c r="N970" s="241"/>
      <c r="O970" s="241"/>
      <c r="P970" s="241"/>
      <c r="Q970" s="241"/>
      <c r="R970" s="241"/>
      <c r="S970" s="241"/>
      <c r="T970" s="241"/>
      <c r="U970" s="241"/>
      <c r="V970" s="241"/>
      <c r="W970" s="241"/>
      <c r="X970" s="241"/>
      <c r="Y970" s="241"/>
      <c r="Z970" s="241"/>
    </row>
    <row r="971" spans="1:26" ht="14.25" customHeight="1" x14ac:dyDescent="0.25">
      <c r="A971" s="241"/>
      <c r="B971" s="241"/>
      <c r="C971" s="241"/>
      <c r="D971" s="241"/>
      <c r="E971" s="241"/>
      <c r="F971" s="241"/>
      <c r="G971" s="256"/>
      <c r="H971" s="249"/>
      <c r="I971" s="241"/>
      <c r="J971" s="241"/>
      <c r="K971" s="241"/>
      <c r="L971" s="241"/>
      <c r="M971" s="241"/>
      <c r="N971" s="241"/>
      <c r="O971" s="241"/>
      <c r="P971" s="241"/>
      <c r="Q971" s="241"/>
      <c r="R971" s="241"/>
      <c r="S971" s="241"/>
      <c r="T971" s="241"/>
      <c r="U971" s="241"/>
      <c r="V971" s="241"/>
      <c r="W971" s="241"/>
      <c r="X971" s="241"/>
      <c r="Y971" s="241"/>
      <c r="Z971" s="241"/>
    </row>
    <row r="972" spans="1:26" ht="14.25" customHeight="1" x14ac:dyDescent="0.25">
      <c r="A972" s="241"/>
      <c r="B972" s="241"/>
      <c r="C972" s="241"/>
      <c r="D972" s="241"/>
      <c r="E972" s="241"/>
      <c r="F972" s="241"/>
      <c r="G972" s="256"/>
      <c r="H972" s="249"/>
      <c r="I972" s="241"/>
      <c r="J972" s="241"/>
      <c r="K972" s="241"/>
      <c r="L972" s="241"/>
      <c r="M972" s="241"/>
      <c r="N972" s="241"/>
      <c r="O972" s="241"/>
      <c r="P972" s="241"/>
      <c r="Q972" s="241"/>
      <c r="R972" s="241"/>
      <c r="S972" s="241"/>
      <c r="T972" s="241"/>
      <c r="U972" s="241"/>
      <c r="V972" s="241"/>
      <c r="W972" s="241"/>
      <c r="X972" s="241"/>
      <c r="Y972" s="241"/>
      <c r="Z972" s="241"/>
    </row>
    <row r="973" spans="1:26" ht="14.25" customHeight="1" x14ac:dyDescent="0.25">
      <c r="A973" s="241"/>
      <c r="B973" s="241"/>
      <c r="C973" s="241"/>
      <c r="D973" s="241"/>
      <c r="E973" s="241"/>
      <c r="F973" s="241"/>
      <c r="G973" s="256"/>
      <c r="H973" s="249"/>
      <c r="I973" s="241"/>
      <c r="J973" s="241"/>
      <c r="K973" s="241"/>
      <c r="L973" s="241"/>
      <c r="M973" s="241"/>
      <c r="N973" s="241"/>
      <c r="O973" s="241"/>
      <c r="P973" s="241"/>
      <c r="Q973" s="241"/>
      <c r="R973" s="241"/>
      <c r="S973" s="241"/>
      <c r="T973" s="241"/>
      <c r="U973" s="241"/>
      <c r="V973" s="241"/>
      <c r="W973" s="241"/>
      <c r="X973" s="241"/>
      <c r="Y973" s="241"/>
      <c r="Z973" s="241"/>
    </row>
    <row r="974" spans="1:26" ht="14.25" customHeight="1" x14ac:dyDescent="0.25">
      <c r="A974" s="241"/>
      <c r="B974" s="241"/>
      <c r="C974" s="241"/>
      <c r="D974" s="241"/>
      <c r="E974" s="241"/>
      <c r="F974" s="241"/>
      <c r="G974" s="256"/>
      <c r="H974" s="249"/>
      <c r="I974" s="241"/>
      <c r="J974" s="241"/>
      <c r="K974" s="241"/>
      <c r="L974" s="241"/>
      <c r="M974" s="241"/>
      <c r="N974" s="241"/>
      <c r="O974" s="241"/>
      <c r="P974" s="241"/>
      <c r="Q974" s="241"/>
      <c r="R974" s="241"/>
      <c r="S974" s="241"/>
      <c r="T974" s="241"/>
      <c r="U974" s="241"/>
      <c r="V974" s="241"/>
      <c r="W974" s="241"/>
      <c r="X974" s="241"/>
      <c r="Y974" s="241"/>
      <c r="Z974" s="241"/>
    </row>
    <row r="975" spans="1:26" ht="14.25" customHeight="1" x14ac:dyDescent="0.25">
      <c r="A975" s="241"/>
      <c r="B975" s="241"/>
      <c r="C975" s="241"/>
      <c r="D975" s="241"/>
      <c r="E975" s="241"/>
      <c r="F975" s="241"/>
      <c r="G975" s="256"/>
      <c r="H975" s="249"/>
      <c r="I975" s="241"/>
      <c r="J975" s="241"/>
      <c r="K975" s="241"/>
      <c r="L975" s="241"/>
      <c r="M975" s="241"/>
      <c r="N975" s="241"/>
      <c r="O975" s="241"/>
      <c r="P975" s="241"/>
      <c r="Q975" s="241"/>
      <c r="R975" s="241"/>
      <c r="S975" s="241"/>
      <c r="T975" s="241"/>
      <c r="U975" s="241"/>
      <c r="V975" s="241"/>
      <c r="W975" s="241"/>
      <c r="X975" s="241"/>
      <c r="Y975" s="241"/>
      <c r="Z975" s="241"/>
    </row>
    <row r="976" spans="1:26" ht="14.25" customHeight="1" x14ac:dyDescent="0.25">
      <c r="A976" s="241"/>
      <c r="B976" s="241"/>
      <c r="C976" s="241"/>
      <c r="D976" s="241"/>
      <c r="E976" s="241"/>
      <c r="F976" s="241"/>
      <c r="G976" s="256"/>
      <c r="H976" s="249"/>
      <c r="I976" s="241"/>
      <c r="J976" s="241"/>
      <c r="K976" s="241"/>
      <c r="L976" s="241"/>
      <c r="M976" s="241"/>
      <c r="N976" s="241"/>
      <c r="O976" s="241"/>
      <c r="P976" s="241"/>
      <c r="Q976" s="241"/>
      <c r="R976" s="241"/>
      <c r="S976" s="241"/>
      <c r="T976" s="241"/>
      <c r="U976" s="241"/>
      <c r="V976" s="241"/>
      <c r="W976" s="241"/>
      <c r="X976" s="241"/>
      <c r="Y976" s="241"/>
      <c r="Z976" s="241"/>
    </row>
    <row r="977" spans="1:26" ht="14.25" customHeight="1" x14ac:dyDescent="0.25">
      <c r="A977" s="241"/>
      <c r="B977" s="241"/>
      <c r="C977" s="241"/>
      <c r="D977" s="241"/>
      <c r="E977" s="241"/>
      <c r="F977" s="241"/>
      <c r="G977" s="256"/>
      <c r="H977" s="249"/>
      <c r="I977" s="241"/>
      <c r="J977" s="241"/>
      <c r="K977" s="241"/>
      <c r="L977" s="241"/>
      <c r="M977" s="241"/>
      <c r="N977" s="241"/>
      <c r="O977" s="241"/>
      <c r="P977" s="241"/>
      <c r="Q977" s="241"/>
      <c r="R977" s="241"/>
      <c r="S977" s="241"/>
      <c r="T977" s="241"/>
      <c r="U977" s="241"/>
      <c r="V977" s="241"/>
      <c r="W977" s="241"/>
      <c r="X977" s="241"/>
      <c r="Y977" s="241"/>
      <c r="Z977" s="241"/>
    </row>
    <row r="978" spans="1:26" ht="14.25" customHeight="1" x14ac:dyDescent="0.25">
      <c r="A978" s="241"/>
      <c r="B978" s="241"/>
      <c r="C978" s="241"/>
      <c r="D978" s="241"/>
      <c r="E978" s="241"/>
      <c r="F978" s="241"/>
      <c r="G978" s="256"/>
      <c r="H978" s="249"/>
      <c r="I978" s="241"/>
      <c r="J978" s="241"/>
      <c r="K978" s="241"/>
      <c r="L978" s="241"/>
      <c r="M978" s="241"/>
      <c r="N978" s="241"/>
      <c r="O978" s="241"/>
      <c r="P978" s="241"/>
      <c r="Q978" s="241"/>
      <c r="R978" s="241"/>
      <c r="S978" s="241"/>
      <c r="T978" s="241"/>
      <c r="U978" s="241"/>
      <c r="V978" s="241"/>
      <c r="W978" s="241"/>
      <c r="X978" s="241"/>
      <c r="Y978" s="241"/>
      <c r="Z978" s="241"/>
    </row>
    <row r="979" spans="1:26" ht="14.25" customHeight="1" x14ac:dyDescent="0.25">
      <c r="A979" s="241"/>
      <c r="B979" s="241"/>
      <c r="C979" s="241"/>
      <c r="D979" s="241"/>
      <c r="E979" s="241"/>
      <c r="F979" s="241"/>
      <c r="G979" s="256"/>
      <c r="H979" s="249"/>
      <c r="I979" s="241"/>
      <c r="J979" s="241"/>
      <c r="K979" s="241"/>
      <c r="L979" s="241"/>
      <c r="M979" s="241"/>
      <c r="N979" s="241"/>
      <c r="O979" s="241"/>
      <c r="P979" s="241"/>
      <c r="Q979" s="241"/>
      <c r="R979" s="241"/>
      <c r="S979" s="241"/>
      <c r="T979" s="241"/>
      <c r="U979" s="241"/>
      <c r="V979" s="241"/>
      <c r="W979" s="241"/>
      <c r="X979" s="241"/>
      <c r="Y979" s="241"/>
      <c r="Z979" s="241"/>
    </row>
    <row r="980" spans="1:26" ht="14.25" customHeight="1" x14ac:dyDescent="0.25">
      <c r="A980" s="241"/>
      <c r="B980" s="241"/>
      <c r="C980" s="241"/>
      <c r="D980" s="241"/>
      <c r="E980" s="241"/>
      <c r="F980" s="241"/>
      <c r="G980" s="256"/>
      <c r="H980" s="249"/>
      <c r="I980" s="241"/>
      <c r="J980" s="241"/>
      <c r="K980" s="241"/>
      <c r="L980" s="241"/>
      <c r="M980" s="241"/>
      <c r="N980" s="241"/>
      <c r="O980" s="241"/>
      <c r="P980" s="241"/>
      <c r="Q980" s="241"/>
      <c r="R980" s="241"/>
      <c r="S980" s="241"/>
      <c r="T980" s="241"/>
      <c r="U980" s="241"/>
      <c r="V980" s="241"/>
      <c r="W980" s="241"/>
      <c r="X980" s="241"/>
      <c r="Y980" s="241"/>
      <c r="Z980" s="241"/>
    </row>
    <row r="981" spans="1:26" ht="14.25" customHeight="1" x14ac:dyDescent="0.25">
      <c r="A981" s="241"/>
      <c r="B981" s="241"/>
      <c r="C981" s="241"/>
      <c r="D981" s="241"/>
      <c r="E981" s="241"/>
      <c r="F981" s="241"/>
      <c r="G981" s="256"/>
      <c r="H981" s="249"/>
      <c r="I981" s="241"/>
      <c r="J981" s="241"/>
      <c r="K981" s="241"/>
      <c r="L981" s="241"/>
      <c r="M981" s="241"/>
      <c r="N981" s="241"/>
      <c r="O981" s="241"/>
      <c r="P981" s="241"/>
      <c r="Q981" s="241"/>
      <c r="R981" s="241"/>
      <c r="S981" s="241"/>
      <c r="T981" s="241"/>
      <c r="U981" s="241"/>
      <c r="V981" s="241"/>
      <c r="W981" s="241"/>
      <c r="X981" s="241"/>
      <c r="Y981" s="241"/>
      <c r="Z981" s="241"/>
    </row>
    <row r="982" spans="1:26" ht="14.25" customHeight="1" x14ac:dyDescent="0.25">
      <c r="A982" s="241"/>
      <c r="B982" s="241"/>
      <c r="C982" s="241"/>
      <c r="D982" s="241"/>
      <c r="E982" s="241"/>
      <c r="F982" s="241"/>
      <c r="G982" s="256"/>
      <c r="H982" s="249"/>
      <c r="I982" s="241"/>
      <c r="J982" s="241"/>
      <c r="K982" s="241"/>
      <c r="L982" s="241"/>
      <c r="M982" s="241"/>
      <c r="N982" s="241"/>
      <c r="O982" s="241"/>
      <c r="P982" s="241"/>
      <c r="Q982" s="241"/>
      <c r="R982" s="241"/>
      <c r="S982" s="241"/>
      <c r="T982" s="241"/>
      <c r="U982" s="241"/>
      <c r="V982" s="241"/>
      <c r="W982" s="241"/>
      <c r="X982" s="241"/>
      <c r="Y982" s="241"/>
      <c r="Z982" s="241"/>
    </row>
    <row r="983" spans="1:26" ht="14.25" customHeight="1" x14ac:dyDescent="0.25">
      <c r="A983" s="241"/>
      <c r="B983" s="241"/>
      <c r="C983" s="241"/>
      <c r="D983" s="241"/>
      <c r="E983" s="241"/>
      <c r="F983" s="241"/>
      <c r="G983" s="256"/>
      <c r="H983" s="249"/>
      <c r="I983" s="241"/>
      <c r="J983" s="241"/>
      <c r="K983" s="241"/>
      <c r="L983" s="241"/>
      <c r="M983" s="241"/>
      <c r="N983" s="241"/>
      <c r="O983" s="241"/>
      <c r="P983" s="241"/>
      <c r="Q983" s="241"/>
      <c r="R983" s="241"/>
      <c r="S983" s="241"/>
      <c r="T983" s="241"/>
      <c r="U983" s="241"/>
      <c r="V983" s="241"/>
      <c r="W983" s="241"/>
      <c r="X983" s="241"/>
      <c r="Y983" s="241"/>
      <c r="Z983" s="241"/>
    </row>
    <row r="984" spans="1:26" ht="14.25" customHeight="1" x14ac:dyDescent="0.25">
      <c r="A984" s="241"/>
      <c r="B984" s="241"/>
      <c r="C984" s="241"/>
      <c r="D984" s="241"/>
      <c r="E984" s="241"/>
      <c r="F984" s="241"/>
      <c r="G984" s="256"/>
      <c r="H984" s="249"/>
      <c r="I984" s="241"/>
      <c r="J984" s="241"/>
      <c r="K984" s="241"/>
      <c r="L984" s="241"/>
      <c r="M984" s="241"/>
      <c r="N984" s="241"/>
      <c r="O984" s="241"/>
      <c r="P984" s="241"/>
      <c r="Q984" s="241"/>
      <c r="R984" s="241"/>
      <c r="S984" s="241"/>
      <c r="T984" s="241"/>
      <c r="U984" s="241"/>
      <c r="V984" s="241"/>
      <c r="W984" s="241"/>
      <c r="X984" s="241"/>
      <c r="Y984" s="241"/>
      <c r="Z984" s="241"/>
    </row>
    <row r="985" spans="1:26" ht="14.25" customHeight="1" x14ac:dyDescent="0.25">
      <c r="A985" s="241"/>
      <c r="B985" s="241"/>
      <c r="C985" s="241"/>
      <c r="D985" s="241"/>
      <c r="E985" s="241"/>
      <c r="F985" s="241"/>
      <c r="G985" s="256"/>
      <c r="H985" s="249"/>
      <c r="I985" s="241"/>
      <c r="J985" s="241"/>
      <c r="K985" s="241"/>
      <c r="L985" s="241"/>
      <c r="M985" s="241"/>
      <c r="N985" s="241"/>
      <c r="O985" s="241"/>
      <c r="P985" s="241"/>
      <c r="Q985" s="241"/>
      <c r="R985" s="241"/>
      <c r="S985" s="241"/>
      <c r="T985" s="241"/>
      <c r="U985" s="241"/>
      <c r="V985" s="241"/>
      <c r="W985" s="241"/>
      <c r="X985" s="241"/>
      <c r="Y985" s="241"/>
      <c r="Z985" s="241"/>
    </row>
    <row r="986" spans="1:26" ht="14.25" customHeight="1" x14ac:dyDescent="0.25">
      <c r="A986" s="241"/>
      <c r="B986" s="241"/>
      <c r="C986" s="241"/>
      <c r="D986" s="241"/>
      <c r="E986" s="241"/>
      <c r="F986" s="241"/>
      <c r="G986" s="256"/>
      <c r="H986" s="249"/>
      <c r="I986" s="241"/>
      <c r="J986" s="241"/>
      <c r="K986" s="241"/>
      <c r="L986" s="241"/>
      <c r="M986" s="241"/>
      <c r="N986" s="241"/>
      <c r="O986" s="241"/>
      <c r="P986" s="241"/>
      <c r="Q986" s="241"/>
      <c r="R986" s="241"/>
      <c r="S986" s="241"/>
      <c r="T986" s="241"/>
      <c r="U986" s="241"/>
      <c r="V986" s="241"/>
      <c r="W986" s="241"/>
      <c r="X986" s="241"/>
      <c r="Y986" s="241"/>
      <c r="Z986" s="241"/>
    </row>
    <row r="987" spans="1:26" ht="14.25" customHeight="1" x14ac:dyDescent="0.25">
      <c r="A987" s="241"/>
      <c r="B987" s="241"/>
      <c r="C987" s="241"/>
      <c r="D987" s="241"/>
      <c r="E987" s="241"/>
      <c r="F987" s="241"/>
      <c r="G987" s="256"/>
      <c r="H987" s="249"/>
      <c r="I987" s="241"/>
      <c r="J987" s="241"/>
      <c r="K987" s="241"/>
      <c r="L987" s="241"/>
      <c r="M987" s="241"/>
      <c r="N987" s="241"/>
      <c r="O987" s="241"/>
      <c r="P987" s="241"/>
      <c r="Q987" s="241"/>
      <c r="R987" s="241"/>
      <c r="S987" s="241"/>
      <c r="T987" s="241"/>
      <c r="U987" s="241"/>
      <c r="V987" s="241"/>
      <c r="W987" s="241"/>
      <c r="X987" s="241"/>
      <c r="Y987" s="241"/>
      <c r="Z987" s="241"/>
    </row>
    <row r="988" spans="1:26" ht="14.25" customHeight="1" x14ac:dyDescent="0.25">
      <c r="A988" s="241"/>
      <c r="B988" s="241"/>
      <c r="C988" s="241"/>
      <c r="D988" s="241"/>
      <c r="E988" s="241"/>
      <c r="F988" s="241"/>
      <c r="G988" s="256"/>
      <c r="H988" s="249"/>
      <c r="I988" s="241"/>
      <c r="J988" s="241"/>
      <c r="K988" s="241"/>
      <c r="L988" s="241"/>
      <c r="M988" s="241"/>
      <c r="N988" s="241"/>
      <c r="O988" s="241"/>
      <c r="P988" s="241"/>
      <c r="Q988" s="241"/>
      <c r="R988" s="241"/>
      <c r="S988" s="241"/>
      <c r="T988" s="241"/>
      <c r="U988" s="241"/>
      <c r="V988" s="241"/>
      <c r="W988" s="241"/>
      <c r="X988" s="241"/>
      <c r="Y988" s="241"/>
      <c r="Z988" s="241"/>
    </row>
    <row r="989" spans="1:26" ht="14.25" customHeight="1" x14ac:dyDescent="0.25">
      <c r="A989" s="241"/>
      <c r="B989" s="241"/>
      <c r="C989" s="241"/>
      <c r="D989" s="241"/>
      <c r="E989" s="241"/>
      <c r="F989" s="241"/>
      <c r="G989" s="256"/>
      <c r="H989" s="249"/>
      <c r="I989" s="241"/>
      <c r="J989" s="241"/>
      <c r="K989" s="241"/>
      <c r="L989" s="241"/>
      <c r="M989" s="241"/>
      <c r="N989" s="241"/>
      <c r="O989" s="241"/>
      <c r="P989" s="241"/>
      <c r="Q989" s="241"/>
      <c r="R989" s="241"/>
      <c r="S989" s="241"/>
      <c r="T989" s="241"/>
      <c r="U989" s="241"/>
      <c r="V989" s="241"/>
      <c r="W989" s="241"/>
      <c r="X989" s="241"/>
      <c r="Y989" s="241"/>
      <c r="Z989" s="241"/>
    </row>
    <row r="990" spans="1:26" ht="14.25" customHeight="1" x14ac:dyDescent="0.25">
      <c r="A990" s="241"/>
      <c r="B990" s="241"/>
      <c r="C990" s="241"/>
      <c r="D990" s="241"/>
      <c r="E990" s="241"/>
      <c r="F990" s="241"/>
      <c r="G990" s="256"/>
      <c r="H990" s="249"/>
      <c r="I990" s="241"/>
      <c r="J990" s="241"/>
      <c r="K990" s="241"/>
      <c r="L990" s="241"/>
      <c r="M990" s="241"/>
      <c r="N990" s="241"/>
      <c r="O990" s="241"/>
      <c r="P990" s="241"/>
      <c r="Q990" s="241"/>
      <c r="R990" s="241"/>
      <c r="S990" s="241"/>
      <c r="T990" s="241"/>
      <c r="U990" s="241"/>
      <c r="V990" s="241"/>
      <c r="W990" s="241"/>
      <c r="X990" s="241"/>
      <c r="Y990" s="241"/>
      <c r="Z990" s="241"/>
    </row>
    <row r="991" spans="1:26" ht="14.25" customHeight="1" x14ac:dyDescent="0.25">
      <c r="A991" s="241"/>
      <c r="B991" s="241"/>
      <c r="C991" s="241"/>
      <c r="D991" s="241"/>
      <c r="E991" s="241"/>
      <c r="F991" s="241"/>
      <c r="G991" s="256"/>
      <c r="H991" s="249"/>
      <c r="I991" s="241"/>
      <c r="J991" s="241"/>
      <c r="K991" s="241"/>
      <c r="L991" s="241"/>
      <c r="M991" s="241"/>
      <c r="N991" s="241"/>
      <c r="O991" s="241"/>
      <c r="P991" s="241"/>
      <c r="Q991" s="241"/>
      <c r="R991" s="241"/>
      <c r="S991" s="241"/>
      <c r="T991" s="241"/>
      <c r="U991" s="241"/>
      <c r="V991" s="241"/>
      <c r="W991" s="241"/>
      <c r="X991" s="241"/>
      <c r="Y991" s="241"/>
      <c r="Z991" s="241"/>
    </row>
    <row r="992" spans="1:26" ht="14.25" customHeight="1" x14ac:dyDescent="0.25">
      <c r="A992" s="241"/>
      <c r="B992" s="241"/>
      <c r="C992" s="241"/>
      <c r="D992" s="241"/>
      <c r="E992" s="241"/>
      <c r="F992" s="241"/>
      <c r="G992" s="256"/>
      <c r="H992" s="249"/>
      <c r="I992" s="241"/>
      <c r="J992" s="241"/>
      <c r="K992" s="241"/>
      <c r="L992" s="241"/>
      <c r="M992" s="241"/>
      <c r="N992" s="241"/>
      <c r="O992" s="241"/>
      <c r="P992" s="241"/>
      <c r="Q992" s="241"/>
      <c r="R992" s="241"/>
      <c r="S992" s="241"/>
      <c r="T992" s="241"/>
      <c r="U992" s="241"/>
      <c r="V992" s="241"/>
      <c r="W992" s="241"/>
      <c r="X992" s="241"/>
      <c r="Y992" s="241"/>
      <c r="Z992" s="241"/>
    </row>
    <row r="993" spans="1:26" ht="14.25" customHeight="1" x14ac:dyDescent="0.25">
      <c r="A993" s="241"/>
      <c r="B993" s="241"/>
      <c r="C993" s="241"/>
      <c r="D993" s="241"/>
      <c r="E993" s="241"/>
      <c r="F993" s="241"/>
      <c r="G993" s="256"/>
      <c r="H993" s="249"/>
      <c r="I993" s="241"/>
      <c r="J993" s="241"/>
      <c r="K993" s="241"/>
      <c r="L993" s="241"/>
      <c r="M993" s="241"/>
      <c r="N993" s="241"/>
      <c r="O993" s="241"/>
      <c r="P993" s="241"/>
      <c r="Q993" s="241"/>
      <c r="R993" s="241"/>
      <c r="S993" s="241"/>
      <c r="T993" s="241"/>
      <c r="U993" s="241"/>
      <c r="V993" s="241"/>
      <c r="W993" s="241"/>
      <c r="X993" s="241"/>
      <c r="Y993" s="241"/>
      <c r="Z993" s="241"/>
    </row>
    <row r="994" spans="1:26" ht="14.25" customHeight="1" x14ac:dyDescent="0.25">
      <c r="A994" s="241"/>
      <c r="B994" s="241"/>
      <c r="C994" s="241"/>
      <c r="D994" s="241"/>
      <c r="E994" s="241"/>
      <c r="F994" s="241"/>
      <c r="G994" s="256"/>
      <c r="H994" s="249"/>
      <c r="I994" s="241"/>
      <c r="J994" s="241"/>
      <c r="K994" s="241"/>
      <c r="L994" s="241"/>
      <c r="M994" s="241"/>
      <c r="N994" s="241"/>
      <c r="O994" s="241"/>
      <c r="P994" s="241"/>
      <c r="Q994" s="241"/>
      <c r="R994" s="241"/>
      <c r="S994" s="241"/>
      <c r="T994" s="241"/>
      <c r="U994" s="241"/>
      <c r="V994" s="241"/>
      <c r="W994" s="241"/>
      <c r="X994" s="241"/>
      <c r="Y994" s="241"/>
      <c r="Z994" s="241"/>
    </row>
    <row r="995" spans="1:26" ht="14.25" customHeight="1" x14ac:dyDescent="0.25">
      <c r="A995" s="241"/>
      <c r="B995" s="241"/>
      <c r="C995" s="241"/>
      <c r="D995" s="241"/>
      <c r="E995" s="241"/>
      <c r="F995" s="241"/>
      <c r="G995" s="256"/>
      <c r="H995" s="249"/>
      <c r="I995" s="241"/>
      <c r="J995" s="241"/>
      <c r="K995" s="241"/>
      <c r="L995" s="241"/>
      <c r="M995" s="241"/>
      <c r="N995" s="241"/>
      <c r="O995" s="241"/>
      <c r="P995" s="241"/>
      <c r="Q995" s="241"/>
      <c r="R995" s="241"/>
      <c r="S995" s="241"/>
      <c r="T995" s="241"/>
      <c r="U995" s="241"/>
      <c r="V995" s="241"/>
      <c r="W995" s="241"/>
      <c r="X995" s="241"/>
      <c r="Y995" s="241"/>
      <c r="Z995" s="241"/>
    </row>
    <row r="996" spans="1:26" ht="14.25" customHeight="1" x14ac:dyDescent="0.25">
      <c r="A996" s="241"/>
      <c r="B996" s="241"/>
      <c r="C996" s="241"/>
      <c r="D996" s="241"/>
      <c r="E996" s="241"/>
      <c r="F996" s="241"/>
      <c r="G996" s="256"/>
      <c r="H996" s="249"/>
      <c r="I996" s="241"/>
      <c r="J996" s="241"/>
      <c r="K996" s="241"/>
      <c r="L996" s="241"/>
      <c r="M996" s="241"/>
      <c r="N996" s="241"/>
      <c r="O996" s="241"/>
      <c r="P996" s="241"/>
      <c r="Q996" s="241"/>
      <c r="R996" s="241"/>
      <c r="S996" s="241"/>
      <c r="T996" s="241"/>
      <c r="U996" s="241"/>
      <c r="V996" s="241"/>
      <c r="W996" s="241"/>
      <c r="X996" s="241"/>
      <c r="Y996" s="241"/>
      <c r="Z996" s="241"/>
    </row>
    <row r="997" spans="1:26" ht="14.25" customHeight="1" x14ac:dyDescent="0.25">
      <c r="A997" s="241"/>
      <c r="B997" s="241"/>
      <c r="C997" s="241"/>
      <c r="D997" s="241"/>
      <c r="E997" s="241"/>
      <c r="F997" s="241"/>
      <c r="G997" s="256"/>
      <c r="H997" s="249"/>
      <c r="I997" s="241"/>
      <c r="J997" s="241"/>
      <c r="K997" s="241"/>
      <c r="L997" s="241"/>
      <c r="M997" s="241"/>
      <c r="N997" s="241"/>
      <c r="O997" s="241"/>
      <c r="P997" s="241"/>
      <c r="Q997" s="241"/>
      <c r="R997" s="241"/>
      <c r="S997" s="241"/>
      <c r="T997" s="241"/>
      <c r="U997" s="241"/>
      <c r="V997" s="241"/>
      <c r="W997" s="241"/>
      <c r="X997" s="241"/>
      <c r="Y997" s="241"/>
      <c r="Z997" s="241"/>
    </row>
    <row r="998" spans="1:26" ht="14.25" customHeight="1" x14ac:dyDescent="0.25">
      <c r="A998" s="241"/>
      <c r="B998" s="241"/>
      <c r="C998" s="241"/>
      <c r="D998" s="241"/>
      <c r="E998" s="241"/>
      <c r="F998" s="241"/>
      <c r="G998" s="256"/>
      <c r="H998" s="249"/>
      <c r="I998" s="241"/>
      <c r="J998" s="241"/>
      <c r="K998" s="241"/>
      <c r="L998" s="241"/>
      <c r="M998" s="241"/>
      <c r="N998" s="241"/>
      <c r="O998" s="241"/>
      <c r="P998" s="241"/>
      <c r="Q998" s="241"/>
      <c r="R998" s="241"/>
      <c r="S998" s="241"/>
      <c r="T998" s="241"/>
      <c r="U998" s="241"/>
      <c r="V998" s="241"/>
      <c r="W998" s="241"/>
      <c r="X998" s="241"/>
      <c r="Y998" s="241"/>
      <c r="Z998" s="241"/>
    </row>
    <row r="999" spans="1:26" ht="14.25" customHeight="1" x14ac:dyDescent="0.25">
      <c r="A999" s="241"/>
      <c r="B999" s="241"/>
      <c r="C999" s="241"/>
      <c r="D999" s="241"/>
      <c r="E999" s="241"/>
      <c r="F999" s="241"/>
      <c r="G999" s="256"/>
      <c r="H999" s="249"/>
      <c r="I999" s="241"/>
      <c r="J999" s="241"/>
      <c r="K999" s="241"/>
      <c r="L999" s="241"/>
      <c r="M999" s="241"/>
      <c r="N999" s="241"/>
      <c r="O999" s="241"/>
      <c r="P999" s="241"/>
      <c r="Q999" s="241"/>
      <c r="R999" s="241"/>
      <c r="S999" s="241"/>
      <c r="T999" s="241"/>
      <c r="U999" s="241"/>
      <c r="V999" s="241"/>
      <c r="W999" s="241"/>
      <c r="X999" s="241"/>
      <c r="Y999" s="241"/>
      <c r="Z999" s="241"/>
    </row>
    <row r="1000" spans="1:26" ht="14.25" customHeight="1" x14ac:dyDescent="0.25">
      <c r="A1000" s="241"/>
      <c r="B1000" s="241"/>
      <c r="C1000" s="241"/>
      <c r="D1000" s="241"/>
      <c r="E1000" s="241"/>
      <c r="F1000" s="241"/>
      <c r="G1000" s="256"/>
      <c r="H1000" s="249"/>
      <c r="I1000" s="241"/>
      <c r="J1000" s="241"/>
      <c r="K1000" s="241"/>
      <c r="L1000" s="241"/>
      <c r="M1000" s="241"/>
      <c r="N1000" s="241"/>
      <c r="O1000" s="241"/>
      <c r="P1000" s="241"/>
      <c r="Q1000" s="241"/>
      <c r="R1000" s="241"/>
      <c r="S1000" s="241"/>
      <c r="T1000" s="241"/>
      <c r="U1000" s="241"/>
      <c r="V1000" s="241"/>
      <c r="W1000" s="241"/>
      <c r="X1000" s="241"/>
      <c r="Y1000" s="241"/>
      <c r="Z1000" s="241"/>
    </row>
  </sheetData>
  <mergeCells count="1">
    <mergeCell ref="A1:I6"/>
  </mergeCells>
  <dataValidations count="5">
    <dataValidation type="decimal" allowBlank="1" showInputMessage="1" showErrorMessage="1" prompt="DATA VALIDATION - Please enter value without spaces or seperators eg. 1010568" sqref="G15:G54" xr:uid="{00000000-0002-0000-1C00-000000000000}">
      <formula1>#REF!</formula1>
      <formula2>#REF!</formula2>
    </dataValidation>
    <dataValidation type="date" allowBlank="1" showInputMessage="1" showErrorMessage="1" prompt="DATE FORMAT - PLEASE ENTER CORRECT DATE FORMAT  eg. _x000a_12 OCTOBER 2016" sqref="B8 B11" xr:uid="{00000000-0002-0000-1C00-000001000000}">
      <formula1>#REF!</formula1>
      <formula2>#REF!</formula2>
    </dataValidation>
    <dataValidation type="decimal" allowBlank="1" showInputMessage="1" showErrorMessage="1" prompt="DATA VALIDATION - Please enter value without spaces or seperators eg. 1010568" sqref="G8:G13" xr:uid="{00000000-0002-0000-1C00-000002000000}">
      <formula1>L17</formula1>
      <formula2>L18</formula2>
    </dataValidation>
    <dataValidation type="list" allowBlank="1" showErrorMessage="1" sqref="I12:I13 C8:C54 I15:I54" xr:uid="{00000000-0002-0000-1C00-000003000000}">
      <formula1>#REF!</formula1>
    </dataValidation>
    <dataValidation type="date" allowBlank="1" showInputMessage="1" showErrorMessage="1" prompt="DATE FORMAT - PLEASE ENTER CORRECT DATE FORMAT  eg. _x000a_12 OCTOBER 2016" sqref="H13 B12:B54" xr:uid="{00000000-0002-0000-1C00-000004000000}">
      <formula1>H17</formula1>
      <formula2>H18</formula2>
    </dataValidation>
  </dataValidations>
  <pageMargins left="0.7" right="0.7" top="0.75" bottom="0.75" header="0" footer="0"/>
  <pageSetup paperSize="9"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workbookViewId="0"/>
  </sheetViews>
  <sheetFormatPr defaultColWidth="12.59765625" defaultRowHeight="15" customHeight="1" x14ac:dyDescent="0.25"/>
  <cols>
    <col min="1" max="1" width="17.296875" customWidth="1"/>
    <col min="2" max="6" width="8" customWidth="1"/>
    <col min="7" max="7" width="40.19921875" customWidth="1"/>
    <col min="8" max="8" width="27.5" customWidth="1"/>
    <col min="9" max="9" width="14.796875" customWidth="1"/>
    <col min="10" max="10" width="78.19921875" customWidth="1"/>
    <col min="11" max="11" width="29.19921875" customWidth="1"/>
    <col min="12" max="12" width="35.5" customWidth="1"/>
    <col min="13" max="13" width="10.796875" customWidth="1"/>
    <col min="14" max="14" width="32.09765625" customWidth="1"/>
    <col min="15" max="15" width="26.69921875" customWidth="1"/>
    <col min="16" max="16" width="22.796875" customWidth="1"/>
    <col min="17" max="17" width="16.09765625" customWidth="1"/>
    <col min="18" max="26" width="8" customWidth="1"/>
  </cols>
  <sheetData>
    <row r="1" spans="1:26" ht="14.4" x14ac:dyDescent="0.3">
      <c r="A1" s="99"/>
      <c r="B1" s="99"/>
      <c r="C1" s="99"/>
      <c r="D1" s="99"/>
      <c r="E1" s="99"/>
      <c r="F1" s="99"/>
      <c r="G1" s="99"/>
      <c r="H1" s="99"/>
      <c r="I1" s="99"/>
      <c r="J1" s="99"/>
      <c r="K1" s="99"/>
      <c r="L1" s="99"/>
      <c r="M1" s="99"/>
      <c r="N1" s="99"/>
      <c r="O1" s="1"/>
      <c r="P1" s="1"/>
      <c r="Q1" s="1"/>
      <c r="R1" s="1"/>
      <c r="S1" s="1"/>
      <c r="T1" s="1"/>
      <c r="U1" s="1"/>
      <c r="V1" s="1"/>
      <c r="W1" s="1"/>
      <c r="X1" s="1"/>
      <c r="Y1" s="1"/>
      <c r="Z1" s="1"/>
    </row>
    <row r="2" spans="1:26" ht="14.4" x14ac:dyDescent="0.3">
      <c r="A2" s="99"/>
      <c r="B2" s="99"/>
      <c r="C2" s="99"/>
      <c r="D2" s="99"/>
      <c r="E2" s="99"/>
      <c r="F2" s="99"/>
      <c r="G2" s="99"/>
      <c r="H2" s="99"/>
      <c r="I2" s="99"/>
      <c r="J2" s="99"/>
      <c r="K2" s="99"/>
      <c r="L2" s="99"/>
      <c r="M2" s="99"/>
      <c r="N2" s="99"/>
      <c r="O2" s="1"/>
      <c r="P2" s="1"/>
      <c r="Q2" s="1"/>
      <c r="R2" s="1"/>
      <c r="S2" s="1"/>
      <c r="T2" s="1"/>
      <c r="U2" s="1"/>
      <c r="V2" s="1"/>
      <c r="W2" s="1"/>
      <c r="X2" s="1"/>
      <c r="Y2" s="1"/>
      <c r="Z2" s="1"/>
    </row>
    <row r="3" spans="1:26" ht="14.4" x14ac:dyDescent="0.3">
      <c r="A3" s="99"/>
      <c r="B3" s="99"/>
      <c r="C3" s="99"/>
      <c r="D3" s="686" t="s">
        <v>920</v>
      </c>
      <c r="E3" s="618"/>
      <c r="F3" s="618"/>
      <c r="G3" s="619"/>
      <c r="H3" s="99"/>
      <c r="I3" s="99"/>
      <c r="J3" s="99"/>
      <c r="K3" s="99"/>
      <c r="L3" s="99"/>
      <c r="M3" s="99"/>
      <c r="N3" s="99"/>
      <c r="O3" s="1"/>
      <c r="P3" s="1"/>
      <c r="Q3" s="1"/>
      <c r="R3" s="1"/>
      <c r="S3" s="1"/>
      <c r="T3" s="1"/>
      <c r="U3" s="1"/>
      <c r="V3" s="1"/>
      <c r="W3" s="1"/>
      <c r="X3" s="1"/>
      <c r="Y3" s="1"/>
      <c r="Z3" s="1"/>
    </row>
    <row r="4" spans="1:26" ht="14.4" x14ac:dyDescent="0.3">
      <c r="A4" s="1" t="s">
        <v>819</v>
      </c>
      <c r="B4" s="1"/>
      <c r="C4" s="1"/>
      <c r="D4" s="1" t="s">
        <v>927</v>
      </c>
      <c r="E4" s="1"/>
      <c r="F4" s="1" t="s">
        <v>928</v>
      </c>
      <c r="G4" s="61" t="s">
        <v>929</v>
      </c>
      <c r="H4" s="61" t="s">
        <v>930</v>
      </c>
      <c r="I4" s="1" t="s">
        <v>819</v>
      </c>
      <c r="J4" s="1"/>
      <c r="K4" s="1" t="s">
        <v>931</v>
      </c>
      <c r="L4" s="1" t="s">
        <v>932</v>
      </c>
      <c r="M4" s="1" t="s">
        <v>933</v>
      </c>
      <c r="N4" s="1" t="s">
        <v>934</v>
      </c>
      <c r="O4" s="61" t="s">
        <v>1128</v>
      </c>
      <c r="P4" s="1" t="s">
        <v>819</v>
      </c>
      <c r="Q4" s="1" t="s">
        <v>1843</v>
      </c>
      <c r="R4" s="1" t="s">
        <v>1841</v>
      </c>
      <c r="S4" s="1"/>
      <c r="T4" s="1"/>
      <c r="U4" s="1"/>
      <c r="V4" s="1"/>
      <c r="W4" s="1"/>
      <c r="X4" s="1"/>
      <c r="Y4" s="1"/>
      <c r="Z4" s="1"/>
    </row>
    <row r="5" spans="1:26" ht="14.4" x14ac:dyDescent="0.3">
      <c r="A5" s="1" t="s">
        <v>822</v>
      </c>
      <c r="B5" s="1"/>
      <c r="C5" s="1"/>
      <c r="D5" s="1" t="s">
        <v>922</v>
      </c>
      <c r="E5" s="1"/>
      <c r="F5" s="1" t="s">
        <v>923</v>
      </c>
      <c r="G5" s="61" t="s">
        <v>936</v>
      </c>
      <c r="H5" s="61" t="s">
        <v>790</v>
      </c>
      <c r="I5" s="1" t="s">
        <v>824</v>
      </c>
      <c r="J5" s="1"/>
      <c r="K5" s="1" t="s">
        <v>938</v>
      </c>
      <c r="L5" s="1" t="s">
        <v>939</v>
      </c>
      <c r="M5" s="1" t="s">
        <v>940</v>
      </c>
      <c r="N5" s="1" t="s">
        <v>941</v>
      </c>
      <c r="O5" s="61" t="s">
        <v>1130</v>
      </c>
      <c r="P5" s="1" t="s">
        <v>1131</v>
      </c>
      <c r="Q5" s="1" t="s">
        <v>1844</v>
      </c>
      <c r="R5" s="1" t="s">
        <v>1840</v>
      </c>
      <c r="S5" s="1"/>
      <c r="T5" s="1"/>
      <c r="U5" s="1"/>
      <c r="V5" s="1"/>
      <c r="W5" s="1"/>
      <c r="X5" s="1"/>
      <c r="Y5" s="1"/>
      <c r="Z5" s="1"/>
    </row>
    <row r="6" spans="1:26" ht="28.8" x14ac:dyDescent="0.3">
      <c r="A6" s="1" t="s">
        <v>824</v>
      </c>
      <c r="B6" s="1"/>
      <c r="C6" s="1"/>
      <c r="D6" s="1" t="s">
        <v>944</v>
      </c>
      <c r="E6" s="1"/>
      <c r="F6" s="1" t="s">
        <v>945</v>
      </c>
      <c r="G6" s="61" t="s">
        <v>946</v>
      </c>
      <c r="H6" s="61" t="s">
        <v>794</v>
      </c>
      <c r="I6" s="1" t="s">
        <v>879</v>
      </c>
      <c r="J6" s="1"/>
      <c r="K6" s="1" t="s">
        <v>948</v>
      </c>
      <c r="L6" s="1" t="s">
        <v>949</v>
      </c>
      <c r="M6" s="1" t="s">
        <v>921</v>
      </c>
      <c r="N6" s="1" t="s">
        <v>950</v>
      </c>
      <c r="O6" s="61" t="s">
        <v>1834</v>
      </c>
      <c r="P6" s="1" t="s">
        <v>879</v>
      </c>
      <c r="Q6" s="1"/>
      <c r="R6" s="1"/>
      <c r="S6" s="1"/>
      <c r="T6" s="1"/>
      <c r="U6" s="1"/>
      <c r="V6" s="1"/>
      <c r="W6" s="1"/>
      <c r="X6" s="1"/>
      <c r="Y6" s="1"/>
      <c r="Z6" s="1"/>
    </row>
    <row r="7" spans="1:26" ht="14.4" x14ac:dyDescent="0.3">
      <c r="A7" s="1" t="s">
        <v>794</v>
      </c>
      <c r="B7" s="1"/>
      <c r="C7" s="1"/>
      <c r="D7" s="1" t="s">
        <v>973</v>
      </c>
      <c r="E7" s="1"/>
      <c r="F7" s="1" t="s">
        <v>953</v>
      </c>
      <c r="G7" s="61" t="s">
        <v>954</v>
      </c>
      <c r="H7" s="61" t="s">
        <v>793</v>
      </c>
      <c r="I7" s="1" t="s">
        <v>794</v>
      </c>
      <c r="J7" s="1"/>
      <c r="K7" s="1" t="s">
        <v>955</v>
      </c>
      <c r="L7" s="1"/>
      <c r="M7" s="1" t="s">
        <v>956</v>
      </c>
      <c r="N7" s="1"/>
      <c r="O7" s="61" t="s">
        <v>1134</v>
      </c>
      <c r="P7" s="1" t="s">
        <v>1135</v>
      </c>
      <c r="Q7" s="1"/>
      <c r="R7" s="1"/>
      <c r="S7" s="1"/>
      <c r="T7" s="1"/>
      <c r="U7" s="1"/>
      <c r="V7" s="1"/>
      <c r="W7" s="1"/>
      <c r="X7" s="1"/>
      <c r="Y7" s="1"/>
      <c r="Z7" s="1"/>
    </row>
    <row r="8" spans="1:26" ht="14.4" x14ac:dyDescent="0.3">
      <c r="A8" s="1"/>
      <c r="B8" s="1"/>
      <c r="C8" s="1"/>
      <c r="D8" s="1"/>
      <c r="E8" s="1"/>
      <c r="F8" s="1"/>
      <c r="G8" s="61" t="s">
        <v>958</v>
      </c>
      <c r="H8" s="61" t="s">
        <v>796</v>
      </c>
      <c r="I8" s="1"/>
      <c r="J8" s="1"/>
      <c r="K8" s="1" t="s">
        <v>960</v>
      </c>
      <c r="L8" s="1"/>
      <c r="M8" s="46"/>
      <c r="N8" s="1"/>
      <c r="O8" s="61" t="s">
        <v>1129</v>
      </c>
      <c r="P8" s="1"/>
      <c r="Q8" s="1"/>
      <c r="R8" s="1"/>
      <c r="S8" s="1"/>
      <c r="T8" s="1"/>
      <c r="U8" s="1"/>
      <c r="V8" s="1"/>
      <c r="W8" s="1"/>
      <c r="X8" s="1"/>
      <c r="Y8" s="1"/>
      <c r="Z8" s="1"/>
    </row>
    <row r="9" spans="1:26" ht="14.4" x14ac:dyDescent="0.3">
      <c r="A9" s="1"/>
      <c r="B9" s="1"/>
      <c r="C9" s="1"/>
      <c r="D9" s="1"/>
      <c r="E9" s="1"/>
      <c r="F9" s="1"/>
      <c r="G9" s="61" t="s">
        <v>961</v>
      </c>
      <c r="H9" s="61" t="s">
        <v>792</v>
      </c>
      <c r="I9" s="1"/>
      <c r="J9" s="1"/>
      <c r="K9" s="1" t="s">
        <v>963</v>
      </c>
      <c r="L9" s="1"/>
      <c r="M9" s="46"/>
      <c r="N9" s="1"/>
      <c r="O9" s="61" t="s">
        <v>1136</v>
      </c>
      <c r="P9" s="1"/>
      <c r="Q9" s="1"/>
      <c r="R9" s="1"/>
      <c r="S9" s="1"/>
      <c r="T9" s="1"/>
      <c r="U9" s="1"/>
      <c r="V9" s="1"/>
      <c r="W9" s="1"/>
      <c r="X9" s="1"/>
      <c r="Y9" s="1"/>
      <c r="Z9" s="1"/>
    </row>
    <row r="10" spans="1:26" ht="14.4" x14ac:dyDescent="0.3">
      <c r="A10" s="1"/>
      <c r="B10" s="1"/>
      <c r="C10" s="1"/>
      <c r="D10" s="1"/>
      <c r="E10" s="1"/>
      <c r="F10" s="1"/>
      <c r="G10" s="61" t="s">
        <v>943</v>
      </c>
      <c r="H10" s="61"/>
      <c r="I10" s="1"/>
      <c r="J10" s="1"/>
      <c r="K10" s="1"/>
      <c r="L10" s="1"/>
      <c r="M10" s="1"/>
      <c r="N10" s="1"/>
      <c r="O10" s="61" t="s">
        <v>1132</v>
      </c>
      <c r="P10" s="1"/>
      <c r="Q10" s="1"/>
      <c r="R10" s="1"/>
      <c r="S10" s="1"/>
      <c r="T10" s="1"/>
      <c r="U10" s="1"/>
      <c r="V10" s="1"/>
      <c r="W10" s="1"/>
      <c r="X10" s="1"/>
      <c r="Y10" s="1"/>
      <c r="Z10" s="1"/>
    </row>
    <row r="11" spans="1:26" ht="28.8" x14ac:dyDescent="0.3">
      <c r="A11" s="1"/>
      <c r="B11" s="1"/>
      <c r="C11" s="1"/>
      <c r="D11" s="1"/>
      <c r="E11" s="1"/>
      <c r="F11" s="1"/>
      <c r="G11" s="61" t="s">
        <v>957</v>
      </c>
      <c r="H11" s="1"/>
      <c r="I11" s="1"/>
      <c r="J11" s="1"/>
      <c r="K11" s="1"/>
      <c r="L11" s="1"/>
      <c r="M11" s="1"/>
      <c r="N11" s="1"/>
      <c r="O11" s="1" t="s">
        <v>1838</v>
      </c>
      <c r="P11" s="1"/>
      <c r="Q11" s="1"/>
      <c r="R11" s="1"/>
      <c r="S11" s="1"/>
      <c r="T11" s="1"/>
      <c r="U11" s="1"/>
      <c r="V11" s="1"/>
      <c r="W11" s="1"/>
      <c r="X11" s="1"/>
      <c r="Y11" s="1"/>
      <c r="Z11" s="1"/>
    </row>
    <row r="12" spans="1:26" ht="28.8" x14ac:dyDescent="0.3">
      <c r="A12" s="1"/>
      <c r="B12" s="1"/>
      <c r="C12" s="1"/>
      <c r="D12" s="1"/>
      <c r="E12" s="1"/>
      <c r="F12" s="1"/>
      <c r="G12" s="61" t="s">
        <v>967</v>
      </c>
      <c r="H12" s="1"/>
      <c r="I12" s="1"/>
      <c r="J12" s="1"/>
      <c r="K12" s="1"/>
      <c r="L12" s="1"/>
      <c r="M12" s="1"/>
      <c r="N12" s="1"/>
      <c r="O12" s="1" t="s">
        <v>1837</v>
      </c>
      <c r="P12" s="1"/>
      <c r="Q12" s="1"/>
      <c r="R12" s="1"/>
      <c r="S12" s="1"/>
      <c r="T12" s="1"/>
      <c r="U12" s="1"/>
      <c r="V12" s="1"/>
      <c r="W12" s="1"/>
      <c r="X12" s="1"/>
      <c r="Y12" s="1"/>
      <c r="Z12" s="1"/>
    </row>
    <row r="13" spans="1:26" ht="14.4" x14ac:dyDescent="0.3">
      <c r="A13" s="1"/>
      <c r="B13" s="1"/>
      <c r="C13" s="1"/>
      <c r="D13" s="1"/>
      <c r="E13" s="1"/>
      <c r="F13" s="1"/>
      <c r="G13" s="61" t="s">
        <v>1845</v>
      </c>
      <c r="H13" s="1"/>
      <c r="I13" s="1"/>
      <c r="J13" s="1"/>
      <c r="K13" s="1"/>
      <c r="L13" s="1"/>
      <c r="M13" s="1"/>
      <c r="N13" s="1"/>
      <c r="O13" s="1" t="s">
        <v>1835</v>
      </c>
      <c r="P13" s="1"/>
      <c r="Q13" s="1"/>
      <c r="R13" s="1"/>
      <c r="S13" s="1"/>
      <c r="T13" s="1"/>
      <c r="U13" s="1"/>
      <c r="V13" s="1"/>
      <c r="W13" s="1"/>
      <c r="X13" s="1"/>
      <c r="Y13" s="1"/>
      <c r="Z13" s="1"/>
    </row>
    <row r="14" spans="1:26" ht="14.4" x14ac:dyDescent="0.3">
      <c r="A14" s="1"/>
      <c r="B14" s="1"/>
      <c r="C14" s="1"/>
      <c r="D14" s="1"/>
      <c r="E14" s="1"/>
      <c r="F14" s="1"/>
      <c r="G14" s="61" t="s">
        <v>1846</v>
      </c>
      <c r="H14" s="1"/>
      <c r="I14" s="1"/>
      <c r="J14" s="1"/>
      <c r="K14" s="1"/>
      <c r="L14" s="1"/>
      <c r="M14" s="1"/>
      <c r="N14" s="1"/>
      <c r="O14" s="1" t="s">
        <v>1836</v>
      </c>
      <c r="P14" s="1"/>
      <c r="Q14" s="1"/>
      <c r="R14" s="1"/>
      <c r="S14" s="1"/>
      <c r="T14" s="1"/>
      <c r="U14" s="1"/>
      <c r="V14" s="1"/>
      <c r="W14" s="1"/>
      <c r="X14" s="1"/>
      <c r="Y14" s="1"/>
      <c r="Z14" s="1"/>
    </row>
    <row r="15" spans="1:26" ht="14.4" x14ac:dyDescent="0.3">
      <c r="A15" s="1"/>
      <c r="B15" s="1"/>
      <c r="C15" s="1"/>
      <c r="D15" s="1"/>
      <c r="E15" s="1"/>
      <c r="F15" s="1"/>
      <c r="G15" s="61" t="s">
        <v>925</v>
      </c>
      <c r="H15" s="1"/>
      <c r="I15" s="1"/>
      <c r="J15" s="1"/>
      <c r="K15" s="1"/>
      <c r="L15" s="1"/>
      <c r="M15" s="1"/>
      <c r="N15" s="1"/>
      <c r="O15" s="1" t="s">
        <v>1847</v>
      </c>
      <c r="P15" s="1"/>
      <c r="Q15" s="1"/>
      <c r="R15" s="1"/>
      <c r="S15" s="1"/>
      <c r="T15" s="1"/>
      <c r="U15" s="1"/>
      <c r="V15" s="1"/>
      <c r="W15" s="1"/>
      <c r="X15" s="1"/>
      <c r="Y15" s="1"/>
      <c r="Z15" s="1"/>
    </row>
    <row r="16" spans="1:26" ht="14.4" x14ac:dyDescent="0.3">
      <c r="A16" s="1"/>
      <c r="B16" s="1"/>
      <c r="C16" s="1"/>
      <c r="D16" s="1"/>
      <c r="E16" s="1"/>
      <c r="F16" s="1"/>
      <c r="G16" s="61" t="s">
        <v>975</v>
      </c>
      <c r="H16" s="1"/>
      <c r="I16" s="1"/>
      <c r="J16" s="1"/>
      <c r="K16" s="1"/>
      <c r="L16" s="1"/>
      <c r="M16" s="1"/>
      <c r="N16" s="1"/>
      <c r="O16" s="1"/>
      <c r="P16" s="1"/>
      <c r="Q16" s="1"/>
      <c r="R16" s="1"/>
      <c r="S16" s="1"/>
      <c r="T16" s="1"/>
      <c r="U16" s="1"/>
      <c r="V16" s="1"/>
      <c r="W16" s="1"/>
      <c r="X16" s="1"/>
      <c r="Y16" s="1"/>
      <c r="Z16" s="1"/>
    </row>
    <row r="17" spans="1:26" ht="14.4" x14ac:dyDescent="0.3">
      <c r="A17" s="1"/>
      <c r="B17" s="1"/>
      <c r="C17" s="1"/>
      <c r="D17" s="1"/>
      <c r="E17" s="1"/>
      <c r="F17" s="1"/>
      <c r="G17" s="61" t="s">
        <v>985</v>
      </c>
      <c r="H17" s="1"/>
      <c r="I17" s="1"/>
      <c r="J17" s="1"/>
      <c r="K17" s="1"/>
      <c r="L17" s="1"/>
      <c r="M17" s="1"/>
      <c r="N17" s="1"/>
      <c r="O17" s="1"/>
      <c r="P17" s="1"/>
      <c r="Q17" s="1"/>
      <c r="R17" s="1"/>
      <c r="S17" s="1"/>
      <c r="T17" s="1"/>
      <c r="U17" s="1"/>
      <c r="V17" s="1"/>
      <c r="W17" s="1"/>
      <c r="X17" s="1"/>
      <c r="Y17" s="1"/>
      <c r="Z17" s="1"/>
    </row>
    <row r="18" spans="1:26" ht="14.4" x14ac:dyDescent="0.3">
      <c r="A18" s="1"/>
      <c r="B18" s="1"/>
      <c r="C18" s="1"/>
      <c r="D18" s="1"/>
      <c r="E18" s="1"/>
      <c r="F18" s="1"/>
      <c r="G18" s="61" t="s">
        <v>982</v>
      </c>
      <c r="H18" s="1"/>
      <c r="I18" s="1"/>
      <c r="J18" s="1"/>
      <c r="K18" s="1"/>
      <c r="L18" s="1"/>
      <c r="M18" s="1"/>
      <c r="N18" s="1"/>
      <c r="O18" s="1"/>
      <c r="P18" s="1"/>
      <c r="Q18" s="1"/>
      <c r="R18" s="1"/>
      <c r="S18" s="1"/>
      <c r="T18" s="1"/>
      <c r="U18" s="1"/>
      <c r="V18" s="1"/>
      <c r="W18" s="1"/>
      <c r="X18" s="1"/>
      <c r="Y18" s="1"/>
      <c r="Z18" s="1"/>
    </row>
    <row r="19" spans="1:26" ht="14.4" x14ac:dyDescent="0.3">
      <c r="A19" s="1"/>
      <c r="B19" s="1"/>
      <c r="C19" s="1"/>
      <c r="D19" s="1"/>
      <c r="E19" s="1"/>
      <c r="F19" s="1"/>
      <c r="G19" s="1" t="s">
        <v>978</v>
      </c>
      <c r="H19" s="1"/>
      <c r="I19" s="1"/>
      <c r="J19" s="1"/>
      <c r="K19" s="1"/>
      <c r="L19" s="1"/>
      <c r="M19" s="1"/>
      <c r="N19" s="1"/>
      <c r="O19" s="1"/>
      <c r="P19" s="1"/>
      <c r="Q19" s="1"/>
      <c r="R19" s="1"/>
      <c r="S19" s="1"/>
      <c r="T19" s="1"/>
      <c r="U19" s="1"/>
      <c r="V19" s="1"/>
      <c r="W19" s="1"/>
      <c r="X19" s="1"/>
      <c r="Y19" s="1"/>
      <c r="Z19" s="1"/>
    </row>
    <row r="20" spans="1:26" ht="14.4" x14ac:dyDescent="0.3">
      <c r="A20" s="1"/>
      <c r="B20" s="1"/>
      <c r="C20" s="1"/>
      <c r="D20" s="1"/>
      <c r="E20" s="1"/>
      <c r="F20" s="1"/>
      <c r="G20" s="1" t="s">
        <v>937</v>
      </c>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t="s">
        <v>947</v>
      </c>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t="s">
        <v>981</v>
      </c>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t="s">
        <v>959</v>
      </c>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t="s">
        <v>962</v>
      </c>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t="s">
        <v>964</v>
      </c>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t="s">
        <v>966</v>
      </c>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t="s">
        <v>968</v>
      </c>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t="s">
        <v>969</v>
      </c>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t="s">
        <v>970</v>
      </c>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t="s">
        <v>971</v>
      </c>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t="s">
        <v>972</v>
      </c>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t="s">
        <v>1848</v>
      </c>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t="s">
        <v>979</v>
      </c>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t="s">
        <v>977</v>
      </c>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99"/>
      <c r="B44" s="99"/>
      <c r="C44" s="99"/>
      <c r="D44" s="99"/>
      <c r="E44" s="99"/>
      <c r="F44" s="99"/>
      <c r="G44" s="99"/>
      <c r="H44" s="99"/>
      <c r="I44" s="99"/>
      <c r="J44" s="99"/>
      <c r="K44" s="99"/>
      <c r="L44" s="99"/>
      <c r="M44" s="99"/>
      <c r="N44" s="99"/>
      <c r="O44" s="1"/>
      <c r="P44" s="1"/>
      <c r="Q44" s="1"/>
      <c r="R44" s="1"/>
      <c r="S44" s="1"/>
      <c r="T44" s="1"/>
      <c r="U44" s="1"/>
      <c r="V44" s="1"/>
      <c r="W44" s="1"/>
      <c r="X44" s="1"/>
      <c r="Y44" s="1"/>
      <c r="Z44" s="1"/>
    </row>
    <row r="45" spans="1:26" ht="15.75" customHeight="1" x14ac:dyDescent="0.3">
      <c r="A45" s="99"/>
      <c r="B45" s="99"/>
      <c r="C45" s="99"/>
      <c r="D45" s="99"/>
      <c r="E45" s="99"/>
      <c r="F45" s="99"/>
      <c r="G45" s="99"/>
      <c r="H45" s="99"/>
      <c r="I45" s="99"/>
      <c r="J45" s="99"/>
      <c r="K45" s="99"/>
      <c r="L45" s="99"/>
      <c r="M45" s="99"/>
      <c r="N45" s="99"/>
      <c r="O45" s="1"/>
      <c r="P45" s="1"/>
      <c r="Q45" s="1"/>
      <c r="R45" s="1"/>
      <c r="S45" s="1"/>
      <c r="T45" s="1"/>
      <c r="U45" s="1"/>
      <c r="V45" s="1"/>
      <c r="W45" s="1"/>
      <c r="X45" s="1"/>
      <c r="Y45" s="1"/>
      <c r="Z45" s="1"/>
    </row>
    <row r="46" spans="1:26" ht="15.75" customHeight="1" x14ac:dyDescent="0.3">
      <c r="A46" s="99"/>
      <c r="B46" s="99"/>
      <c r="C46" s="99"/>
      <c r="D46" s="99"/>
      <c r="E46" s="99"/>
      <c r="F46" s="99"/>
      <c r="G46" s="99"/>
      <c r="H46" s="99"/>
      <c r="I46" s="99"/>
      <c r="J46" s="99"/>
      <c r="K46" s="99"/>
      <c r="L46" s="99"/>
      <c r="M46" s="99"/>
      <c r="N46" s="99"/>
      <c r="O46" s="1"/>
      <c r="P46" s="1"/>
      <c r="Q46" s="1"/>
      <c r="R46" s="1"/>
      <c r="S46" s="1"/>
      <c r="T46" s="1"/>
      <c r="U46" s="1"/>
      <c r="V46" s="1"/>
      <c r="W46" s="1"/>
      <c r="X46" s="1"/>
      <c r="Y46" s="1"/>
      <c r="Z46" s="1"/>
    </row>
    <row r="47" spans="1:26" ht="15.75" customHeight="1" x14ac:dyDescent="0.3">
      <c r="A47" s="99"/>
      <c r="B47" s="99"/>
      <c r="C47" s="99"/>
      <c r="D47" s="99"/>
      <c r="E47" s="99"/>
      <c r="F47" s="99"/>
      <c r="G47" s="99"/>
      <c r="H47" s="99"/>
      <c r="I47" s="99"/>
      <c r="J47" s="99"/>
      <c r="K47" s="99"/>
      <c r="L47" s="99"/>
      <c r="M47" s="99"/>
      <c r="N47" s="99"/>
      <c r="O47" s="1"/>
      <c r="P47" s="1"/>
      <c r="Q47" s="1"/>
      <c r="R47" s="1"/>
      <c r="S47" s="1"/>
      <c r="T47" s="1"/>
      <c r="U47" s="1"/>
      <c r="V47" s="1"/>
      <c r="W47" s="1"/>
      <c r="X47" s="1"/>
      <c r="Y47" s="1"/>
      <c r="Z47" s="1"/>
    </row>
    <row r="48" spans="1:26" ht="15.75" customHeight="1" x14ac:dyDescent="0.3">
      <c r="A48" s="99"/>
      <c r="B48" s="99"/>
      <c r="C48" s="99"/>
      <c r="D48" s="99"/>
      <c r="E48" s="99"/>
      <c r="F48" s="99"/>
      <c r="G48" s="99"/>
      <c r="H48" s="99"/>
      <c r="I48" s="99"/>
      <c r="J48" s="99"/>
      <c r="K48" s="99"/>
      <c r="L48" s="99"/>
      <c r="M48" s="99"/>
      <c r="N48" s="99"/>
      <c r="O48" s="1"/>
      <c r="P48" s="1"/>
      <c r="Q48" s="1"/>
      <c r="R48" s="1"/>
      <c r="S48" s="1"/>
      <c r="T48" s="1"/>
      <c r="U48" s="1"/>
      <c r="V48" s="1"/>
      <c r="W48" s="1"/>
      <c r="X48" s="1"/>
      <c r="Y48" s="1"/>
      <c r="Z48" s="1"/>
    </row>
    <row r="49" spans="1:26" ht="15.75" customHeight="1" x14ac:dyDescent="0.3">
      <c r="A49" s="99"/>
      <c r="B49" s="99"/>
      <c r="C49" s="99"/>
      <c r="D49" s="99"/>
      <c r="E49" s="99"/>
      <c r="F49" s="99"/>
      <c r="G49" s="99"/>
      <c r="H49" s="99"/>
      <c r="I49" s="99"/>
      <c r="J49" s="99"/>
      <c r="K49" s="99"/>
      <c r="L49" s="99"/>
      <c r="M49" s="99"/>
      <c r="N49" s="99"/>
      <c r="O49" s="1"/>
      <c r="P49" s="1"/>
      <c r="Q49" s="1"/>
      <c r="R49" s="1"/>
      <c r="S49" s="1"/>
      <c r="T49" s="1"/>
      <c r="U49" s="1"/>
      <c r="V49" s="1"/>
      <c r="W49" s="1"/>
      <c r="X49" s="1"/>
      <c r="Y49" s="1"/>
      <c r="Z49" s="1"/>
    </row>
    <row r="50" spans="1:26" ht="15.75" customHeight="1" x14ac:dyDescent="0.3">
      <c r="A50" s="99"/>
      <c r="B50" s="99"/>
      <c r="C50" s="99"/>
      <c r="D50" s="99"/>
      <c r="E50" s="99"/>
      <c r="F50" s="99"/>
      <c r="G50" s="99"/>
      <c r="H50" s="99"/>
      <c r="I50" s="99"/>
      <c r="J50" s="99"/>
      <c r="K50" s="99"/>
      <c r="L50" s="99"/>
      <c r="M50" s="99"/>
      <c r="N50" s="99"/>
      <c r="O50" s="1"/>
      <c r="P50" s="1"/>
      <c r="Q50" s="1"/>
      <c r="R50" s="1"/>
      <c r="S50" s="1"/>
      <c r="T50" s="1"/>
      <c r="U50" s="1"/>
      <c r="V50" s="1"/>
      <c r="W50" s="1"/>
      <c r="X50" s="1"/>
      <c r="Y50" s="1"/>
      <c r="Z50" s="1"/>
    </row>
    <row r="51" spans="1:26" ht="15.75" customHeight="1" x14ac:dyDescent="0.3">
      <c r="A51" s="99"/>
      <c r="B51" s="99"/>
      <c r="C51" s="99"/>
      <c r="D51" s="99"/>
      <c r="E51" s="99"/>
      <c r="F51" s="99"/>
      <c r="G51" s="99"/>
      <c r="H51" s="99"/>
      <c r="I51" s="99"/>
      <c r="J51" s="99"/>
      <c r="K51" s="99"/>
      <c r="L51" s="99"/>
      <c r="M51" s="99"/>
      <c r="N51" s="99"/>
      <c r="O51" s="1"/>
      <c r="P51" s="1"/>
      <c r="Q51" s="1"/>
      <c r="R51" s="1"/>
      <c r="S51" s="1"/>
      <c r="T51" s="1"/>
      <c r="U51" s="1"/>
      <c r="V51" s="1"/>
      <c r="W51" s="1"/>
      <c r="X51" s="1"/>
      <c r="Y51" s="1"/>
      <c r="Z51" s="1"/>
    </row>
    <row r="52" spans="1:26" ht="15.75" customHeight="1" x14ac:dyDescent="0.3">
      <c r="A52" s="99"/>
      <c r="B52" s="99"/>
      <c r="C52" s="99"/>
      <c r="D52" s="99"/>
      <c r="E52" s="99"/>
      <c r="F52" s="99"/>
      <c r="G52" s="99"/>
      <c r="H52" s="99"/>
      <c r="I52" s="99"/>
      <c r="J52" s="99"/>
      <c r="K52" s="99"/>
      <c r="L52" s="99"/>
      <c r="M52" s="99"/>
      <c r="N52" s="99"/>
      <c r="O52" s="1"/>
      <c r="P52" s="1"/>
      <c r="Q52" s="1"/>
      <c r="R52" s="1"/>
      <c r="S52" s="1"/>
      <c r="T52" s="1"/>
      <c r="U52" s="1"/>
      <c r="V52" s="1"/>
      <c r="W52" s="1"/>
      <c r="X52" s="1"/>
      <c r="Y52" s="1"/>
      <c r="Z52" s="1"/>
    </row>
    <row r="53" spans="1:26" ht="15.75" customHeight="1" x14ac:dyDescent="0.3">
      <c r="A53" s="99"/>
      <c r="B53" s="99"/>
      <c r="C53" s="99"/>
      <c r="D53" s="99"/>
      <c r="E53" s="99"/>
      <c r="F53" s="99"/>
      <c r="G53" s="99"/>
      <c r="H53" s="99"/>
      <c r="I53" s="99"/>
      <c r="J53" s="99"/>
      <c r="K53" s="99"/>
      <c r="L53" s="99"/>
      <c r="M53" s="99"/>
      <c r="N53" s="99"/>
      <c r="O53" s="1"/>
      <c r="P53" s="1"/>
      <c r="Q53" s="1"/>
      <c r="R53" s="1"/>
      <c r="S53" s="1"/>
      <c r="T53" s="1"/>
      <c r="U53" s="1"/>
      <c r="V53" s="1"/>
      <c r="W53" s="1"/>
      <c r="X53" s="1"/>
      <c r="Y53" s="1"/>
      <c r="Z53" s="1"/>
    </row>
    <row r="54" spans="1:26" ht="15.75" customHeight="1" x14ac:dyDescent="0.3">
      <c r="A54" s="99"/>
      <c r="B54" s="99"/>
      <c r="C54" s="99"/>
      <c r="D54" s="99"/>
      <c r="E54" s="99"/>
      <c r="F54" s="99"/>
      <c r="G54" s="99"/>
      <c r="H54" s="99"/>
      <c r="I54" s="99"/>
      <c r="J54" s="99"/>
      <c r="K54" s="99"/>
      <c r="L54" s="99"/>
      <c r="M54" s="99"/>
      <c r="N54" s="99"/>
      <c r="O54" s="1"/>
      <c r="P54" s="1"/>
      <c r="Q54" s="1"/>
      <c r="R54" s="1"/>
      <c r="S54" s="1"/>
      <c r="T54" s="1"/>
      <c r="U54" s="1"/>
      <c r="V54" s="1"/>
      <c r="W54" s="1"/>
      <c r="X54" s="1"/>
      <c r="Y54" s="1"/>
      <c r="Z54" s="1"/>
    </row>
    <row r="55" spans="1:26" ht="15.75" customHeight="1" x14ac:dyDescent="0.3">
      <c r="A55" s="99"/>
      <c r="B55" s="99"/>
      <c r="C55" s="99"/>
      <c r="D55" s="99"/>
      <c r="E55" s="99"/>
      <c r="F55" s="99"/>
      <c r="G55" s="99"/>
      <c r="H55" s="99"/>
      <c r="I55" s="99"/>
      <c r="J55" s="99"/>
      <c r="K55" s="99"/>
      <c r="L55" s="99"/>
      <c r="M55" s="99"/>
      <c r="N55" s="99"/>
      <c r="O55" s="1"/>
      <c r="P55" s="1"/>
      <c r="Q55" s="1"/>
      <c r="R55" s="1"/>
      <c r="S55" s="1"/>
      <c r="T55" s="1"/>
      <c r="U55" s="1"/>
      <c r="V55" s="1"/>
      <c r="W55" s="1"/>
      <c r="X55" s="1"/>
      <c r="Y55" s="1"/>
      <c r="Z55" s="1"/>
    </row>
    <row r="56" spans="1:26" ht="15.75" customHeight="1" x14ac:dyDescent="0.3">
      <c r="A56" s="99"/>
      <c r="B56" s="99"/>
      <c r="C56" s="99"/>
      <c r="D56" s="99"/>
      <c r="E56" s="99"/>
      <c r="F56" s="99"/>
      <c r="G56" s="99"/>
      <c r="H56" s="99"/>
      <c r="I56" s="99"/>
      <c r="J56" s="99"/>
      <c r="K56" s="99"/>
      <c r="L56" s="99"/>
      <c r="M56" s="99"/>
      <c r="N56" s="99"/>
      <c r="O56" s="1"/>
      <c r="P56" s="1"/>
      <c r="Q56" s="1"/>
      <c r="R56" s="1"/>
      <c r="S56" s="1"/>
      <c r="T56" s="1"/>
      <c r="U56" s="1"/>
      <c r="V56" s="1"/>
      <c r="W56" s="1"/>
      <c r="X56" s="1"/>
      <c r="Y56" s="1"/>
      <c r="Z56" s="1"/>
    </row>
    <row r="57" spans="1:26" ht="15.75" customHeight="1" x14ac:dyDescent="0.3">
      <c r="A57" s="99"/>
      <c r="B57" s="99"/>
      <c r="C57" s="99"/>
      <c r="D57" s="99"/>
      <c r="E57" s="99"/>
      <c r="F57" s="99"/>
      <c r="G57" s="99"/>
      <c r="H57" s="99"/>
      <c r="I57" s="99"/>
      <c r="J57" s="99"/>
      <c r="K57" s="99"/>
      <c r="L57" s="99"/>
      <c r="M57" s="99"/>
      <c r="N57" s="99"/>
      <c r="O57" s="1"/>
      <c r="P57" s="1"/>
      <c r="Q57" s="1"/>
      <c r="R57" s="1"/>
      <c r="S57" s="1"/>
      <c r="T57" s="1"/>
      <c r="U57" s="1"/>
      <c r="V57" s="1"/>
      <c r="W57" s="1"/>
      <c r="X57" s="1"/>
      <c r="Y57" s="1"/>
      <c r="Z57" s="1"/>
    </row>
    <row r="58" spans="1:26" ht="15.75" customHeight="1" x14ac:dyDescent="0.3">
      <c r="A58" s="99"/>
      <c r="B58" s="99"/>
      <c r="C58" s="99"/>
      <c r="D58" s="99"/>
      <c r="E58" s="99"/>
      <c r="F58" s="99"/>
      <c r="G58" s="99"/>
      <c r="H58" s="99"/>
      <c r="I58" s="99"/>
      <c r="J58" s="99"/>
      <c r="K58" s="99"/>
      <c r="L58" s="99"/>
      <c r="M58" s="99"/>
      <c r="N58" s="99"/>
      <c r="O58" s="1"/>
      <c r="P58" s="1"/>
      <c r="Q58" s="1"/>
      <c r="R58" s="1"/>
      <c r="S58" s="1"/>
      <c r="T58" s="1"/>
      <c r="U58" s="1"/>
      <c r="V58" s="1"/>
      <c r="W58" s="1"/>
      <c r="X58" s="1"/>
      <c r="Y58" s="1"/>
      <c r="Z58" s="1"/>
    </row>
    <row r="59" spans="1:26" ht="15.75" customHeight="1" x14ac:dyDescent="0.3">
      <c r="A59" s="99"/>
      <c r="B59" s="99"/>
      <c r="C59" s="99"/>
      <c r="D59" s="99"/>
      <c r="E59" s="99"/>
      <c r="F59" s="99"/>
      <c r="G59" s="99"/>
      <c r="H59" s="99"/>
      <c r="I59" s="99"/>
      <c r="J59" s="99"/>
      <c r="K59" s="99"/>
      <c r="L59" s="99"/>
      <c r="M59" s="99"/>
      <c r="N59" s="99"/>
      <c r="O59" s="1"/>
      <c r="P59" s="1"/>
      <c r="Q59" s="1"/>
      <c r="R59" s="1"/>
      <c r="S59" s="1"/>
      <c r="T59" s="1"/>
      <c r="U59" s="1"/>
      <c r="V59" s="1"/>
      <c r="W59" s="1"/>
      <c r="X59" s="1"/>
      <c r="Y59" s="1"/>
      <c r="Z59" s="1"/>
    </row>
    <row r="60" spans="1:26" ht="15.75" customHeight="1" x14ac:dyDescent="0.3">
      <c r="A60" s="99"/>
      <c r="B60" s="99"/>
      <c r="C60" s="99"/>
      <c r="D60" s="99"/>
      <c r="E60" s="99"/>
      <c r="F60" s="99"/>
      <c r="G60" s="99"/>
      <c r="H60" s="99"/>
      <c r="I60" s="99"/>
      <c r="J60" s="99"/>
      <c r="K60" s="99"/>
      <c r="L60" s="99"/>
      <c r="M60" s="99"/>
      <c r="N60" s="99"/>
      <c r="O60" s="1"/>
      <c r="P60" s="1"/>
      <c r="Q60" s="1"/>
      <c r="R60" s="1"/>
      <c r="S60" s="1"/>
      <c r="T60" s="1"/>
      <c r="U60" s="1"/>
      <c r="V60" s="1"/>
      <c r="W60" s="1"/>
      <c r="X60" s="1"/>
      <c r="Y60" s="1"/>
      <c r="Z60" s="1"/>
    </row>
    <row r="61" spans="1:26" ht="15.75" customHeight="1" x14ac:dyDescent="0.3">
      <c r="A61" s="99"/>
      <c r="B61" s="99"/>
      <c r="C61" s="99"/>
      <c r="D61" s="99"/>
      <c r="E61" s="99"/>
      <c r="F61" s="99"/>
      <c r="G61" s="99"/>
      <c r="H61" s="99"/>
      <c r="I61" s="99"/>
      <c r="J61" s="99"/>
      <c r="K61" s="99"/>
      <c r="L61" s="99"/>
      <c r="M61" s="99"/>
      <c r="N61" s="99"/>
      <c r="O61" s="1"/>
      <c r="P61" s="1"/>
      <c r="Q61" s="1"/>
      <c r="R61" s="1"/>
      <c r="S61" s="1"/>
      <c r="T61" s="1"/>
      <c r="U61" s="1"/>
      <c r="V61" s="1"/>
      <c r="W61" s="1"/>
      <c r="X61" s="1"/>
      <c r="Y61" s="1"/>
      <c r="Z61" s="1"/>
    </row>
    <row r="62" spans="1:26" ht="15.75" customHeight="1" x14ac:dyDescent="0.3">
      <c r="A62" s="99"/>
      <c r="B62" s="99"/>
      <c r="C62" s="99"/>
      <c r="D62" s="99"/>
      <c r="E62" s="99"/>
      <c r="F62" s="99"/>
      <c r="G62" s="99"/>
      <c r="H62" s="99"/>
      <c r="I62" s="99"/>
      <c r="J62" s="99"/>
      <c r="K62" s="99"/>
      <c r="L62" s="99"/>
      <c r="M62" s="99"/>
      <c r="N62" s="99"/>
      <c r="O62" s="1"/>
      <c r="P62" s="1"/>
      <c r="Q62" s="1"/>
      <c r="R62" s="1"/>
      <c r="S62" s="1"/>
      <c r="T62" s="1"/>
      <c r="U62" s="1"/>
      <c r="V62" s="1"/>
      <c r="W62" s="1"/>
      <c r="X62" s="1"/>
      <c r="Y62" s="1"/>
      <c r="Z62" s="1"/>
    </row>
    <row r="63" spans="1:26" ht="15.75" customHeight="1" x14ac:dyDescent="0.3">
      <c r="A63" s="99"/>
      <c r="B63" s="99"/>
      <c r="C63" s="99"/>
      <c r="D63" s="99"/>
      <c r="E63" s="99"/>
      <c r="F63" s="99"/>
      <c r="G63" s="99"/>
      <c r="H63" s="99"/>
      <c r="I63" s="99"/>
      <c r="J63" s="99"/>
      <c r="K63" s="99"/>
      <c r="L63" s="99"/>
      <c r="M63" s="99"/>
      <c r="N63" s="99"/>
      <c r="O63" s="1"/>
      <c r="P63" s="1"/>
      <c r="Q63" s="1"/>
      <c r="R63" s="1"/>
      <c r="S63" s="1"/>
      <c r="T63" s="1"/>
      <c r="U63" s="1"/>
      <c r="V63" s="1"/>
      <c r="W63" s="1"/>
      <c r="X63" s="1"/>
      <c r="Y63" s="1"/>
      <c r="Z63" s="1"/>
    </row>
    <row r="64" spans="1:26" ht="15.75" customHeight="1" x14ac:dyDescent="0.3">
      <c r="A64" s="99"/>
      <c r="B64" s="99"/>
      <c r="C64" s="99"/>
      <c r="D64" s="99"/>
      <c r="E64" s="99"/>
      <c r="F64" s="99"/>
      <c r="G64" s="99"/>
      <c r="H64" s="99"/>
      <c r="I64" s="99"/>
      <c r="J64" s="99"/>
      <c r="K64" s="99"/>
      <c r="L64" s="99"/>
      <c r="M64" s="99"/>
      <c r="N64" s="99"/>
      <c r="O64" s="1"/>
      <c r="P64" s="1"/>
      <c r="Q64" s="1"/>
      <c r="R64" s="1"/>
      <c r="S64" s="1"/>
      <c r="T64" s="1"/>
      <c r="U64" s="1"/>
      <c r="V64" s="1"/>
      <c r="W64" s="1"/>
      <c r="X64" s="1"/>
      <c r="Y64" s="1"/>
      <c r="Z64" s="1"/>
    </row>
    <row r="65" spans="1:26" ht="15.75" customHeight="1" x14ac:dyDescent="0.3">
      <c r="A65" s="99"/>
      <c r="B65" s="99"/>
      <c r="C65" s="99"/>
      <c r="D65" s="99"/>
      <c r="E65" s="99"/>
      <c r="F65" s="99"/>
      <c r="G65" s="99"/>
      <c r="H65" s="99"/>
      <c r="I65" s="99"/>
      <c r="J65" s="99"/>
      <c r="K65" s="99"/>
      <c r="L65" s="99"/>
      <c r="M65" s="99"/>
      <c r="N65" s="99"/>
      <c r="O65" s="1"/>
      <c r="P65" s="1"/>
      <c r="Q65" s="1"/>
      <c r="R65" s="1"/>
      <c r="S65" s="1"/>
      <c r="T65" s="1"/>
      <c r="U65" s="1"/>
      <c r="V65" s="1"/>
      <c r="W65" s="1"/>
      <c r="X65" s="1"/>
      <c r="Y65" s="1"/>
      <c r="Z65" s="1"/>
    </row>
    <row r="66" spans="1:26" ht="15.75" customHeight="1" x14ac:dyDescent="0.3">
      <c r="A66" s="99"/>
      <c r="B66" s="99"/>
      <c r="C66" s="99"/>
      <c r="D66" s="99"/>
      <c r="E66" s="99"/>
      <c r="F66" s="99"/>
      <c r="G66" s="99"/>
      <c r="H66" s="99"/>
      <c r="I66" s="99"/>
      <c r="J66" s="99"/>
      <c r="K66" s="99"/>
      <c r="L66" s="99"/>
      <c r="M66" s="99"/>
      <c r="N66" s="99"/>
      <c r="O66" s="1"/>
      <c r="P66" s="1"/>
      <c r="Q66" s="1"/>
      <c r="R66" s="1"/>
      <c r="S66" s="1"/>
      <c r="T66" s="1"/>
      <c r="U66" s="1"/>
      <c r="V66" s="1"/>
      <c r="W66" s="1"/>
      <c r="X66" s="1"/>
      <c r="Y66" s="1"/>
      <c r="Z66" s="1"/>
    </row>
    <row r="67" spans="1:26" ht="15.75" customHeight="1" x14ac:dyDescent="0.3">
      <c r="A67" s="99"/>
      <c r="B67" s="99"/>
      <c r="C67" s="99"/>
      <c r="D67" s="99"/>
      <c r="E67" s="99"/>
      <c r="F67" s="99"/>
      <c r="G67" s="99"/>
      <c r="H67" s="99"/>
      <c r="I67" s="99"/>
      <c r="J67" s="99"/>
      <c r="K67" s="99"/>
      <c r="L67" s="99"/>
      <c r="M67" s="99"/>
      <c r="N67" s="99"/>
      <c r="O67" s="1"/>
      <c r="P67" s="1"/>
      <c r="Q67" s="1"/>
      <c r="R67" s="1"/>
      <c r="S67" s="1"/>
      <c r="T67" s="1"/>
      <c r="U67" s="1"/>
      <c r="V67" s="1"/>
      <c r="W67" s="1"/>
      <c r="X67" s="1"/>
      <c r="Y67" s="1"/>
      <c r="Z67" s="1"/>
    </row>
    <row r="68" spans="1:26" ht="15.75" customHeight="1" x14ac:dyDescent="0.3">
      <c r="A68" s="99"/>
      <c r="B68" s="99"/>
      <c r="C68" s="99"/>
      <c r="D68" s="99"/>
      <c r="E68" s="99"/>
      <c r="F68" s="99"/>
      <c r="G68" s="99"/>
      <c r="H68" s="99"/>
      <c r="I68" s="99"/>
      <c r="J68" s="99"/>
      <c r="K68" s="99"/>
      <c r="L68" s="99"/>
      <c r="M68" s="99"/>
      <c r="N68" s="99"/>
      <c r="O68" s="1"/>
      <c r="P68" s="1"/>
      <c r="Q68" s="1"/>
      <c r="R68" s="1"/>
      <c r="S68" s="1"/>
      <c r="T68" s="1"/>
      <c r="U68" s="1"/>
      <c r="V68" s="1"/>
      <c r="W68" s="1"/>
      <c r="X68" s="1"/>
      <c r="Y68" s="1"/>
      <c r="Z68" s="1"/>
    </row>
    <row r="69" spans="1:26" ht="15.75" customHeight="1" x14ac:dyDescent="0.3">
      <c r="A69" s="99"/>
      <c r="B69" s="99"/>
      <c r="C69" s="99"/>
      <c r="D69" s="99"/>
      <c r="E69" s="99"/>
      <c r="F69" s="99"/>
      <c r="G69" s="99"/>
      <c r="H69" s="99"/>
      <c r="I69" s="99"/>
      <c r="J69" s="99"/>
      <c r="K69" s="99"/>
      <c r="L69" s="99"/>
      <c r="M69" s="99"/>
      <c r="N69" s="99"/>
      <c r="O69" s="1"/>
      <c r="P69" s="1"/>
      <c r="Q69" s="1"/>
      <c r="R69" s="1"/>
      <c r="S69" s="1"/>
      <c r="T69" s="1"/>
      <c r="U69" s="1"/>
      <c r="V69" s="1"/>
      <c r="W69" s="1"/>
      <c r="X69" s="1"/>
      <c r="Y69" s="1"/>
      <c r="Z69" s="1"/>
    </row>
    <row r="70" spans="1:26" ht="15.75" customHeight="1" x14ac:dyDescent="0.3">
      <c r="A70" s="99"/>
      <c r="B70" s="99"/>
      <c r="C70" s="99"/>
      <c r="D70" s="99"/>
      <c r="E70" s="99"/>
      <c r="F70" s="99"/>
      <c r="G70" s="99"/>
      <c r="H70" s="99"/>
      <c r="I70" s="99"/>
      <c r="J70" s="99"/>
      <c r="K70" s="99"/>
      <c r="L70" s="99"/>
      <c r="M70" s="99"/>
      <c r="N70" s="99"/>
      <c r="O70" s="1"/>
      <c r="P70" s="1"/>
      <c r="Q70" s="1"/>
      <c r="R70" s="1"/>
      <c r="S70" s="1"/>
      <c r="T70" s="1"/>
      <c r="U70" s="1"/>
      <c r="V70" s="1"/>
      <c r="W70" s="1"/>
      <c r="X70" s="1"/>
      <c r="Y70" s="1"/>
      <c r="Z70" s="1"/>
    </row>
    <row r="71" spans="1:26" ht="15.75" customHeight="1" x14ac:dyDescent="0.3">
      <c r="A71" s="99"/>
      <c r="B71" s="99"/>
      <c r="C71" s="99"/>
      <c r="D71" s="99"/>
      <c r="E71" s="99"/>
      <c r="F71" s="99"/>
      <c r="G71" s="99"/>
      <c r="H71" s="99"/>
      <c r="I71" s="99"/>
      <c r="J71" s="99"/>
      <c r="K71" s="99"/>
      <c r="L71" s="99"/>
      <c r="M71" s="99"/>
      <c r="N71" s="99"/>
      <c r="O71" s="1"/>
      <c r="P71" s="1"/>
      <c r="Q71" s="1"/>
      <c r="R71" s="1"/>
      <c r="S71" s="1"/>
      <c r="T71" s="1"/>
      <c r="U71" s="1"/>
      <c r="V71" s="1"/>
      <c r="W71" s="1"/>
      <c r="X71" s="1"/>
      <c r="Y71" s="1"/>
      <c r="Z71" s="1"/>
    </row>
    <row r="72" spans="1:26" ht="15.75" customHeight="1" x14ac:dyDescent="0.3">
      <c r="A72" s="99"/>
      <c r="B72" s="99"/>
      <c r="C72" s="99"/>
      <c r="D72" s="99"/>
      <c r="E72" s="99"/>
      <c r="F72" s="99"/>
      <c r="G72" s="99"/>
      <c r="H72" s="99"/>
      <c r="I72" s="99"/>
      <c r="J72" s="99"/>
      <c r="K72" s="99"/>
      <c r="L72" s="99"/>
      <c r="M72" s="99"/>
      <c r="N72" s="99"/>
      <c r="O72" s="1"/>
      <c r="P72" s="1"/>
      <c r="Q72" s="1"/>
      <c r="R72" s="1"/>
      <c r="S72" s="1"/>
      <c r="T72" s="1"/>
      <c r="U72" s="1"/>
      <c r="V72" s="1"/>
      <c r="W72" s="1"/>
      <c r="X72" s="1"/>
      <c r="Y72" s="1"/>
      <c r="Z72" s="1"/>
    </row>
    <row r="73" spans="1:26" ht="15.75" customHeight="1" x14ac:dyDescent="0.3">
      <c r="A73" s="99"/>
      <c r="B73" s="99"/>
      <c r="C73" s="99"/>
      <c r="D73" s="99"/>
      <c r="E73" s="99"/>
      <c r="F73" s="99"/>
      <c r="G73" s="99"/>
      <c r="H73" s="99"/>
      <c r="I73" s="99"/>
      <c r="J73" s="99"/>
      <c r="K73" s="99"/>
      <c r="L73" s="99"/>
      <c r="M73" s="99"/>
      <c r="N73" s="99"/>
      <c r="O73" s="1"/>
      <c r="P73" s="1"/>
      <c r="Q73" s="1"/>
      <c r="R73" s="1"/>
      <c r="S73" s="1"/>
      <c r="T73" s="1"/>
      <c r="U73" s="1"/>
      <c r="V73" s="1"/>
      <c r="W73" s="1"/>
      <c r="X73" s="1"/>
      <c r="Y73" s="1"/>
      <c r="Z73" s="1"/>
    </row>
    <row r="74" spans="1:26" ht="15.75" customHeight="1" x14ac:dyDescent="0.3">
      <c r="A74" s="99"/>
      <c r="B74" s="99"/>
      <c r="C74" s="99"/>
      <c r="D74" s="99"/>
      <c r="E74" s="99"/>
      <c r="F74" s="99"/>
      <c r="G74" s="99"/>
      <c r="H74" s="99"/>
      <c r="I74" s="99"/>
      <c r="J74" s="99"/>
      <c r="K74" s="99"/>
      <c r="L74" s="99"/>
      <c r="M74" s="99"/>
      <c r="N74" s="99"/>
      <c r="O74" s="1"/>
      <c r="P74" s="1"/>
      <c r="Q74" s="1"/>
      <c r="R74" s="1"/>
      <c r="S74" s="1"/>
      <c r="T74" s="1"/>
      <c r="U74" s="1"/>
      <c r="V74" s="1"/>
      <c r="W74" s="1"/>
      <c r="X74" s="1"/>
      <c r="Y74" s="1"/>
      <c r="Z74" s="1"/>
    </row>
    <row r="75" spans="1:26" ht="15.75" customHeight="1" x14ac:dyDescent="0.3">
      <c r="A75" s="99"/>
      <c r="B75" s="99"/>
      <c r="C75" s="99"/>
      <c r="D75" s="99"/>
      <c r="E75" s="99"/>
      <c r="F75" s="99"/>
      <c r="G75" s="99"/>
      <c r="H75" s="99"/>
      <c r="I75" s="99"/>
      <c r="J75" s="99"/>
      <c r="K75" s="99"/>
      <c r="L75" s="99"/>
      <c r="M75" s="99"/>
      <c r="N75" s="99"/>
      <c r="O75" s="1"/>
      <c r="P75" s="1"/>
      <c r="Q75" s="1"/>
      <c r="R75" s="1"/>
      <c r="S75" s="1"/>
      <c r="T75" s="1"/>
      <c r="U75" s="1"/>
      <c r="V75" s="1"/>
      <c r="W75" s="1"/>
      <c r="X75" s="1"/>
      <c r="Y75" s="1"/>
      <c r="Z75" s="1"/>
    </row>
    <row r="76" spans="1:26" ht="15.75" customHeight="1" x14ac:dyDescent="0.3">
      <c r="A76" s="99"/>
      <c r="B76" s="99"/>
      <c r="C76" s="99"/>
      <c r="D76" s="99"/>
      <c r="E76" s="99"/>
      <c r="F76" s="99"/>
      <c r="G76" s="99"/>
      <c r="H76" s="99"/>
      <c r="I76" s="99"/>
      <c r="J76" s="99"/>
      <c r="K76" s="99"/>
      <c r="L76" s="99"/>
      <c r="M76" s="99"/>
      <c r="N76" s="99"/>
      <c r="O76" s="1"/>
      <c r="P76" s="1"/>
      <c r="Q76" s="1"/>
      <c r="R76" s="1"/>
      <c r="S76" s="1"/>
      <c r="T76" s="1"/>
      <c r="U76" s="1"/>
      <c r="V76" s="1"/>
      <c r="W76" s="1"/>
      <c r="X76" s="1"/>
      <c r="Y76" s="1"/>
      <c r="Z76" s="1"/>
    </row>
    <row r="77" spans="1:26" ht="15.75" customHeight="1" x14ac:dyDescent="0.3">
      <c r="A77" s="99"/>
      <c r="B77" s="99"/>
      <c r="C77" s="99"/>
      <c r="D77" s="99"/>
      <c r="E77" s="99"/>
      <c r="F77" s="99"/>
      <c r="G77" s="99"/>
      <c r="H77" s="99"/>
      <c r="I77" s="99"/>
      <c r="J77" s="99"/>
      <c r="K77" s="99"/>
      <c r="L77" s="99"/>
      <c r="M77" s="99"/>
      <c r="N77" s="99"/>
      <c r="O77" s="1"/>
      <c r="P77" s="1"/>
      <c r="Q77" s="1"/>
      <c r="R77" s="1"/>
      <c r="S77" s="1"/>
      <c r="T77" s="1"/>
      <c r="U77" s="1"/>
      <c r="V77" s="1"/>
      <c r="W77" s="1"/>
      <c r="X77" s="1"/>
      <c r="Y77" s="1"/>
      <c r="Z77" s="1"/>
    </row>
    <row r="78" spans="1:26" ht="15.75" customHeight="1" x14ac:dyDescent="0.3">
      <c r="A78" s="99"/>
      <c r="B78" s="99"/>
      <c r="C78" s="99"/>
      <c r="D78" s="99"/>
      <c r="E78" s="99"/>
      <c r="F78" s="99"/>
      <c r="G78" s="99"/>
      <c r="H78" s="99"/>
      <c r="I78" s="99"/>
      <c r="J78" s="99"/>
      <c r="K78" s="99"/>
      <c r="L78" s="99"/>
      <c r="M78" s="99"/>
      <c r="N78" s="99"/>
      <c r="O78" s="1"/>
      <c r="P78" s="1"/>
      <c r="Q78" s="1"/>
      <c r="R78" s="1"/>
      <c r="S78" s="1"/>
      <c r="T78" s="1"/>
      <c r="U78" s="1"/>
      <c r="V78" s="1"/>
      <c r="W78" s="1"/>
      <c r="X78" s="1"/>
      <c r="Y78" s="1"/>
      <c r="Z78" s="1"/>
    </row>
    <row r="79" spans="1:26" ht="15.75" customHeight="1" x14ac:dyDescent="0.3">
      <c r="A79" s="99"/>
      <c r="B79" s="99"/>
      <c r="C79" s="99"/>
      <c r="D79" s="99"/>
      <c r="E79" s="99"/>
      <c r="F79" s="99"/>
      <c r="G79" s="99"/>
      <c r="H79" s="99"/>
      <c r="I79" s="99"/>
      <c r="J79" s="99"/>
      <c r="K79" s="99"/>
      <c r="L79" s="99"/>
      <c r="M79" s="99"/>
      <c r="N79" s="99"/>
      <c r="O79" s="1"/>
      <c r="P79" s="1"/>
      <c r="Q79" s="1"/>
      <c r="R79" s="1"/>
      <c r="S79" s="1"/>
      <c r="T79" s="1"/>
      <c r="U79" s="1"/>
      <c r="V79" s="1"/>
      <c r="W79" s="1"/>
      <c r="X79" s="1"/>
      <c r="Y79" s="1"/>
      <c r="Z79" s="1"/>
    </row>
    <row r="80" spans="1:26" ht="15.75" customHeight="1" x14ac:dyDescent="0.3">
      <c r="A80" s="99"/>
      <c r="B80" s="99"/>
      <c r="C80" s="99"/>
      <c r="D80" s="99"/>
      <c r="E80" s="99"/>
      <c r="F80" s="99"/>
      <c r="G80" s="99"/>
      <c r="H80" s="99"/>
      <c r="I80" s="99"/>
      <c r="J80" s="99"/>
      <c r="K80" s="99"/>
      <c r="L80" s="99"/>
      <c r="M80" s="99"/>
      <c r="N80" s="99"/>
      <c r="O80" s="1"/>
      <c r="P80" s="1"/>
      <c r="Q80" s="1"/>
      <c r="R80" s="1"/>
      <c r="S80" s="1"/>
      <c r="T80" s="1"/>
      <c r="U80" s="1"/>
      <c r="V80" s="1"/>
      <c r="W80" s="1"/>
      <c r="X80" s="1"/>
      <c r="Y80" s="1"/>
      <c r="Z80" s="1"/>
    </row>
    <row r="81" spans="1:26" ht="15.75" customHeight="1" x14ac:dyDescent="0.3">
      <c r="A81" s="99"/>
      <c r="B81" s="99"/>
      <c r="C81" s="99"/>
      <c r="D81" s="99"/>
      <c r="E81" s="99"/>
      <c r="F81" s="99"/>
      <c r="G81" s="99"/>
      <c r="H81" s="99"/>
      <c r="I81" s="99"/>
      <c r="J81" s="99"/>
      <c r="K81" s="99"/>
      <c r="L81" s="99"/>
      <c r="M81" s="99"/>
      <c r="N81" s="99"/>
      <c r="O81" s="1"/>
      <c r="P81" s="1"/>
      <c r="Q81" s="1"/>
      <c r="R81" s="1"/>
      <c r="S81" s="1"/>
      <c r="T81" s="1"/>
      <c r="U81" s="1"/>
      <c r="V81" s="1"/>
      <c r="W81" s="1"/>
      <c r="X81" s="1"/>
      <c r="Y81" s="1"/>
      <c r="Z81" s="1"/>
    </row>
    <row r="82" spans="1:26" ht="15.75" customHeight="1" x14ac:dyDescent="0.3">
      <c r="A82" s="99"/>
      <c r="B82" s="99"/>
      <c r="C82" s="99"/>
      <c r="D82" s="99"/>
      <c r="E82" s="99"/>
      <c r="F82" s="99"/>
      <c r="G82" s="99"/>
      <c r="H82" s="99"/>
      <c r="I82" s="99"/>
      <c r="J82" s="99"/>
      <c r="K82" s="99"/>
      <c r="L82" s="99"/>
      <c r="M82" s="99"/>
      <c r="N82" s="99"/>
      <c r="O82" s="1"/>
      <c r="P82" s="1"/>
      <c r="Q82" s="1"/>
      <c r="R82" s="1"/>
      <c r="S82" s="1"/>
      <c r="T82" s="1"/>
      <c r="U82" s="1"/>
      <c r="V82" s="1"/>
      <c r="W82" s="1"/>
      <c r="X82" s="1"/>
      <c r="Y82" s="1"/>
      <c r="Z82" s="1"/>
    </row>
    <row r="83" spans="1:26" ht="15.75" customHeight="1" x14ac:dyDescent="0.3">
      <c r="A83" s="99"/>
      <c r="B83" s="99"/>
      <c r="C83" s="99"/>
      <c r="D83" s="99"/>
      <c r="E83" s="99"/>
      <c r="F83" s="99"/>
      <c r="G83" s="99"/>
      <c r="H83" s="99"/>
      <c r="I83" s="99"/>
      <c r="J83" s="99"/>
      <c r="K83" s="99"/>
      <c r="L83" s="99"/>
      <c r="M83" s="99"/>
      <c r="N83" s="99"/>
      <c r="O83" s="1"/>
      <c r="P83" s="1"/>
      <c r="Q83" s="1"/>
      <c r="R83" s="1"/>
      <c r="S83" s="1"/>
      <c r="T83" s="1"/>
      <c r="U83" s="1"/>
      <c r="V83" s="1"/>
      <c r="W83" s="1"/>
      <c r="X83" s="1"/>
      <c r="Y83" s="1"/>
      <c r="Z83" s="1"/>
    </row>
    <row r="84" spans="1:26" ht="15.75" customHeight="1" x14ac:dyDescent="0.3">
      <c r="A84" s="99"/>
      <c r="B84" s="99"/>
      <c r="C84" s="99"/>
      <c r="D84" s="99"/>
      <c r="E84" s="99"/>
      <c r="F84" s="99"/>
      <c r="G84" s="99"/>
      <c r="H84" s="99"/>
      <c r="I84" s="99"/>
      <c r="J84" s="99"/>
      <c r="K84" s="99"/>
      <c r="L84" s="99"/>
      <c r="M84" s="99"/>
      <c r="N84" s="99"/>
      <c r="O84" s="1"/>
      <c r="P84" s="1"/>
      <c r="Q84" s="1"/>
      <c r="R84" s="1"/>
      <c r="S84" s="1"/>
      <c r="T84" s="1"/>
      <c r="U84" s="1"/>
      <c r="V84" s="1"/>
      <c r="W84" s="1"/>
      <c r="X84" s="1"/>
      <c r="Y84" s="1"/>
      <c r="Z84" s="1"/>
    </row>
    <row r="85" spans="1:26" ht="15.75" customHeight="1" x14ac:dyDescent="0.3">
      <c r="A85" s="99"/>
      <c r="B85" s="99"/>
      <c r="C85" s="99"/>
      <c r="D85" s="99"/>
      <c r="E85" s="99"/>
      <c r="F85" s="99"/>
      <c r="G85" s="99"/>
      <c r="H85" s="99"/>
      <c r="I85" s="99"/>
      <c r="J85" s="99"/>
      <c r="K85" s="99"/>
      <c r="L85" s="99"/>
      <c r="M85" s="99"/>
      <c r="N85" s="99"/>
      <c r="O85" s="1"/>
      <c r="P85" s="1"/>
      <c r="Q85" s="1"/>
      <c r="R85" s="1"/>
      <c r="S85" s="1"/>
      <c r="T85" s="1"/>
      <c r="U85" s="1"/>
      <c r="V85" s="1"/>
      <c r="W85" s="1"/>
      <c r="X85" s="1"/>
      <c r="Y85" s="1"/>
      <c r="Z85" s="1"/>
    </row>
    <row r="86" spans="1:26" ht="15.75" customHeight="1" x14ac:dyDescent="0.3">
      <c r="A86" s="99"/>
      <c r="B86" s="99"/>
      <c r="C86" s="99"/>
      <c r="D86" s="99"/>
      <c r="E86" s="99"/>
      <c r="F86" s="99"/>
      <c r="G86" s="99"/>
      <c r="H86" s="99"/>
      <c r="I86" s="99"/>
      <c r="J86" s="99"/>
      <c r="K86" s="99"/>
      <c r="L86" s="99"/>
      <c r="M86" s="99"/>
      <c r="N86" s="99"/>
      <c r="O86" s="1"/>
      <c r="P86" s="1"/>
      <c r="Q86" s="1"/>
      <c r="R86" s="1"/>
      <c r="S86" s="1"/>
      <c r="T86" s="1"/>
      <c r="U86" s="1"/>
      <c r="V86" s="1"/>
      <c r="W86" s="1"/>
      <c r="X86" s="1"/>
      <c r="Y86" s="1"/>
      <c r="Z86" s="1"/>
    </row>
    <row r="87" spans="1:26" ht="15.75" customHeight="1" x14ac:dyDescent="0.3">
      <c r="A87" s="99"/>
      <c r="B87" s="99"/>
      <c r="C87" s="99"/>
      <c r="D87" s="99"/>
      <c r="E87" s="99"/>
      <c r="F87" s="99"/>
      <c r="G87" s="99"/>
      <c r="H87" s="99"/>
      <c r="I87" s="99"/>
      <c r="J87" s="99"/>
      <c r="K87" s="99"/>
      <c r="L87" s="99"/>
      <c r="M87" s="99"/>
      <c r="N87" s="99"/>
      <c r="O87" s="1"/>
      <c r="P87" s="1"/>
      <c r="Q87" s="1"/>
      <c r="R87" s="1"/>
      <c r="S87" s="1"/>
      <c r="T87" s="1"/>
      <c r="U87" s="1"/>
      <c r="V87" s="1"/>
      <c r="W87" s="1"/>
      <c r="X87" s="1"/>
      <c r="Y87" s="1"/>
      <c r="Z87" s="1"/>
    </row>
    <row r="88" spans="1:26" ht="15.75" customHeight="1" x14ac:dyDescent="0.3">
      <c r="A88" s="99"/>
      <c r="B88" s="99"/>
      <c r="C88" s="99"/>
      <c r="D88" s="99"/>
      <c r="E88" s="99"/>
      <c r="F88" s="99"/>
      <c r="G88" s="99"/>
      <c r="H88" s="99"/>
      <c r="I88" s="99"/>
      <c r="J88" s="99"/>
      <c r="K88" s="99"/>
      <c r="L88" s="99"/>
      <c r="M88" s="99"/>
      <c r="N88" s="99"/>
      <c r="O88" s="1"/>
      <c r="P88" s="1"/>
      <c r="Q88" s="1"/>
      <c r="R88" s="1"/>
      <c r="S88" s="1"/>
      <c r="T88" s="1"/>
      <c r="U88" s="1"/>
      <c r="V88" s="1"/>
      <c r="W88" s="1"/>
      <c r="X88" s="1"/>
      <c r="Y88" s="1"/>
      <c r="Z88" s="1"/>
    </row>
    <row r="89" spans="1:26" ht="15.75" customHeight="1" x14ac:dyDescent="0.3">
      <c r="A89" s="99"/>
      <c r="B89" s="99"/>
      <c r="C89" s="99"/>
      <c r="D89" s="99"/>
      <c r="E89" s="99"/>
      <c r="F89" s="99"/>
      <c r="G89" s="99"/>
      <c r="H89" s="99"/>
      <c r="I89" s="99"/>
      <c r="J89" s="99"/>
      <c r="K89" s="99"/>
      <c r="L89" s="99"/>
      <c r="M89" s="99"/>
      <c r="N89" s="99"/>
      <c r="O89" s="1"/>
      <c r="P89" s="1"/>
      <c r="Q89" s="1"/>
      <c r="R89" s="1"/>
      <c r="S89" s="1"/>
      <c r="T89" s="1"/>
      <c r="U89" s="1"/>
      <c r="V89" s="1"/>
      <c r="W89" s="1"/>
      <c r="X89" s="1"/>
      <c r="Y89" s="1"/>
      <c r="Z89" s="1"/>
    </row>
    <row r="90" spans="1:26" ht="15.75" customHeight="1" x14ac:dyDescent="0.3">
      <c r="A90" s="99"/>
      <c r="B90" s="99"/>
      <c r="C90" s="99"/>
      <c r="D90" s="99"/>
      <c r="E90" s="99"/>
      <c r="F90" s="99"/>
      <c r="G90" s="99"/>
      <c r="H90" s="99"/>
      <c r="I90" s="99"/>
      <c r="J90" s="99"/>
      <c r="K90" s="99"/>
      <c r="L90" s="99"/>
      <c r="M90" s="99"/>
      <c r="N90" s="99"/>
      <c r="O90" s="1"/>
      <c r="P90" s="1"/>
      <c r="Q90" s="1"/>
      <c r="R90" s="1"/>
      <c r="S90" s="1"/>
      <c r="T90" s="1"/>
      <c r="U90" s="1"/>
      <c r="V90" s="1"/>
      <c r="W90" s="1"/>
      <c r="X90" s="1"/>
      <c r="Y90" s="1"/>
      <c r="Z90" s="1"/>
    </row>
    <row r="91" spans="1:26" ht="15.75" customHeight="1" x14ac:dyDescent="0.3">
      <c r="A91" s="99"/>
      <c r="B91" s="99"/>
      <c r="C91" s="99"/>
      <c r="D91" s="99"/>
      <c r="E91" s="99"/>
      <c r="F91" s="99"/>
      <c r="G91" s="99"/>
      <c r="H91" s="99"/>
      <c r="I91" s="99"/>
      <c r="J91" s="99"/>
      <c r="K91" s="99"/>
      <c r="L91" s="99"/>
      <c r="M91" s="99"/>
      <c r="N91" s="99"/>
      <c r="O91" s="1"/>
      <c r="P91" s="1"/>
      <c r="Q91" s="1"/>
      <c r="R91" s="1"/>
      <c r="S91" s="1"/>
      <c r="T91" s="1"/>
      <c r="U91" s="1"/>
      <c r="V91" s="1"/>
      <c r="W91" s="1"/>
      <c r="X91" s="1"/>
      <c r="Y91" s="1"/>
      <c r="Z91" s="1"/>
    </row>
    <row r="92" spans="1:26" ht="15.75" customHeight="1" x14ac:dyDescent="0.3">
      <c r="A92" s="99"/>
      <c r="B92" s="99"/>
      <c r="C92" s="99"/>
      <c r="D92" s="99"/>
      <c r="E92" s="99"/>
      <c r="F92" s="99"/>
      <c r="G92" s="99"/>
      <c r="H92" s="99"/>
      <c r="I92" s="99"/>
      <c r="J92" s="99"/>
      <c r="K92" s="99"/>
      <c r="L92" s="99"/>
      <c r="M92" s="99"/>
      <c r="N92" s="99"/>
      <c r="O92" s="1"/>
      <c r="P92" s="1"/>
      <c r="Q92" s="1"/>
      <c r="R92" s="1"/>
      <c r="S92" s="1"/>
      <c r="T92" s="1"/>
      <c r="U92" s="1"/>
      <c r="V92" s="1"/>
      <c r="W92" s="1"/>
      <c r="X92" s="1"/>
      <c r="Y92" s="1"/>
      <c r="Z92" s="1"/>
    </row>
    <row r="93" spans="1:26" ht="15.75" customHeight="1" x14ac:dyDescent="0.3">
      <c r="A93" s="99"/>
      <c r="B93" s="99"/>
      <c r="C93" s="99"/>
      <c r="D93" s="99"/>
      <c r="E93" s="99"/>
      <c r="F93" s="99"/>
      <c r="G93" s="99"/>
      <c r="H93" s="99"/>
      <c r="I93" s="99"/>
      <c r="J93" s="99"/>
      <c r="K93" s="99"/>
      <c r="L93" s="99"/>
      <c r="M93" s="99"/>
      <c r="N93" s="99"/>
      <c r="O93" s="1"/>
      <c r="P93" s="1"/>
      <c r="Q93" s="1"/>
      <c r="R93" s="1"/>
      <c r="S93" s="1"/>
      <c r="T93" s="1"/>
      <c r="U93" s="1"/>
      <c r="V93" s="1"/>
      <c r="W93" s="1"/>
      <c r="X93" s="1"/>
      <c r="Y93" s="1"/>
      <c r="Z93" s="1"/>
    </row>
    <row r="94" spans="1:26" ht="15.75" customHeight="1" x14ac:dyDescent="0.3">
      <c r="A94" s="99"/>
      <c r="B94" s="99"/>
      <c r="C94" s="99"/>
      <c r="D94" s="99"/>
      <c r="E94" s="99"/>
      <c r="F94" s="99"/>
      <c r="G94" s="99"/>
      <c r="H94" s="99"/>
      <c r="I94" s="99"/>
      <c r="J94" s="99"/>
      <c r="K94" s="99"/>
      <c r="L94" s="99"/>
      <c r="M94" s="99"/>
      <c r="N94" s="99"/>
      <c r="O94" s="1"/>
      <c r="P94" s="1"/>
      <c r="Q94" s="1"/>
      <c r="R94" s="1"/>
      <c r="S94" s="1"/>
      <c r="T94" s="1"/>
      <c r="U94" s="1"/>
      <c r="V94" s="1"/>
      <c r="W94" s="1"/>
      <c r="X94" s="1"/>
      <c r="Y94" s="1"/>
      <c r="Z94" s="1"/>
    </row>
    <row r="95" spans="1:26" ht="15.75" customHeight="1" x14ac:dyDescent="0.3">
      <c r="A95" s="99"/>
      <c r="B95" s="99"/>
      <c r="C95" s="99"/>
      <c r="D95" s="99"/>
      <c r="E95" s="99"/>
      <c r="F95" s="99"/>
      <c r="G95" s="99"/>
      <c r="H95" s="99"/>
      <c r="I95" s="99"/>
      <c r="J95" s="99"/>
      <c r="K95" s="99"/>
      <c r="L95" s="99"/>
      <c r="M95" s="99"/>
      <c r="N95" s="99"/>
      <c r="O95" s="1"/>
      <c r="P95" s="1"/>
      <c r="Q95" s="1"/>
      <c r="R95" s="1"/>
      <c r="S95" s="1"/>
      <c r="T95" s="1"/>
      <c r="U95" s="1"/>
      <c r="V95" s="1"/>
      <c r="W95" s="1"/>
      <c r="X95" s="1"/>
      <c r="Y95" s="1"/>
      <c r="Z95" s="1"/>
    </row>
    <row r="96" spans="1:26" ht="15.75" customHeight="1" x14ac:dyDescent="0.3">
      <c r="A96" s="99"/>
      <c r="B96" s="99"/>
      <c r="C96" s="99"/>
      <c r="D96" s="99"/>
      <c r="E96" s="99"/>
      <c r="F96" s="99"/>
      <c r="G96" s="99"/>
      <c r="H96" s="99"/>
      <c r="I96" s="99"/>
      <c r="J96" s="99"/>
      <c r="K96" s="99"/>
      <c r="L96" s="99"/>
      <c r="M96" s="99"/>
      <c r="N96" s="99"/>
      <c r="O96" s="1"/>
      <c r="P96" s="1"/>
      <c r="Q96" s="1"/>
      <c r="R96" s="1"/>
      <c r="S96" s="1"/>
      <c r="T96" s="1"/>
      <c r="U96" s="1"/>
      <c r="V96" s="1"/>
      <c r="W96" s="1"/>
      <c r="X96" s="1"/>
      <c r="Y96" s="1"/>
      <c r="Z96" s="1"/>
    </row>
    <row r="97" spans="1:26" ht="15.75" customHeight="1" x14ac:dyDescent="0.3">
      <c r="A97" s="99"/>
      <c r="B97" s="99"/>
      <c r="C97" s="99"/>
      <c r="D97" s="99"/>
      <c r="E97" s="99"/>
      <c r="F97" s="99"/>
      <c r="G97" s="99"/>
      <c r="H97" s="99"/>
      <c r="I97" s="99"/>
      <c r="J97" s="99"/>
      <c r="K97" s="99"/>
      <c r="L97" s="99"/>
      <c r="M97" s="99"/>
      <c r="N97" s="99"/>
      <c r="O97" s="1"/>
      <c r="P97" s="1"/>
      <c r="Q97" s="1"/>
      <c r="R97" s="1"/>
      <c r="S97" s="1"/>
      <c r="T97" s="1"/>
      <c r="U97" s="1"/>
      <c r="V97" s="1"/>
      <c r="W97" s="1"/>
      <c r="X97" s="1"/>
      <c r="Y97" s="1"/>
      <c r="Z97" s="1"/>
    </row>
    <row r="98" spans="1:26" ht="15.75" customHeight="1" x14ac:dyDescent="0.3">
      <c r="A98" s="99"/>
      <c r="B98" s="99"/>
      <c r="C98" s="99"/>
      <c r="D98" s="99"/>
      <c r="E98" s="99"/>
      <c r="F98" s="99"/>
      <c r="G98" s="99"/>
      <c r="H98" s="99"/>
      <c r="I98" s="99"/>
      <c r="J98" s="99"/>
      <c r="K98" s="99"/>
      <c r="L98" s="99"/>
      <c r="M98" s="99"/>
      <c r="N98" s="99"/>
      <c r="O98" s="1"/>
      <c r="P98" s="1"/>
      <c r="Q98" s="1"/>
      <c r="R98" s="1"/>
      <c r="S98" s="1"/>
      <c r="T98" s="1"/>
      <c r="U98" s="1"/>
      <c r="V98" s="1"/>
      <c r="W98" s="1"/>
      <c r="X98" s="1"/>
      <c r="Y98" s="1"/>
      <c r="Z98" s="1"/>
    </row>
    <row r="99" spans="1:26" ht="15.75" customHeight="1" x14ac:dyDescent="0.3">
      <c r="A99" s="99"/>
      <c r="B99" s="99"/>
      <c r="C99" s="99"/>
      <c r="D99" s="99"/>
      <c r="E99" s="99"/>
      <c r="F99" s="99"/>
      <c r="G99" s="99"/>
      <c r="H99" s="99"/>
      <c r="I99" s="99"/>
      <c r="J99" s="99"/>
      <c r="K99" s="99"/>
      <c r="L99" s="99"/>
      <c r="M99" s="99"/>
      <c r="N99" s="99"/>
      <c r="O99" s="1"/>
      <c r="P99" s="1"/>
      <c r="Q99" s="1"/>
      <c r="R99" s="1"/>
      <c r="S99" s="1"/>
      <c r="T99" s="1"/>
      <c r="U99" s="1"/>
      <c r="V99" s="1"/>
      <c r="W99" s="1"/>
      <c r="X99" s="1"/>
      <c r="Y99" s="1"/>
      <c r="Z99" s="1"/>
    </row>
    <row r="100" spans="1:26" ht="15.75" customHeight="1" x14ac:dyDescent="0.3">
      <c r="A100" s="99"/>
      <c r="B100" s="99"/>
      <c r="C100" s="99"/>
      <c r="D100" s="99"/>
      <c r="E100" s="99"/>
      <c r="F100" s="99"/>
      <c r="G100" s="99"/>
      <c r="H100" s="99"/>
      <c r="I100" s="99"/>
      <c r="J100" s="99"/>
      <c r="K100" s="99"/>
      <c r="L100" s="99"/>
      <c r="M100" s="99"/>
      <c r="N100" s="99"/>
      <c r="O100" s="1"/>
      <c r="P100" s="1"/>
      <c r="Q100" s="1"/>
      <c r="R100" s="1"/>
      <c r="S100" s="1"/>
      <c r="T100" s="1"/>
      <c r="U100" s="1"/>
      <c r="V100" s="1"/>
      <c r="W100" s="1"/>
      <c r="X100" s="1"/>
      <c r="Y100" s="1"/>
      <c r="Z100" s="1"/>
    </row>
    <row r="101" spans="1:26" ht="15.75" customHeight="1" x14ac:dyDescent="0.3">
      <c r="A101" s="99"/>
      <c r="B101" s="99"/>
      <c r="C101" s="99"/>
      <c r="D101" s="99"/>
      <c r="E101" s="99"/>
      <c r="F101" s="99"/>
      <c r="G101" s="99"/>
      <c r="H101" s="99"/>
      <c r="I101" s="99"/>
      <c r="J101" s="99"/>
      <c r="K101" s="99"/>
      <c r="L101" s="99"/>
      <c r="M101" s="99"/>
      <c r="N101" s="99"/>
      <c r="O101" s="1"/>
      <c r="P101" s="1"/>
      <c r="Q101" s="1"/>
      <c r="R101" s="1"/>
      <c r="S101" s="1"/>
      <c r="T101" s="1"/>
      <c r="U101" s="1"/>
      <c r="V101" s="1"/>
      <c r="W101" s="1"/>
      <c r="X101" s="1"/>
      <c r="Y101" s="1"/>
      <c r="Z101" s="1"/>
    </row>
    <row r="102" spans="1:26" ht="15.75" customHeight="1" x14ac:dyDescent="0.3">
      <c r="A102" s="99"/>
      <c r="B102" s="99"/>
      <c r="C102" s="99"/>
      <c r="D102" s="99"/>
      <c r="E102" s="99"/>
      <c r="F102" s="99"/>
      <c r="G102" s="99"/>
      <c r="H102" s="99"/>
      <c r="I102" s="99"/>
      <c r="J102" s="99"/>
      <c r="K102" s="99"/>
      <c r="L102" s="99"/>
      <c r="M102" s="99"/>
      <c r="N102" s="99"/>
      <c r="O102" s="1"/>
      <c r="P102" s="1"/>
      <c r="Q102" s="1"/>
      <c r="R102" s="1"/>
      <c r="S102" s="1"/>
      <c r="T102" s="1"/>
      <c r="U102" s="1"/>
      <c r="V102" s="1"/>
      <c r="W102" s="1"/>
      <c r="X102" s="1"/>
      <c r="Y102" s="1"/>
      <c r="Z102" s="1"/>
    </row>
    <row r="103" spans="1:26" ht="15.75" customHeight="1" x14ac:dyDescent="0.3">
      <c r="A103" s="99"/>
      <c r="B103" s="99"/>
      <c r="C103" s="99"/>
      <c r="D103" s="99"/>
      <c r="E103" s="99"/>
      <c r="F103" s="99"/>
      <c r="G103" s="99"/>
      <c r="H103" s="99"/>
      <c r="I103" s="99"/>
      <c r="J103" s="99"/>
      <c r="K103" s="99"/>
      <c r="L103" s="99"/>
      <c r="M103" s="99"/>
      <c r="N103" s="99"/>
      <c r="O103" s="1"/>
      <c r="P103" s="1"/>
      <c r="Q103" s="1"/>
      <c r="R103" s="1"/>
      <c r="S103" s="1"/>
      <c r="T103" s="1"/>
      <c r="U103" s="1"/>
      <c r="V103" s="1"/>
      <c r="W103" s="1"/>
      <c r="X103" s="1"/>
      <c r="Y103" s="1"/>
      <c r="Z103" s="1"/>
    </row>
    <row r="104" spans="1:26" ht="15.75" customHeight="1" x14ac:dyDescent="0.3">
      <c r="A104" s="99"/>
      <c r="B104" s="99"/>
      <c r="C104" s="99"/>
      <c r="D104" s="99"/>
      <c r="E104" s="99"/>
      <c r="F104" s="99"/>
      <c r="G104" s="99"/>
      <c r="H104" s="99"/>
      <c r="I104" s="99"/>
      <c r="J104" s="99"/>
      <c r="K104" s="99"/>
      <c r="L104" s="99"/>
      <c r="M104" s="99"/>
      <c r="N104" s="99"/>
      <c r="O104" s="1"/>
      <c r="P104" s="1"/>
      <c r="Q104" s="1"/>
      <c r="R104" s="1"/>
      <c r="S104" s="1"/>
      <c r="T104" s="1"/>
      <c r="U104" s="1"/>
      <c r="V104" s="1"/>
      <c r="W104" s="1"/>
      <c r="X104" s="1"/>
      <c r="Y104" s="1"/>
      <c r="Z104" s="1"/>
    </row>
    <row r="105" spans="1:26" ht="15.75" customHeight="1" x14ac:dyDescent="0.3">
      <c r="A105" s="99"/>
      <c r="B105" s="99"/>
      <c r="C105" s="99"/>
      <c r="D105" s="99"/>
      <c r="E105" s="99"/>
      <c r="F105" s="99"/>
      <c r="G105" s="99"/>
      <c r="H105" s="99"/>
      <c r="I105" s="99"/>
      <c r="J105" s="99"/>
      <c r="K105" s="99"/>
      <c r="L105" s="99"/>
      <c r="M105" s="99"/>
      <c r="N105" s="99"/>
      <c r="O105" s="1"/>
      <c r="P105" s="1"/>
      <c r="Q105" s="1"/>
      <c r="R105" s="1"/>
      <c r="S105" s="1"/>
      <c r="T105" s="1"/>
      <c r="U105" s="1"/>
      <c r="V105" s="1"/>
      <c r="W105" s="1"/>
      <c r="X105" s="1"/>
      <c r="Y105" s="1"/>
      <c r="Z105" s="1"/>
    </row>
    <row r="106" spans="1:26" ht="15.75" customHeight="1" x14ac:dyDescent="0.3">
      <c r="A106" s="99"/>
      <c r="B106" s="99"/>
      <c r="C106" s="99"/>
      <c r="D106" s="99"/>
      <c r="E106" s="99"/>
      <c r="F106" s="99"/>
      <c r="G106" s="99"/>
      <c r="H106" s="99"/>
      <c r="I106" s="99"/>
      <c r="J106" s="99"/>
      <c r="K106" s="99"/>
      <c r="L106" s="99"/>
      <c r="M106" s="99"/>
      <c r="N106" s="99"/>
      <c r="O106" s="1"/>
      <c r="P106" s="1"/>
      <c r="Q106" s="1"/>
      <c r="R106" s="1"/>
      <c r="S106" s="1"/>
      <c r="T106" s="1"/>
      <c r="U106" s="1"/>
      <c r="V106" s="1"/>
      <c r="W106" s="1"/>
      <c r="X106" s="1"/>
      <c r="Y106" s="1"/>
      <c r="Z106" s="1"/>
    </row>
    <row r="107" spans="1:26" ht="15.75" customHeight="1" x14ac:dyDescent="0.3">
      <c r="A107" s="99"/>
      <c r="B107" s="99"/>
      <c r="C107" s="99"/>
      <c r="D107" s="99"/>
      <c r="E107" s="99"/>
      <c r="F107" s="99"/>
      <c r="G107" s="99"/>
      <c r="H107" s="99"/>
      <c r="I107" s="99"/>
      <c r="J107" s="99"/>
      <c r="K107" s="99"/>
      <c r="L107" s="99"/>
      <c r="M107" s="99"/>
      <c r="N107" s="99"/>
      <c r="O107" s="1"/>
      <c r="P107" s="1"/>
      <c r="Q107" s="1"/>
      <c r="R107" s="1"/>
      <c r="S107" s="1"/>
      <c r="T107" s="1"/>
      <c r="U107" s="1"/>
      <c r="V107" s="1"/>
      <c r="W107" s="1"/>
      <c r="X107" s="1"/>
      <c r="Y107" s="1"/>
      <c r="Z107" s="1"/>
    </row>
    <row r="108" spans="1:26" ht="15.75" customHeight="1" x14ac:dyDescent="0.3">
      <c r="A108" s="99"/>
      <c r="B108" s="99"/>
      <c r="C108" s="99"/>
      <c r="D108" s="99"/>
      <c r="E108" s="99"/>
      <c r="F108" s="99"/>
      <c r="G108" s="99"/>
      <c r="H108" s="99"/>
      <c r="I108" s="99"/>
      <c r="J108" s="99"/>
      <c r="K108" s="99"/>
      <c r="L108" s="99"/>
      <c r="M108" s="99"/>
      <c r="N108" s="99"/>
      <c r="O108" s="1"/>
      <c r="P108" s="1"/>
      <c r="Q108" s="1"/>
      <c r="R108" s="1"/>
      <c r="S108" s="1"/>
      <c r="T108" s="1"/>
      <c r="U108" s="1"/>
      <c r="V108" s="1"/>
      <c r="W108" s="1"/>
      <c r="X108" s="1"/>
      <c r="Y108" s="1"/>
      <c r="Z108" s="1"/>
    </row>
    <row r="109" spans="1:26" ht="15.75" customHeight="1" x14ac:dyDescent="0.3">
      <c r="A109" s="99"/>
      <c r="B109" s="99"/>
      <c r="C109" s="99"/>
      <c r="D109" s="99"/>
      <c r="E109" s="99"/>
      <c r="F109" s="99"/>
      <c r="G109" s="99"/>
      <c r="H109" s="99"/>
      <c r="I109" s="99"/>
      <c r="J109" s="99"/>
      <c r="K109" s="99"/>
      <c r="L109" s="99"/>
      <c r="M109" s="99"/>
      <c r="N109" s="99"/>
      <c r="O109" s="1"/>
      <c r="P109" s="1"/>
      <c r="Q109" s="1"/>
      <c r="R109" s="1"/>
      <c r="S109" s="1"/>
      <c r="T109" s="1"/>
      <c r="U109" s="1"/>
      <c r="V109" s="1"/>
      <c r="W109" s="1"/>
      <c r="X109" s="1"/>
      <c r="Y109" s="1"/>
      <c r="Z109" s="1"/>
    </row>
    <row r="110" spans="1:26" ht="15.75" customHeight="1" x14ac:dyDescent="0.3">
      <c r="A110" s="99"/>
      <c r="B110" s="99"/>
      <c r="C110" s="99"/>
      <c r="D110" s="99"/>
      <c r="E110" s="99"/>
      <c r="F110" s="99"/>
      <c r="G110" s="99"/>
      <c r="H110" s="99"/>
      <c r="I110" s="99"/>
      <c r="J110" s="99"/>
      <c r="K110" s="99"/>
      <c r="L110" s="99"/>
      <c r="M110" s="99"/>
      <c r="N110" s="99"/>
      <c r="O110" s="1"/>
      <c r="P110" s="1"/>
      <c r="Q110" s="1"/>
      <c r="R110" s="1"/>
      <c r="S110" s="1"/>
      <c r="T110" s="1"/>
      <c r="U110" s="1"/>
      <c r="V110" s="1"/>
      <c r="W110" s="1"/>
      <c r="X110" s="1"/>
      <c r="Y110" s="1"/>
      <c r="Z110" s="1"/>
    </row>
    <row r="111" spans="1:26" ht="15.75" customHeight="1" x14ac:dyDescent="0.3">
      <c r="A111" s="99"/>
      <c r="B111" s="99"/>
      <c r="C111" s="99"/>
      <c r="D111" s="99"/>
      <c r="E111" s="99"/>
      <c r="F111" s="99"/>
      <c r="G111" s="99"/>
      <c r="H111" s="99"/>
      <c r="I111" s="99"/>
      <c r="J111" s="99"/>
      <c r="K111" s="99"/>
      <c r="L111" s="99"/>
      <c r="M111" s="99"/>
      <c r="N111" s="99"/>
      <c r="O111" s="1"/>
      <c r="P111" s="1"/>
      <c r="Q111" s="1"/>
      <c r="R111" s="1"/>
      <c r="S111" s="1"/>
      <c r="T111" s="1"/>
      <c r="U111" s="1"/>
      <c r="V111" s="1"/>
      <c r="W111" s="1"/>
      <c r="X111" s="1"/>
      <c r="Y111" s="1"/>
      <c r="Z111" s="1"/>
    </row>
    <row r="112" spans="1:26" ht="15.75" customHeight="1" x14ac:dyDescent="0.3">
      <c r="A112" s="99"/>
      <c r="B112" s="99"/>
      <c r="C112" s="99"/>
      <c r="D112" s="99"/>
      <c r="E112" s="99"/>
      <c r="F112" s="99"/>
      <c r="G112" s="99"/>
      <c r="H112" s="99"/>
      <c r="I112" s="99"/>
      <c r="J112" s="99"/>
      <c r="K112" s="99"/>
      <c r="L112" s="99"/>
      <c r="M112" s="99"/>
      <c r="N112" s="99"/>
      <c r="O112" s="1"/>
      <c r="P112" s="1"/>
      <c r="Q112" s="1"/>
      <c r="R112" s="1"/>
      <c r="S112" s="1"/>
      <c r="T112" s="1"/>
      <c r="U112" s="1"/>
      <c r="V112" s="1"/>
      <c r="W112" s="1"/>
      <c r="X112" s="1"/>
      <c r="Y112" s="1"/>
      <c r="Z112" s="1"/>
    </row>
    <row r="113" spans="1:26" ht="15.75" customHeight="1" x14ac:dyDescent="0.3">
      <c r="A113" s="99"/>
      <c r="B113" s="99"/>
      <c r="C113" s="99"/>
      <c r="D113" s="99"/>
      <c r="E113" s="99"/>
      <c r="F113" s="99"/>
      <c r="G113" s="99"/>
      <c r="H113" s="99"/>
      <c r="I113" s="99"/>
      <c r="J113" s="99"/>
      <c r="K113" s="99"/>
      <c r="L113" s="99"/>
      <c r="M113" s="99"/>
      <c r="N113" s="99"/>
      <c r="O113" s="1"/>
      <c r="P113" s="1"/>
      <c r="Q113" s="1"/>
      <c r="R113" s="1"/>
      <c r="S113" s="1"/>
      <c r="T113" s="1"/>
      <c r="U113" s="1"/>
      <c r="V113" s="1"/>
      <c r="W113" s="1"/>
      <c r="X113" s="1"/>
      <c r="Y113" s="1"/>
      <c r="Z113" s="1"/>
    </row>
    <row r="114" spans="1:26" ht="15.75" customHeight="1" x14ac:dyDescent="0.3">
      <c r="A114" s="99"/>
      <c r="B114" s="99"/>
      <c r="C114" s="99"/>
      <c r="D114" s="99"/>
      <c r="E114" s="99"/>
      <c r="F114" s="99"/>
      <c r="G114" s="99"/>
      <c r="H114" s="99"/>
      <c r="I114" s="99"/>
      <c r="J114" s="99"/>
      <c r="K114" s="99"/>
      <c r="L114" s="99"/>
      <c r="M114" s="99"/>
      <c r="N114" s="99"/>
      <c r="O114" s="1"/>
      <c r="P114" s="1"/>
      <c r="Q114" s="1"/>
      <c r="R114" s="1"/>
      <c r="S114" s="1"/>
      <c r="T114" s="1"/>
      <c r="U114" s="1"/>
      <c r="V114" s="1"/>
      <c r="W114" s="1"/>
      <c r="X114" s="1"/>
      <c r="Y114" s="1"/>
      <c r="Z114" s="1"/>
    </row>
    <row r="115" spans="1:26" ht="15.75" customHeight="1" x14ac:dyDescent="0.3">
      <c r="A115" s="99"/>
      <c r="B115" s="99"/>
      <c r="C115" s="99"/>
      <c r="D115" s="99"/>
      <c r="E115" s="99"/>
      <c r="F115" s="99"/>
      <c r="G115" s="99"/>
      <c r="H115" s="99"/>
      <c r="I115" s="99"/>
      <c r="J115" s="99"/>
      <c r="K115" s="99"/>
      <c r="L115" s="99"/>
      <c r="M115" s="99"/>
      <c r="N115" s="99"/>
      <c r="O115" s="1"/>
      <c r="P115" s="1"/>
      <c r="Q115" s="1"/>
      <c r="R115" s="1"/>
      <c r="S115" s="1"/>
      <c r="T115" s="1"/>
      <c r="U115" s="1"/>
      <c r="V115" s="1"/>
      <c r="W115" s="1"/>
      <c r="X115" s="1"/>
      <c r="Y115" s="1"/>
      <c r="Z115" s="1"/>
    </row>
    <row r="116" spans="1:26" ht="15.75" customHeight="1" x14ac:dyDescent="0.3">
      <c r="A116" s="99"/>
      <c r="B116" s="99"/>
      <c r="C116" s="99"/>
      <c r="D116" s="99"/>
      <c r="E116" s="99"/>
      <c r="F116" s="99"/>
      <c r="G116" s="99"/>
      <c r="H116" s="99"/>
      <c r="I116" s="99"/>
      <c r="J116" s="99"/>
      <c r="K116" s="99"/>
      <c r="L116" s="99"/>
      <c r="M116" s="99"/>
      <c r="N116" s="99"/>
      <c r="O116" s="1"/>
      <c r="P116" s="1"/>
      <c r="Q116" s="1"/>
      <c r="R116" s="1"/>
      <c r="S116" s="1"/>
      <c r="T116" s="1"/>
      <c r="U116" s="1"/>
      <c r="V116" s="1"/>
      <c r="W116" s="1"/>
      <c r="X116" s="1"/>
      <c r="Y116" s="1"/>
      <c r="Z116" s="1"/>
    </row>
    <row r="117" spans="1:26" ht="15.75" customHeight="1" x14ac:dyDescent="0.3">
      <c r="A117" s="99"/>
      <c r="B117" s="99"/>
      <c r="C117" s="99"/>
      <c r="D117" s="99"/>
      <c r="E117" s="99"/>
      <c r="F117" s="99"/>
      <c r="G117" s="99"/>
      <c r="H117" s="99"/>
      <c r="I117" s="99"/>
      <c r="J117" s="99"/>
      <c r="K117" s="99"/>
      <c r="L117" s="99"/>
      <c r="M117" s="99"/>
      <c r="N117" s="99"/>
      <c r="O117" s="1"/>
      <c r="P117" s="1"/>
      <c r="Q117" s="1"/>
      <c r="R117" s="1"/>
      <c r="S117" s="1"/>
      <c r="T117" s="1"/>
      <c r="U117" s="1"/>
      <c r="V117" s="1"/>
      <c r="W117" s="1"/>
      <c r="X117" s="1"/>
      <c r="Y117" s="1"/>
      <c r="Z117" s="1"/>
    </row>
    <row r="118" spans="1:26" ht="15.75" customHeight="1" x14ac:dyDescent="0.3">
      <c r="A118" s="99"/>
      <c r="B118" s="99"/>
      <c r="C118" s="99"/>
      <c r="D118" s="99"/>
      <c r="E118" s="99"/>
      <c r="F118" s="99"/>
      <c r="G118" s="99"/>
      <c r="H118" s="99"/>
      <c r="I118" s="99"/>
      <c r="J118" s="99"/>
      <c r="K118" s="99"/>
      <c r="L118" s="99"/>
      <c r="M118" s="99"/>
      <c r="N118" s="99"/>
      <c r="O118" s="1"/>
      <c r="P118" s="1"/>
      <c r="Q118" s="1"/>
      <c r="R118" s="1"/>
      <c r="S118" s="1"/>
      <c r="T118" s="1"/>
      <c r="U118" s="1"/>
      <c r="V118" s="1"/>
      <c r="W118" s="1"/>
      <c r="X118" s="1"/>
      <c r="Y118" s="1"/>
      <c r="Z118" s="1"/>
    </row>
    <row r="119" spans="1:26" ht="15.75" customHeight="1" x14ac:dyDescent="0.3">
      <c r="A119" s="99"/>
      <c r="B119" s="99"/>
      <c r="C119" s="99"/>
      <c r="D119" s="99"/>
      <c r="E119" s="99"/>
      <c r="F119" s="99"/>
      <c r="G119" s="99"/>
      <c r="H119" s="99"/>
      <c r="I119" s="99"/>
      <c r="J119" s="99"/>
      <c r="K119" s="99"/>
      <c r="L119" s="99"/>
      <c r="M119" s="99"/>
      <c r="N119" s="99"/>
      <c r="O119" s="1"/>
      <c r="P119" s="1"/>
      <c r="Q119" s="1"/>
      <c r="R119" s="1"/>
      <c r="S119" s="1"/>
      <c r="T119" s="1"/>
      <c r="U119" s="1"/>
      <c r="V119" s="1"/>
      <c r="W119" s="1"/>
      <c r="X119" s="1"/>
      <c r="Y119" s="1"/>
      <c r="Z119" s="1"/>
    </row>
    <row r="120" spans="1:26" ht="15.75" customHeight="1" x14ac:dyDescent="0.3">
      <c r="A120" s="99"/>
      <c r="B120" s="99"/>
      <c r="C120" s="99"/>
      <c r="D120" s="99"/>
      <c r="E120" s="99"/>
      <c r="F120" s="99"/>
      <c r="G120" s="99"/>
      <c r="H120" s="99"/>
      <c r="I120" s="99"/>
      <c r="J120" s="99"/>
      <c r="K120" s="99"/>
      <c r="L120" s="99"/>
      <c r="M120" s="99"/>
      <c r="N120" s="99"/>
      <c r="O120" s="1"/>
      <c r="P120" s="1"/>
      <c r="Q120" s="1"/>
      <c r="R120" s="1"/>
      <c r="S120" s="1"/>
      <c r="T120" s="1"/>
      <c r="U120" s="1"/>
      <c r="V120" s="1"/>
      <c r="W120" s="1"/>
      <c r="X120" s="1"/>
      <c r="Y120" s="1"/>
      <c r="Z120" s="1"/>
    </row>
    <row r="121" spans="1:26" ht="15.75" customHeight="1" x14ac:dyDescent="0.3">
      <c r="A121" s="99"/>
      <c r="B121" s="99"/>
      <c r="C121" s="99"/>
      <c r="D121" s="99"/>
      <c r="E121" s="99"/>
      <c r="F121" s="99"/>
      <c r="G121" s="99"/>
      <c r="H121" s="99"/>
      <c r="I121" s="99"/>
      <c r="J121" s="99"/>
      <c r="K121" s="99"/>
      <c r="L121" s="99"/>
      <c r="M121" s="99"/>
      <c r="N121" s="99"/>
      <c r="O121" s="1"/>
      <c r="P121" s="1"/>
      <c r="Q121" s="1"/>
      <c r="R121" s="1"/>
      <c r="S121" s="1"/>
      <c r="T121" s="1"/>
      <c r="U121" s="1"/>
      <c r="V121" s="1"/>
      <c r="W121" s="1"/>
      <c r="X121" s="1"/>
      <c r="Y121" s="1"/>
      <c r="Z121" s="1"/>
    </row>
    <row r="122" spans="1:26" ht="15.75" customHeight="1" x14ac:dyDescent="0.3">
      <c r="A122" s="99"/>
      <c r="B122" s="99"/>
      <c r="C122" s="99"/>
      <c r="D122" s="99"/>
      <c r="E122" s="99"/>
      <c r="F122" s="99"/>
      <c r="G122" s="99"/>
      <c r="H122" s="99"/>
      <c r="I122" s="99"/>
      <c r="J122" s="99"/>
      <c r="K122" s="99"/>
      <c r="L122" s="99"/>
      <c r="M122" s="99"/>
      <c r="N122" s="99"/>
      <c r="O122" s="1"/>
      <c r="P122" s="1"/>
      <c r="Q122" s="1"/>
      <c r="R122" s="1"/>
      <c r="S122" s="1"/>
      <c r="T122" s="1"/>
      <c r="U122" s="1"/>
      <c r="V122" s="1"/>
      <c r="W122" s="1"/>
      <c r="X122" s="1"/>
      <c r="Y122" s="1"/>
      <c r="Z122" s="1"/>
    </row>
    <row r="123" spans="1:26" ht="15.75" customHeight="1" x14ac:dyDescent="0.3">
      <c r="A123" s="99"/>
      <c r="B123" s="99"/>
      <c r="C123" s="99"/>
      <c r="D123" s="99"/>
      <c r="E123" s="99"/>
      <c r="F123" s="99"/>
      <c r="G123" s="99"/>
      <c r="H123" s="99"/>
      <c r="I123" s="99"/>
      <c r="J123" s="99"/>
      <c r="K123" s="99"/>
      <c r="L123" s="99"/>
      <c r="M123" s="99"/>
      <c r="N123" s="99"/>
      <c r="O123" s="1"/>
      <c r="P123" s="1"/>
      <c r="Q123" s="1"/>
      <c r="R123" s="1"/>
      <c r="S123" s="1"/>
      <c r="T123" s="1"/>
      <c r="U123" s="1"/>
      <c r="V123" s="1"/>
      <c r="W123" s="1"/>
      <c r="X123" s="1"/>
      <c r="Y123" s="1"/>
      <c r="Z123" s="1"/>
    </row>
    <row r="124" spans="1:26" ht="15.75" customHeight="1" x14ac:dyDescent="0.3">
      <c r="A124" s="99"/>
      <c r="B124" s="99"/>
      <c r="C124" s="99"/>
      <c r="D124" s="99"/>
      <c r="E124" s="99"/>
      <c r="F124" s="99"/>
      <c r="G124" s="99"/>
      <c r="H124" s="99"/>
      <c r="I124" s="99"/>
      <c r="J124" s="99"/>
      <c r="K124" s="99"/>
      <c r="L124" s="99"/>
      <c r="M124" s="99"/>
      <c r="N124" s="99"/>
      <c r="O124" s="1"/>
      <c r="P124" s="1"/>
      <c r="Q124" s="1"/>
      <c r="R124" s="1"/>
      <c r="S124" s="1"/>
      <c r="T124" s="1"/>
      <c r="U124" s="1"/>
      <c r="V124" s="1"/>
      <c r="W124" s="1"/>
      <c r="X124" s="1"/>
      <c r="Y124" s="1"/>
      <c r="Z124" s="1"/>
    </row>
    <row r="125" spans="1:26" ht="15.75" customHeight="1" x14ac:dyDescent="0.3">
      <c r="A125" s="99"/>
      <c r="B125" s="99"/>
      <c r="C125" s="99"/>
      <c r="D125" s="99"/>
      <c r="E125" s="99"/>
      <c r="F125" s="99"/>
      <c r="G125" s="99"/>
      <c r="H125" s="99"/>
      <c r="I125" s="99"/>
      <c r="J125" s="99"/>
      <c r="K125" s="99"/>
      <c r="L125" s="99"/>
      <c r="M125" s="99"/>
      <c r="N125" s="99"/>
      <c r="O125" s="1"/>
      <c r="P125" s="1"/>
      <c r="Q125" s="1"/>
      <c r="R125" s="1"/>
      <c r="S125" s="1"/>
      <c r="T125" s="1"/>
      <c r="U125" s="1"/>
      <c r="V125" s="1"/>
      <c r="W125" s="1"/>
      <c r="X125" s="1"/>
      <c r="Y125" s="1"/>
      <c r="Z125" s="1"/>
    </row>
    <row r="126" spans="1:26" ht="15.75" customHeight="1" x14ac:dyDescent="0.3">
      <c r="A126" s="99"/>
      <c r="B126" s="99"/>
      <c r="C126" s="99"/>
      <c r="D126" s="99"/>
      <c r="E126" s="99"/>
      <c r="F126" s="99"/>
      <c r="G126" s="99"/>
      <c r="H126" s="99"/>
      <c r="I126" s="99"/>
      <c r="J126" s="99"/>
      <c r="K126" s="99"/>
      <c r="L126" s="99"/>
      <c r="M126" s="99"/>
      <c r="N126" s="99"/>
      <c r="O126" s="1"/>
      <c r="P126" s="1"/>
      <c r="Q126" s="1"/>
      <c r="R126" s="1"/>
      <c r="S126" s="1"/>
      <c r="T126" s="1"/>
      <c r="U126" s="1"/>
      <c r="V126" s="1"/>
      <c r="W126" s="1"/>
      <c r="X126" s="1"/>
      <c r="Y126" s="1"/>
      <c r="Z126" s="1"/>
    </row>
    <row r="127" spans="1:26" ht="15.75" customHeight="1" x14ac:dyDescent="0.3">
      <c r="A127" s="99"/>
      <c r="B127" s="99"/>
      <c r="C127" s="99"/>
      <c r="D127" s="99"/>
      <c r="E127" s="99"/>
      <c r="F127" s="99"/>
      <c r="G127" s="99"/>
      <c r="H127" s="99"/>
      <c r="I127" s="99"/>
      <c r="J127" s="99"/>
      <c r="K127" s="99"/>
      <c r="L127" s="99"/>
      <c r="M127" s="99"/>
      <c r="N127" s="99"/>
      <c r="O127" s="1"/>
      <c r="P127" s="1"/>
      <c r="Q127" s="1"/>
      <c r="R127" s="1"/>
      <c r="S127" s="1"/>
      <c r="T127" s="1"/>
      <c r="U127" s="1"/>
      <c r="V127" s="1"/>
      <c r="W127" s="1"/>
      <c r="X127" s="1"/>
      <c r="Y127" s="1"/>
      <c r="Z127" s="1"/>
    </row>
    <row r="128" spans="1:26" ht="15.75" customHeight="1" x14ac:dyDescent="0.3">
      <c r="A128" s="99"/>
      <c r="B128" s="99"/>
      <c r="C128" s="99"/>
      <c r="D128" s="99"/>
      <c r="E128" s="99"/>
      <c r="F128" s="99"/>
      <c r="G128" s="99"/>
      <c r="H128" s="99"/>
      <c r="I128" s="99"/>
      <c r="J128" s="99"/>
      <c r="K128" s="99"/>
      <c r="L128" s="99"/>
      <c r="M128" s="99"/>
      <c r="N128" s="99"/>
      <c r="O128" s="1"/>
      <c r="P128" s="1"/>
      <c r="Q128" s="1"/>
      <c r="R128" s="1"/>
      <c r="S128" s="1"/>
      <c r="T128" s="1"/>
      <c r="U128" s="1"/>
      <c r="V128" s="1"/>
      <c r="W128" s="1"/>
      <c r="X128" s="1"/>
      <c r="Y128" s="1"/>
      <c r="Z128" s="1"/>
    </row>
    <row r="129" spans="1:26" ht="15.75" customHeight="1" x14ac:dyDescent="0.3">
      <c r="A129" s="99"/>
      <c r="B129" s="99"/>
      <c r="C129" s="99"/>
      <c r="D129" s="99"/>
      <c r="E129" s="99"/>
      <c r="F129" s="99"/>
      <c r="G129" s="99"/>
      <c r="H129" s="99"/>
      <c r="I129" s="99"/>
      <c r="J129" s="99"/>
      <c r="K129" s="99"/>
      <c r="L129" s="99"/>
      <c r="M129" s="99"/>
      <c r="N129" s="99"/>
      <c r="O129" s="1"/>
      <c r="P129" s="1"/>
      <c r="Q129" s="1"/>
      <c r="R129" s="1"/>
      <c r="S129" s="1"/>
      <c r="T129" s="1"/>
      <c r="U129" s="1"/>
      <c r="V129" s="1"/>
      <c r="W129" s="1"/>
      <c r="X129" s="1"/>
      <c r="Y129" s="1"/>
      <c r="Z129" s="1"/>
    </row>
    <row r="130" spans="1:26" ht="15.75" customHeight="1" x14ac:dyDescent="0.3">
      <c r="A130" s="99"/>
      <c r="B130" s="99"/>
      <c r="C130" s="99"/>
      <c r="D130" s="99"/>
      <c r="E130" s="99"/>
      <c r="F130" s="99"/>
      <c r="G130" s="99"/>
      <c r="H130" s="99"/>
      <c r="I130" s="99"/>
      <c r="J130" s="99"/>
      <c r="K130" s="99"/>
      <c r="L130" s="99"/>
      <c r="M130" s="99"/>
      <c r="N130" s="99"/>
      <c r="O130" s="1"/>
      <c r="P130" s="1"/>
      <c r="Q130" s="1"/>
      <c r="R130" s="1"/>
      <c r="S130" s="1"/>
      <c r="T130" s="1"/>
      <c r="U130" s="1"/>
      <c r="V130" s="1"/>
      <c r="W130" s="1"/>
      <c r="X130" s="1"/>
      <c r="Y130" s="1"/>
      <c r="Z130" s="1"/>
    </row>
    <row r="131" spans="1:26" ht="15.75" customHeight="1" x14ac:dyDescent="0.3">
      <c r="A131" s="99"/>
      <c r="B131" s="99"/>
      <c r="C131" s="99"/>
      <c r="D131" s="99"/>
      <c r="E131" s="99"/>
      <c r="F131" s="99"/>
      <c r="G131" s="99"/>
      <c r="H131" s="99"/>
      <c r="I131" s="99"/>
      <c r="J131" s="99"/>
      <c r="K131" s="99"/>
      <c r="L131" s="99"/>
      <c r="M131" s="99"/>
      <c r="N131" s="99"/>
      <c r="O131" s="1"/>
      <c r="P131" s="1"/>
      <c r="Q131" s="1"/>
      <c r="R131" s="1"/>
      <c r="S131" s="1"/>
      <c r="T131" s="1"/>
      <c r="U131" s="1"/>
      <c r="V131" s="1"/>
      <c r="W131" s="1"/>
      <c r="X131" s="1"/>
      <c r="Y131" s="1"/>
      <c r="Z131" s="1"/>
    </row>
    <row r="132" spans="1:26" ht="15.75" customHeight="1" x14ac:dyDescent="0.3">
      <c r="A132" s="99"/>
      <c r="B132" s="99"/>
      <c r="C132" s="99"/>
      <c r="D132" s="99"/>
      <c r="E132" s="99"/>
      <c r="F132" s="99"/>
      <c r="G132" s="99"/>
      <c r="H132" s="99"/>
      <c r="I132" s="99"/>
      <c r="J132" s="99"/>
      <c r="K132" s="99"/>
      <c r="L132" s="99"/>
      <c r="M132" s="99"/>
      <c r="N132" s="99"/>
      <c r="O132" s="1"/>
      <c r="P132" s="1"/>
      <c r="Q132" s="1"/>
      <c r="R132" s="1"/>
      <c r="S132" s="1"/>
      <c r="T132" s="1"/>
      <c r="U132" s="1"/>
      <c r="V132" s="1"/>
      <c r="W132" s="1"/>
      <c r="X132" s="1"/>
      <c r="Y132" s="1"/>
      <c r="Z132" s="1"/>
    </row>
    <row r="133" spans="1:26" ht="15.75" customHeight="1" x14ac:dyDescent="0.3">
      <c r="A133" s="99"/>
      <c r="B133" s="99"/>
      <c r="C133" s="99"/>
      <c r="D133" s="99"/>
      <c r="E133" s="99"/>
      <c r="F133" s="99"/>
      <c r="G133" s="99"/>
      <c r="H133" s="99"/>
      <c r="I133" s="99"/>
      <c r="J133" s="99"/>
      <c r="K133" s="99"/>
      <c r="L133" s="99"/>
      <c r="M133" s="99"/>
      <c r="N133" s="99"/>
      <c r="O133" s="1"/>
      <c r="P133" s="1"/>
      <c r="Q133" s="1"/>
      <c r="R133" s="1"/>
      <c r="S133" s="1"/>
      <c r="T133" s="1"/>
      <c r="U133" s="1"/>
      <c r="V133" s="1"/>
      <c r="W133" s="1"/>
      <c r="X133" s="1"/>
      <c r="Y133" s="1"/>
      <c r="Z133" s="1"/>
    </row>
    <row r="134" spans="1:26" ht="15.75" customHeight="1" x14ac:dyDescent="0.3">
      <c r="A134" s="99"/>
      <c r="B134" s="99"/>
      <c r="C134" s="99"/>
      <c r="D134" s="99"/>
      <c r="E134" s="99"/>
      <c r="F134" s="99"/>
      <c r="G134" s="99"/>
      <c r="H134" s="99"/>
      <c r="I134" s="99"/>
      <c r="J134" s="99"/>
      <c r="K134" s="99"/>
      <c r="L134" s="99"/>
      <c r="M134" s="99"/>
      <c r="N134" s="99"/>
      <c r="O134" s="1"/>
      <c r="P134" s="1"/>
      <c r="Q134" s="1"/>
      <c r="R134" s="1"/>
      <c r="S134" s="1"/>
      <c r="T134" s="1"/>
      <c r="U134" s="1"/>
      <c r="V134" s="1"/>
      <c r="W134" s="1"/>
      <c r="X134" s="1"/>
      <c r="Y134" s="1"/>
      <c r="Z134" s="1"/>
    </row>
    <row r="135" spans="1:26" ht="15.75" customHeight="1" x14ac:dyDescent="0.3">
      <c r="A135" s="99"/>
      <c r="B135" s="99"/>
      <c r="C135" s="99"/>
      <c r="D135" s="99"/>
      <c r="E135" s="99"/>
      <c r="F135" s="99"/>
      <c r="G135" s="99"/>
      <c r="H135" s="99"/>
      <c r="I135" s="99"/>
      <c r="J135" s="99"/>
      <c r="K135" s="99"/>
      <c r="L135" s="99"/>
      <c r="M135" s="99"/>
      <c r="N135" s="99"/>
      <c r="O135" s="1"/>
      <c r="P135" s="1"/>
      <c r="Q135" s="1"/>
      <c r="R135" s="1"/>
      <c r="S135" s="1"/>
      <c r="T135" s="1"/>
      <c r="U135" s="1"/>
      <c r="V135" s="1"/>
      <c r="W135" s="1"/>
      <c r="X135" s="1"/>
      <c r="Y135" s="1"/>
      <c r="Z135" s="1"/>
    </row>
    <row r="136" spans="1:26" ht="15.75" customHeight="1" x14ac:dyDescent="0.3">
      <c r="A136" s="99"/>
      <c r="B136" s="99"/>
      <c r="C136" s="99"/>
      <c r="D136" s="99"/>
      <c r="E136" s="99"/>
      <c r="F136" s="99"/>
      <c r="G136" s="99"/>
      <c r="H136" s="99"/>
      <c r="I136" s="99"/>
      <c r="J136" s="99"/>
      <c r="K136" s="99"/>
      <c r="L136" s="99"/>
      <c r="M136" s="99"/>
      <c r="N136" s="99"/>
      <c r="O136" s="1"/>
      <c r="P136" s="1"/>
      <c r="Q136" s="1"/>
      <c r="R136" s="1"/>
      <c r="S136" s="1"/>
      <c r="T136" s="1"/>
      <c r="U136" s="1"/>
      <c r="V136" s="1"/>
      <c r="W136" s="1"/>
      <c r="X136" s="1"/>
      <c r="Y136" s="1"/>
      <c r="Z136" s="1"/>
    </row>
    <row r="137" spans="1:26" ht="15.75" customHeight="1" x14ac:dyDescent="0.3">
      <c r="A137" s="99"/>
      <c r="B137" s="99"/>
      <c r="C137" s="99"/>
      <c r="D137" s="99"/>
      <c r="E137" s="99"/>
      <c r="F137" s="99"/>
      <c r="G137" s="99"/>
      <c r="H137" s="99"/>
      <c r="I137" s="99"/>
      <c r="J137" s="99"/>
      <c r="K137" s="99"/>
      <c r="L137" s="99"/>
      <c r="M137" s="99"/>
      <c r="N137" s="99"/>
      <c r="O137" s="1"/>
      <c r="P137" s="1"/>
      <c r="Q137" s="1"/>
      <c r="R137" s="1"/>
      <c r="S137" s="1"/>
      <c r="T137" s="1"/>
      <c r="U137" s="1"/>
      <c r="V137" s="1"/>
      <c r="W137" s="1"/>
      <c r="X137" s="1"/>
      <c r="Y137" s="1"/>
      <c r="Z137" s="1"/>
    </row>
    <row r="138" spans="1:26" ht="15.75" customHeight="1" x14ac:dyDescent="0.3">
      <c r="A138" s="99"/>
      <c r="B138" s="99"/>
      <c r="C138" s="99"/>
      <c r="D138" s="99"/>
      <c r="E138" s="99"/>
      <c r="F138" s="99"/>
      <c r="G138" s="99"/>
      <c r="H138" s="99"/>
      <c r="I138" s="99"/>
      <c r="J138" s="99"/>
      <c r="K138" s="99"/>
      <c r="L138" s="99"/>
      <c r="M138" s="99"/>
      <c r="N138" s="99"/>
      <c r="O138" s="1"/>
      <c r="P138" s="1"/>
      <c r="Q138" s="1"/>
      <c r="R138" s="1"/>
      <c r="S138" s="1"/>
      <c r="T138" s="1"/>
      <c r="U138" s="1"/>
      <c r="V138" s="1"/>
      <c r="W138" s="1"/>
      <c r="X138" s="1"/>
      <c r="Y138" s="1"/>
      <c r="Z138" s="1"/>
    </row>
    <row r="139" spans="1:26" ht="15.75" customHeight="1" x14ac:dyDescent="0.3">
      <c r="A139" s="99"/>
      <c r="B139" s="99"/>
      <c r="C139" s="99"/>
      <c r="D139" s="99"/>
      <c r="E139" s="99"/>
      <c r="F139" s="99"/>
      <c r="G139" s="99"/>
      <c r="H139" s="99"/>
      <c r="I139" s="99"/>
      <c r="J139" s="99"/>
      <c r="K139" s="99"/>
      <c r="L139" s="99"/>
      <c r="M139" s="99"/>
      <c r="N139" s="99"/>
      <c r="O139" s="1"/>
      <c r="P139" s="1"/>
      <c r="Q139" s="1"/>
      <c r="R139" s="1"/>
      <c r="S139" s="1"/>
      <c r="T139" s="1"/>
      <c r="U139" s="1"/>
      <c r="V139" s="1"/>
      <c r="W139" s="1"/>
      <c r="X139" s="1"/>
      <c r="Y139" s="1"/>
      <c r="Z139" s="1"/>
    </row>
    <row r="140" spans="1:26" ht="15.75" customHeight="1" x14ac:dyDescent="0.3">
      <c r="A140" s="99"/>
      <c r="B140" s="99"/>
      <c r="C140" s="99"/>
      <c r="D140" s="99"/>
      <c r="E140" s="99"/>
      <c r="F140" s="99"/>
      <c r="G140" s="99"/>
      <c r="H140" s="99"/>
      <c r="I140" s="99"/>
      <c r="J140" s="99"/>
      <c r="K140" s="99"/>
      <c r="L140" s="99"/>
      <c r="M140" s="99"/>
      <c r="N140" s="99"/>
      <c r="O140" s="1"/>
      <c r="P140" s="1"/>
      <c r="Q140" s="1"/>
      <c r="R140" s="1"/>
      <c r="S140" s="1"/>
      <c r="T140" s="1"/>
      <c r="U140" s="1"/>
      <c r="V140" s="1"/>
      <c r="W140" s="1"/>
      <c r="X140" s="1"/>
      <c r="Y140" s="1"/>
      <c r="Z140" s="1"/>
    </row>
    <row r="141" spans="1:26" ht="15.75" customHeight="1" x14ac:dyDescent="0.3">
      <c r="A141" s="99"/>
      <c r="B141" s="99"/>
      <c r="C141" s="99"/>
      <c r="D141" s="99"/>
      <c r="E141" s="99"/>
      <c r="F141" s="99"/>
      <c r="G141" s="99"/>
      <c r="H141" s="99"/>
      <c r="I141" s="99"/>
      <c r="J141" s="99"/>
      <c r="K141" s="99"/>
      <c r="L141" s="99"/>
      <c r="M141" s="99"/>
      <c r="N141" s="99"/>
      <c r="O141" s="1"/>
      <c r="P141" s="1"/>
      <c r="Q141" s="1"/>
      <c r="R141" s="1"/>
      <c r="S141" s="1"/>
      <c r="T141" s="1"/>
      <c r="U141" s="1"/>
      <c r="V141" s="1"/>
      <c r="W141" s="1"/>
      <c r="X141" s="1"/>
      <c r="Y141" s="1"/>
      <c r="Z141" s="1"/>
    </row>
    <row r="142" spans="1:26" ht="15.75" customHeight="1" x14ac:dyDescent="0.3">
      <c r="A142" s="99"/>
      <c r="B142" s="99"/>
      <c r="C142" s="99"/>
      <c r="D142" s="99"/>
      <c r="E142" s="99"/>
      <c r="F142" s="99"/>
      <c r="G142" s="99"/>
      <c r="H142" s="99"/>
      <c r="I142" s="99"/>
      <c r="J142" s="99"/>
      <c r="K142" s="99"/>
      <c r="L142" s="99"/>
      <c r="M142" s="99"/>
      <c r="N142" s="99"/>
      <c r="O142" s="1"/>
      <c r="P142" s="1"/>
      <c r="Q142" s="1"/>
      <c r="R142" s="1"/>
      <c r="S142" s="1"/>
      <c r="T142" s="1"/>
      <c r="U142" s="1"/>
      <c r="V142" s="1"/>
      <c r="W142" s="1"/>
      <c r="X142" s="1"/>
      <c r="Y142" s="1"/>
      <c r="Z142" s="1"/>
    </row>
    <row r="143" spans="1:26" ht="15.75" customHeight="1" x14ac:dyDescent="0.3">
      <c r="A143" s="99"/>
      <c r="B143" s="99"/>
      <c r="C143" s="99"/>
      <c r="D143" s="99"/>
      <c r="E143" s="99"/>
      <c r="F143" s="99"/>
      <c r="G143" s="99"/>
      <c r="H143" s="99"/>
      <c r="I143" s="99"/>
      <c r="J143" s="99"/>
      <c r="K143" s="99"/>
      <c r="L143" s="99"/>
      <c r="M143" s="99"/>
      <c r="N143" s="99"/>
      <c r="O143" s="1"/>
      <c r="P143" s="1"/>
      <c r="Q143" s="1"/>
      <c r="R143" s="1"/>
      <c r="S143" s="1"/>
      <c r="T143" s="1"/>
      <c r="U143" s="1"/>
      <c r="V143" s="1"/>
      <c r="W143" s="1"/>
      <c r="X143" s="1"/>
      <c r="Y143" s="1"/>
      <c r="Z143" s="1"/>
    </row>
    <row r="144" spans="1:26" ht="15.75" customHeight="1" x14ac:dyDescent="0.3">
      <c r="A144" s="99"/>
      <c r="B144" s="99"/>
      <c r="C144" s="99"/>
      <c r="D144" s="99"/>
      <c r="E144" s="99"/>
      <c r="F144" s="99"/>
      <c r="G144" s="99"/>
      <c r="H144" s="99"/>
      <c r="I144" s="99"/>
      <c r="J144" s="99"/>
      <c r="K144" s="99"/>
      <c r="L144" s="99"/>
      <c r="M144" s="99"/>
      <c r="N144" s="99"/>
      <c r="O144" s="1"/>
      <c r="P144" s="1"/>
      <c r="Q144" s="1"/>
      <c r="R144" s="1"/>
      <c r="S144" s="1"/>
      <c r="T144" s="1"/>
      <c r="U144" s="1"/>
      <c r="V144" s="1"/>
      <c r="W144" s="1"/>
      <c r="X144" s="1"/>
      <c r="Y144" s="1"/>
      <c r="Z144" s="1"/>
    </row>
    <row r="145" spans="1:26" ht="15.75" customHeight="1" x14ac:dyDescent="0.3">
      <c r="A145" s="99"/>
      <c r="B145" s="99"/>
      <c r="C145" s="99"/>
      <c r="D145" s="99"/>
      <c r="E145" s="99"/>
      <c r="F145" s="99"/>
      <c r="G145" s="99"/>
      <c r="H145" s="99"/>
      <c r="I145" s="99"/>
      <c r="J145" s="99"/>
      <c r="K145" s="99"/>
      <c r="L145" s="99"/>
      <c r="M145" s="99"/>
      <c r="N145" s="99"/>
      <c r="O145" s="1"/>
      <c r="P145" s="1"/>
      <c r="Q145" s="1"/>
      <c r="R145" s="1"/>
      <c r="S145" s="1"/>
      <c r="T145" s="1"/>
      <c r="U145" s="1"/>
      <c r="V145" s="1"/>
      <c r="W145" s="1"/>
      <c r="X145" s="1"/>
      <c r="Y145" s="1"/>
      <c r="Z145" s="1"/>
    </row>
    <row r="146" spans="1:26" ht="15.75" customHeight="1" x14ac:dyDescent="0.3">
      <c r="A146" s="99"/>
      <c r="B146" s="99"/>
      <c r="C146" s="99"/>
      <c r="D146" s="99"/>
      <c r="E146" s="99"/>
      <c r="F146" s="99"/>
      <c r="G146" s="99"/>
      <c r="H146" s="99"/>
      <c r="I146" s="99"/>
      <c r="J146" s="99"/>
      <c r="K146" s="99"/>
      <c r="L146" s="99"/>
      <c r="M146" s="99"/>
      <c r="N146" s="99"/>
      <c r="O146" s="1"/>
      <c r="P146" s="1"/>
      <c r="Q146" s="1"/>
      <c r="R146" s="1"/>
      <c r="S146" s="1"/>
      <c r="T146" s="1"/>
      <c r="U146" s="1"/>
      <c r="V146" s="1"/>
      <c r="W146" s="1"/>
      <c r="X146" s="1"/>
      <c r="Y146" s="1"/>
      <c r="Z146" s="1"/>
    </row>
    <row r="147" spans="1:26" ht="15.75" customHeight="1" x14ac:dyDescent="0.3">
      <c r="A147" s="99"/>
      <c r="B147" s="99"/>
      <c r="C147" s="99"/>
      <c r="D147" s="99"/>
      <c r="E147" s="99"/>
      <c r="F147" s="99"/>
      <c r="G147" s="99"/>
      <c r="H147" s="99"/>
      <c r="I147" s="99"/>
      <c r="J147" s="99"/>
      <c r="K147" s="99"/>
      <c r="L147" s="99"/>
      <c r="M147" s="99"/>
      <c r="N147" s="99"/>
      <c r="O147" s="1"/>
      <c r="P147" s="1"/>
      <c r="Q147" s="1"/>
      <c r="R147" s="1"/>
      <c r="S147" s="1"/>
      <c r="T147" s="1"/>
      <c r="U147" s="1"/>
      <c r="V147" s="1"/>
      <c r="W147" s="1"/>
      <c r="X147" s="1"/>
      <c r="Y147" s="1"/>
      <c r="Z147" s="1"/>
    </row>
    <row r="148" spans="1:26" ht="15.75" customHeight="1" x14ac:dyDescent="0.3">
      <c r="A148" s="99"/>
      <c r="B148" s="99"/>
      <c r="C148" s="99"/>
      <c r="D148" s="99"/>
      <c r="E148" s="99"/>
      <c r="F148" s="99"/>
      <c r="G148" s="99"/>
      <c r="H148" s="99"/>
      <c r="I148" s="99"/>
      <c r="J148" s="99"/>
      <c r="K148" s="99"/>
      <c r="L148" s="99"/>
      <c r="M148" s="99"/>
      <c r="N148" s="99"/>
      <c r="O148" s="1"/>
      <c r="P148" s="1"/>
      <c r="Q148" s="1"/>
      <c r="R148" s="1"/>
      <c r="S148" s="1"/>
      <c r="T148" s="1"/>
      <c r="U148" s="1"/>
      <c r="V148" s="1"/>
      <c r="W148" s="1"/>
      <c r="X148" s="1"/>
      <c r="Y148" s="1"/>
      <c r="Z148" s="1"/>
    </row>
    <row r="149" spans="1:26" ht="15.75" customHeight="1" x14ac:dyDescent="0.3">
      <c r="A149" s="99"/>
      <c r="B149" s="99"/>
      <c r="C149" s="99"/>
      <c r="D149" s="99"/>
      <c r="E149" s="99"/>
      <c r="F149" s="99"/>
      <c r="G149" s="99"/>
      <c r="H149" s="99"/>
      <c r="I149" s="99"/>
      <c r="J149" s="99"/>
      <c r="K149" s="99"/>
      <c r="L149" s="99"/>
      <c r="M149" s="99"/>
      <c r="N149" s="99"/>
      <c r="O149" s="1"/>
      <c r="P149" s="1"/>
      <c r="Q149" s="1"/>
      <c r="R149" s="1"/>
      <c r="S149" s="1"/>
      <c r="T149" s="1"/>
      <c r="U149" s="1"/>
      <c r="V149" s="1"/>
      <c r="W149" s="1"/>
      <c r="X149" s="1"/>
      <c r="Y149" s="1"/>
      <c r="Z149" s="1"/>
    </row>
    <row r="150" spans="1:26" ht="15.75" customHeight="1" x14ac:dyDescent="0.3">
      <c r="A150" s="99"/>
      <c r="B150" s="99"/>
      <c r="C150" s="99"/>
      <c r="D150" s="99"/>
      <c r="E150" s="99"/>
      <c r="F150" s="99"/>
      <c r="G150" s="99"/>
      <c r="H150" s="99"/>
      <c r="I150" s="99"/>
      <c r="J150" s="99"/>
      <c r="K150" s="99"/>
      <c r="L150" s="99"/>
      <c r="M150" s="99"/>
      <c r="N150" s="99"/>
      <c r="O150" s="1"/>
      <c r="P150" s="1"/>
      <c r="Q150" s="1"/>
      <c r="R150" s="1"/>
      <c r="S150" s="1"/>
      <c r="T150" s="1"/>
      <c r="U150" s="1"/>
      <c r="V150" s="1"/>
      <c r="W150" s="1"/>
      <c r="X150" s="1"/>
      <c r="Y150" s="1"/>
      <c r="Z150" s="1"/>
    </row>
    <row r="151" spans="1:26" ht="15.75" customHeight="1" x14ac:dyDescent="0.3">
      <c r="A151" s="99"/>
      <c r="B151" s="99"/>
      <c r="C151" s="99"/>
      <c r="D151" s="99"/>
      <c r="E151" s="99"/>
      <c r="F151" s="99"/>
      <c r="G151" s="99"/>
      <c r="H151" s="99"/>
      <c r="I151" s="99"/>
      <c r="J151" s="99"/>
      <c r="K151" s="99"/>
      <c r="L151" s="99"/>
      <c r="M151" s="99"/>
      <c r="N151" s="99"/>
      <c r="O151" s="1"/>
      <c r="P151" s="1"/>
      <c r="Q151" s="1"/>
      <c r="R151" s="1"/>
      <c r="S151" s="1"/>
      <c r="T151" s="1"/>
      <c r="U151" s="1"/>
      <c r="V151" s="1"/>
      <c r="W151" s="1"/>
      <c r="X151" s="1"/>
      <c r="Y151" s="1"/>
      <c r="Z151" s="1"/>
    </row>
    <row r="152" spans="1:26" ht="15.75" customHeight="1" x14ac:dyDescent="0.3">
      <c r="A152" s="99"/>
      <c r="B152" s="99"/>
      <c r="C152" s="99"/>
      <c r="D152" s="99"/>
      <c r="E152" s="99"/>
      <c r="F152" s="99"/>
      <c r="G152" s="99"/>
      <c r="H152" s="99"/>
      <c r="I152" s="99"/>
      <c r="J152" s="99"/>
      <c r="K152" s="99"/>
      <c r="L152" s="99"/>
      <c r="M152" s="99"/>
      <c r="N152" s="99"/>
      <c r="O152" s="1"/>
      <c r="P152" s="1"/>
      <c r="Q152" s="1"/>
      <c r="R152" s="1"/>
      <c r="S152" s="1"/>
      <c r="T152" s="1"/>
      <c r="U152" s="1"/>
      <c r="V152" s="1"/>
      <c r="W152" s="1"/>
      <c r="X152" s="1"/>
      <c r="Y152" s="1"/>
      <c r="Z152" s="1"/>
    </row>
    <row r="153" spans="1:26" ht="15.75" customHeight="1" x14ac:dyDescent="0.3">
      <c r="A153" s="99"/>
      <c r="B153" s="99"/>
      <c r="C153" s="99"/>
      <c r="D153" s="99"/>
      <c r="E153" s="99"/>
      <c r="F153" s="99"/>
      <c r="G153" s="99"/>
      <c r="H153" s="99"/>
      <c r="I153" s="99"/>
      <c r="J153" s="99"/>
      <c r="K153" s="99"/>
      <c r="L153" s="99"/>
      <c r="M153" s="99"/>
      <c r="N153" s="99"/>
      <c r="O153" s="1"/>
      <c r="P153" s="1"/>
      <c r="Q153" s="1"/>
      <c r="R153" s="1"/>
      <c r="S153" s="1"/>
      <c r="T153" s="1"/>
      <c r="U153" s="1"/>
      <c r="V153" s="1"/>
      <c r="W153" s="1"/>
      <c r="X153" s="1"/>
      <c r="Y153" s="1"/>
      <c r="Z153" s="1"/>
    </row>
    <row r="154" spans="1:26" ht="15.75" customHeight="1" x14ac:dyDescent="0.3">
      <c r="A154" s="99"/>
      <c r="B154" s="99"/>
      <c r="C154" s="99"/>
      <c r="D154" s="99"/>
      <c r="E154" s="99"/>
      <c r="F154" s="99"/>
      <c r="G154" s="99"/>
      <c r="H154" s="99"/>
      <c r="I154" s="99"/>
      <c r="J154" s="99"/>
      <c r="K154" s="99"/>
      <c r="L154" s="99"/>
      <c r="M154" s="99"/>
      <c r="N154" s="99"/>
      <c r="O154" s="1"/>
      <c r="P154" s="1"/>
      <c r="Q154" s="1"/>
      <c r="R154" s="1"/>
      <c r="S154" s="1"/>
      <c r="T154" s="1"/>
      <c r="U154" s="1"/>
      <c r="V154" s="1"/>
      <c r="W154" s="1"/>
      <c r="X154" s="1"/>
      <c r="Y154" s="1"/>
      <c r="Z154" s="1"/>
    </row>
    <row r="155" spans="1:26" ht="15.75" customHeight="1" x14ac:dyDescent="0.3">
      <c r="A155" s="99"/>
      <c r="B155" s="99"/>
      <c r="C155" s="99"/>
      <c r="D155" s="99"/>
      <c r="E155" s="99"/>
      <c r="F155" s="99"/>
      <c r="G155" s="99"/>
      <c r="H155" s="99"/>
      <c r="I155" s="99"/>
      <c r="J155" s="99"/>
      <c r="K155" s="99"/>
      <c r="L155" s="99"/>
      <c r="M155" s="99"/>
      <c r="N155" s="99"/>
      <c r="O155" s="1"/>
      <c r="P155" s="1"/>
      <c r="Q155" s="1"/>
      <c r="R155" s="1"/>
      <c r="S155" s="1"/>
      <c r="T155" s="1"/>
      <c r="U155" s="1"/>
      <c r="V155" s="1"/>
      <c r="W155" s="1"/>
      <c r="X155" s="1"/>
      <c r="Y155" s="1"/>
      <c r="Z155" s="1"/>
    </row>
    <row r="156" spans="1:26" ht="15.75" customHeight="1" x14ac:dyDescent="0.3">
      <c r="A156" s="99"/>
      <c r="B156" s="99"/>
      <c r="C156" s="99"/>
      <c r="D156" s="99"/>
      <c r="E156" s="99"/>
      <c r="F156" s="99"/>
      <c r="G156" s="99"/>
      <c r="H156" s="99"/>
      <c r="I156" s="99"/>
      <c r="J156" s="99"/>
      <c r="K156" s="99"/>
      <c r="L156" s="99"/>
      <c r="M156" s="99"/>
      <c r="N156" s="99"/>
      <c r="O156" s="1"/>
      <c r="P156" s="1"/>
      <c r="Q156" s="1"/>
      <c r="R156" s="1"/>
      <c r="S156" s="1"/>
      <c r="T156" s="1"/>
      <c r="U156" s="1"/>
      <c r="V156" s="1"/>
      <c r="W156" s="1"/>
      <c r="X156" s="1"/>
      <c r="Y156" s="1"/>
      <c r="Z156" s="1"/>
    </row>
    <row r="157" spans="1:26" ht="15.75" customHeight="1" x14ac:dyDescent="0.3">
      <c r="A157" s="99"/>
      <c r="B157" s="99"/>
      <c r="C157" s="99"/>
      <c r="D157" s="99"/>
      <c r="E157" s="99"/>
      <c r="F157" s="99"/>
      <c r="G157" s="99"/>
      <c r="H157" s="99"/>
      <c r="I157" s="99"/>
      <c r="J157" s="99"/>
      <c r="K157" s="99"/>
      <c r="L157" s="99"/>
      <c r="M157" s="99"/>
      <c r="N157" s="99"/>
      <c r="O157" s="1"/>
      <c r="P157" s="1"/>
      <c r="Q157" s="1"/>
      <c r="R157" s="1"/>
      <c r="S157" s="1"/>
      <c r="T157" s="1"/>
      <c r="U157" s="1"/>
      <c r="V157" s="1"/>
      <c r="W157" s="1"/>
      <c r="X157" s="1"/>
      <c r="Y157" s="1"/>
      <c r="Z157" s="1"/>
    </row>
    <row r="158" spans="1:26" ht="15.75" customHeight="1" x14ac:dyDescent="0.3">
      <c r="A158" s="99"/>
      <c r="B158" s="99"/>
      <c r="C158" s="99"/>
      <c r="D158" s="99"/>
      <c r="E158" s="99"/>
      <c r="F158" s="99"/>
      <c r="G158" s="99"/>
      <c r="H158" s="99"/>
      <c r="I158" s="99"/>
      <c r="J158" s="99"/>
      <c r="K158" s="99"/>
      <c r="L158" s="99"/>
      <c r="M158" s="99"/>
      <c r="N158" s="99"/>
      <c r="O158" s="1"/>
      <c r="P158" s="1"/>
      <c r="Q158" s="1"/>
      <c r="R158" s="1"/>
      <c r="S158" s="1"/>
      <c r="T158" s="1"/>
      <c r="U158" s="1"/>
      <c r="V158" s="1"/>
      <c r="W158" s="1"/>
      <c r="X158" s="1"/>
      <c r="Y158" s="1"/>
      <c r="Z158" s="1"/>
    </row>
    <row r="159" spans="1:26" ht="15.75" customHeight="1" x14ac:dyDescent="0.3">
      <c r="A159" s="99"/>
      <c r="B159" s="99"/>
      <c r="C159" s="99"/>
      <c r="D159" s="99"/>
      <c r="E159" s="99"/>
      <c r="F159" s="99"/>
      <c r="G159" s="99"/>
      <c r="H159" s="99"/>
      <c r="I159" s="99"/>
      <c r="J159" s="99"/>
      <c r="K159" s="99"/>
      <c r="L159" s="99"/>
      <c r="M159" s="99"/>
      <c r="N159" s="99"/>
      <c r="O159" s="1"/>
      <c r="P159" s="1"/>
      <c r="Q159" s="1"/>
      <c r="R159" s="1"/>
      <c r="S159" s="1"/>
      <c r="T159" s="1"/>
      <c r="U159" s="1"/>
      <c r="V159" s="1"/>
      <c r="W159" s="1"/>
      <c r="X159" s="1"/>
      <c r="Y159" s="1"/>
      <c r="Z159" s="1"/>
    </row>
    <row r="160" spans="1:26" ht="15.75" customHeight="1" x14ac:dyDescent="0.3">
      <c r="A160" s="99"/>
      <c r="B160" s="99"/>
      <c r="C160" s="99"/>
      <c r="D160" s="99"/>
      <c r="E160" s="99"/>
      <c r="F160" s="99"/>
      <c r="G160" s="99"/>
      <c r="H160" s="99"/>
      <c r="I160" s="99"/>
      <c r="J160" s="99"/>
      <c r="K160" s="99"/>
      <c r="L160" s="99"/>
      <c r="M160" s="99"/>
      <c r="N160" s="99"/>
      <c r="O160" s="1"/>
      <c r="P160" s="1"/>
      <c r="Q160" s="1"/>
      <c r="R160" s="1"/>
      <c r="S160" s="1"/>
      <c r="T160" s="1"/>
      <c r="U160" s="1"/>
      <c r="V160" s="1"/>
      <c r="W160" s="1"/>
      <c r="X160" s="1"/>
      <c r="Y160" s="1"/>
      <c r="Z160" s="1"/>
    </row>
    <row r="161" spans="1:26" ht="15.75" customHeight="1" x14ac:dyDescent="0.3">
      <c r="A161" s="99"/>
      <c r="B161" s="99"/>
      <c r="C161" s="99"/>
      <c r="D161" s="99"/>
      <c r="E161" s="99"/>
      <c r="F161" s="99"/>
      <c r="G161" s="99"/>
      <c r="H161" s="99"/>
      <c r="I161" s="99"/>
      <c r="J161" s="99"/>
      <c r="K161" s="99"/>
      <c r="L161" s="99"/>
      <c r="M161" s="99"/>
      <c r="N161" s="99"/>
      <c r="O161" s="1"/>
      <c r="P161" s="1"/>
      <c r="Q161" s="1"/>
      <c r="R161" s="1"/>
      <c r="S161" s="1"/>
      <c r="T161" s="1"/>
      <c r="U161" s="1"/>
      <c r="V161" s="1"/>
      <c r="W161" s="1"/>
      <c r="X161" s="1"/>
      <c r="Y161" s="1"/>
      <c r="Z161" s="1"/>
    </row>
    <row r="162" spans="1:26" ht="15.75" customHeight="1" x14ac:dyDescent="0.3">
      <c r="A162" s="99"/>
      <c r="B162" s="99"/>
      <c r="C162" s="99"/>
      <c r="D162" s="99"/>
      <c r="E162" s="99"/>
      <c r="F162" s="99"/>
      <c r="G162" s="99"/>
      <c r="H162" s="99"/>
      <c r="I162" s="99"/>
      <c r="J162" s="99"/>
      <c r="K162" s="99"/>
      <c r="L162" s="99"/>
      <c r="M162" s="99"/>
      <c r="N162" s="99"/>
      <c r="O162" s="1"/>
      <c r="P162" s="1"/>
      <c r="Q162" s="1"/>
      <c r="R162" s="1"/>
      <c r="S162" s="1"/>
      <c r="T162" s="1"/>
      <c r="U162" s="1"/>
      <c r="V162" s="1"/>
      <c r="W162" s="1"/>
      <c r="X162" s="1"/>
      <c r="Y162" s="1"/>
      <c r="Z162" s="1"/>
    </row>
    <row r="163" spans="1:26" ht="15.75" customHeight="1" x14ac:dyDescent="0.3">
      <c r="A163" s="99"/>
      <c r="B163" s="99"/>
      <c r="C163" s="99"/>
      <c r="D163" s="99"/>
      <c r="E163" s="99"/>
      <c r="F163" s="99"/>
      <c r="G163" s="99"/>
      <c r="H163" s="99"/>
      <c r="I163" s="99"/>
      <c r="J163" s="99"/>
      <c r="K163" s="99"/>
      <c r="L163" s="99"/>
      <c r="M163" s="99"/>
      <c r="N163" s="99"/>
      <c r="O163" s="1"/>
      <c r="P163" s="1"/>
      <c r="Q163" s="1"/>
      <c r="R163" s="1"/>
      <c r="S163" s="1"/>
      <c r="T163" s="1"/>
      <c r="U163" s="1"/>
      <c r="V163" s="1"/>
      <c r="W163" s="1"/>
      <c r="X163" s="1"/>
      <c r="Y163" s="1"/>
      <c r="Z163" s="1"/>
    </row>
    <row r="164" spans="1:26" ht="15.75" customHeight="1" x14ac:dyDescent="0.3">
      <c r="A164" s="99"/>
      <c r="B164" s="99"/>
      <c r="C164" s="99"/>
      <c r="D164" s="99"/>
      <c r="E164" s="99"/>
      <c r="F164" s="99"/>
      <c r="G164" s="99"/>
      <c r="H164" s="99"/>
      <c r="I164" s="99"/>
      <c r="J164" s="99"/>
      <c r="K164" s="99"/>
      <c r="L164" s="99"/>
      <c r="M164" s="99"/>
      <c r="N164" s="99"/>
      <c r="O164" s="1"/>
      <c r="P164" s="1"/>
      <c r="Q164" s="1"/>
      <c r="R164" s="1"/>
      <c r="S164" s="1"/>
      <c r="T164" s="1"/>
      <c r="U164" s="1"/>
      <c r="V164" s="1"/>
      <c r="W164" s="1"/>
      <c r="X164" s="1"/>
      <c r="Y164" s="1"/>
      <c r="Z164" s="1"/>
    </row>
    <row r="165" spans="1:26" ht="15.75" customHeight="1" x14ac:dyDescent="0.3">
      <c r="A165" s="99"/>
      <c r="B165" s="99"/>
      <c r="C165" s="99"/>
      <c r="D165" s="99"/>
      <c r="E165" s="99"/>
      <c r="F165" s="99"/>
      <c r="G165" s="99"/>
      <c r="H165" s="99"/>
      <c r="I165" s="99"/>
      <c r="J165" s="99"/>
      <c r="K165" s="99"/>
      <c r="L165" s="99"/>
      <c r="M165" s="99"/>
      <c r="N165" s="99"/>
      <c r="O165" s="1"/>
      <c r="P165" s="1"/>
      <c r="Q165" s="1"/>
      <c r="R165" s="1"/>
      <c r="S165" s="1"/>
      <c r="T165" s="1"/>
      <c r="U165" s="1"/>
      <c r="V165" s="1"/>
      <c r="W165" s="1"/>
      <c r="X165" s="1"/>
      <c r="Y165" s="1"/>
      <c r="Z165" s="1"/>
    </row>
    <row r="166" spans="1:26" ht="15.75" customHeight="1" x14ac:dyDescent="0.3">
      <c r="A166" s="99"/>
      <c r="B166" s="99"/>
      <c r="C166" s="99"/>
      <c r="D166" s="99"/>
      <c r="E166" s="99"/>
      <c r="F166" s="99"/>
      <c r="G166" s="99"/>
      <c r="H166" s="99"/>
      <c r="I166" s="99"/>
      <c r="J166" s="99"/>
      <c r="K166" s="99"/>
      <c r="L166" s="99"/>
      <c r="M166" s="99"/>
      <c r="N166" s="99"/>
      <c r="O166" s="1"/>
      <c r="P166" s="1"/>
      <c r="Q166" s="1"/>
      <c r="R166" s="1"/>
      <c r="S166" s="1"/>
      <c r="T166" s="1"/>
      <c r="U166" s="1"/>
      <c r="V166" s="1"/>
      <c r="W166" s="1"/>
      <c r="X166" s="1"/>
      <c r="Y166" s="1"/>
      <c r="Z166" s="1"/>
    </row>
    <row r="167" spans="1:26" ht="15.75" customHeight="1" x14ac:dyDescent="0.3">
      <c r="A167" s="99"/>
      <c r="B167" s="99"/>
      <c r="C167" s="99"/>
      <c r="D167" s="99"/>
      <c r="E167" s="99"/>
      <c r="F167" s="99"/>
      <c r="G167" s="99"/>
      <c r="H167" s="99"/>
      <c r="I167" s="99"/>
      <c r="J167" s="99"/>
      <c r="K167" s="99"/>
      <c r="L167" s="99"/>
      <c r="M167" s="99"/>
      <c r="N167" s="99"/>
      <c r="O167" s="1"/>
      <c r="P167" s="1"/>
      <c r="Q167" s="1"/>
      <c r="R167" s="1"/>
      <c r="S167" s="1"/>
      <c r="T167" s="1"/>
      <c r="U167" s="1"/>
      <c r="V167" s="1"/>
      <c r="W167" s="1"/>
      <c r="X167" s="1"/>
      <c r="Y167" s="1"/>
      <c r="Z167" s="1"/>
    </row>
    <row r="168" spans="1:26" ht="15.75" customHeight="1" x14ac:dyDescent="0.3">
      <c r="A168" s="99"/>
      <c r="B168" s="99"/>
      <c r="C168" s="99"/>
      <c r="D168" s="99"/>
      <c r="E168" s="99"/>
      <c r="F168" s="99"/>
      <c r="G168" s="99"/>
      <c r="H168" s="99"/>
      <c r="I168" s="99"/>
      <c r="J168" s="99"/>
      <c r="K168" s="99"/>
      <c r="L168" s="99"/>
      <c r="M168" s="99"/>
      <c r="N168" s="99"/>
      <c r="O168" s="1"/>
      <c r="P168" s="1"/>
      <c r="Q168" s="1"/>
      <c r="R168" s="1"/>
      <c r="S168" s="1"/>
      <c r="T168" s="1"/>
      <c r="U168" s="1"/>
      <c r="V168" s="1"/>
      <c r="W168" s="1"/>
      <c r="X168" s="1"/>
      <c r="Y168" s="1"/>
      <c r="Z168" s="1"/>
    </row>
    <row r="169" spans="1:26" ht="15.75" customHeight="1" x14ac:dyDescent="0.3">
      <c r="A169" s="99"/>
      <c r="B169" s="99"/>
      <c r="C169" s="99"/>
      <c r="D169" s="99"/>
      <c r="E169" s="99"/>
      <c r="F169" s="99"/>
      <c r="G169" s="99"/>
      <c r="H169" s="99"/>
      <c r="I169" s="99"/>
      <c r="J169" s="99"/>
      <c r="K169" s="99"/>
      <c r="L169" s="99"/>
      <c r="M169" s="99"/>
      <c r="N169" s="99"/>
      <c r="O169" s="1"/>
      <c r="P169" s="1"/>
      <c r="Q169" s="1"/>
      <c r="R169" s="1"/>
      <c r="S169" s="1"/>
      <c r="T169" s="1"/>
      <c r="U169" s="1"/>
      <c r="V169" s="1"/>
      <c r="W169" s="1"/>
      <c r="X169" s="1"/>
      <c r="Y169" s="1"/>
      <c r="Z169" s="1"/>
    </row>
    <row r="170" spans="1:26" ht="15.75" customHeight="1" x14ac:dyDescent="0.3">
      <c r="A170" s="99"/>
      <c r="B170" s="99"/>
      <c r="C170" s="99"/>
      <c r="D170" s="99"/>
      <c r="E170" s="99"/>
      <c r="F170" s="99"/>
      <c r="G170" s="99"/>
      <c r="H170" s="99"/>
      <c r="I170" s="99"/>
      <c r="J170" s="99"/>
      <c r="K170" s="99"/>
      <c r="L170" s="99"/>
      <c r="M170" s="99"/>
      <c r="N170" s="99"/>
      <c r="O170" s="1"/>
      <c r="P170" s="1"/>
      <c r="Q170" s="1"/>
      <c r="R170" s="1"/>
      <c r="S170" s="1"/>
      <c r="T170" s="1"/>
      <c r="U170" s="1"/>
      <c r="V170" s="1"/>
      <c r="W170" s="1"/>
      <c r="X170" s="1"/>
      <c r="Y170" s="1"/>
      <c r="Z170" s="1"/>
    </row>
    <row r="171" spans="1:26" ht="15.75" customHeight="1" x14ac:dyDescent="0.3">
      <c r="A171" s="99"/>
      <c r="B171" s="99"/>
      <c r="C171" s="99"/>
      <c r="D171" s="99"/>
      <c r="E171" s="99"/>
      <c r="F171" s="99"/>
      <c r="G171" s="99"/>
      <c r="H171" s="99"/>
      <c r="I171" s="99"/>
      <c r="J171" s="99"/>
      <c r="K171" s="99"/>
      <c r="L171" s="99"/>
      <c r="M171" s="99"/>
      <c r="N171" s="99"/>
      <c r="O171" s="1"/>
      <c r="P171" s="1"/>
      <c r="Q171" s="1"/>
      <c r="R171" s="1"/>
      <c r="S171" s="1"/>
      <c r="T171" s="1"/>
      <c r="U171" s="1"/>
      <c r="V171" s="1"/>
      <c r="W171" s="1"/>
      <c r="X171" s="1"/>
      <c r="Y171" s="1"/>
      <c r="Z171" s="1"/>
    </row>
    <row r="172" spans="1:26" ht="15.75" customHeight="1" x14ac:dyDescent="0.3">
      <c r="A172" s="99"/>
      <c r="B172" s="99"/>
      <c r="C172" s="99"/>
      <c r="D172" s="99"/>
      <c r="E172" s="99"/>
      <c r="F172" s="99"/>
      <c r="G172" s="99"/>
      <c r="H172" s="99"/>
      <c r="I172" s="99"/>
      <c r="J172" s="99"/>
      <c r="K172" s="99"/>
      <c r="L172" s="99"/>
      <c r="M172" s="99"/>
      <c r="N172" s="99"/>
      <c r="O172" s="1"/>
      <c r="P172" s="1"/>
      <c r="Q172" s="1"/>
      <c r="R172" s="1"/>
      <c r="S172" s="1"/>
      <c r="T172" s="1"/>
      <c r="U172" s="1"/>
      <c r="V172" s="1"/>
      <c r="W172" s="1"/>
      <c r="X172" s="1"/>
      <c r="Y172" s="1"/>
      <c r="Z172" s="1"/>
    </row>
    <row r="173" spans="1:26" ht="15.75" customHeight="1" x14ac:dyDescent="0.3">
      <c r="A173" s="99"/>
      <c r="B173" s="99"/>
      <c r="C173" s="99"/>
      <c r="D173" s="99"/>
      <c r="E173" s="99"/>
      <c r="F173" s="99"/>
      <c r="G173" s="99"/>
      <c r="H173" s="99"/>
      <c r="I173" s="99"/>
      <c r="J173" s="99"/>
      <c r="K173" s="99"/>
      <c r="L173" s="99"/>
      <c r="M173" s="99"/>
      <c r="N173" s="99"/>
      <c r="O173" s="1"/>
      <c r="P173" s="1"/>
      <c r="Q173" s="1"/>
      <c r="R173" s="1"/>
      <c r="S173" s="1"/>
      <c r="T173" s="1"/>
      <c r="U173" s="1"/>
      <c r="V173" s="1"/>
      <c r="W173" s="1"/>
      <c r="X173" s="1"/>
      <c r="Y173" s="1"/>
      <c r="Z173" s="1"/>
    </row>
    <row r="174" spans="1:26" ht="15.75" customHeight="1" x14ac:dyDescent="0.3">
      <c r="A174" s="99"/>
      <c r="B174" s="99"/>
      <c r="C174" s="99"/>
      <c r="D174" s="99"/>
      <c r="E174" s="99"/>
      <c r="F174" s="99"/>
      <c r="G174" s="99"/>
      <c r="H174" s="99"/>
      <c r="I174" s="99"/>
      <c r="J174" s="99"/>
      <c r="K174" s="99"/>
      <c r="L174" s="99"/>
      <c r="M174" s="99"/>
      <c r="N174" s="99"/>
      <c r="O174" s="1"/>
      <c r="P174" s="1"/>
      <c r="Q174" s="1"/>
      <c r="R174" s="1"/>
      <c r="S174" s="1"/>
      <c r="T174" s="1"/>
      <c r="U174" s="1"/>
      <c r="V174" s="1"/>
      <c r="W174" s="1"/>
      <c r="X174" s="1"/>
      <c r="Y174" s="1"/>
      <c r="Z174" s="1"/>
    </row>
    <row r="175" spans="1:26" ht="15.75" customHeight="1" x14ac:dyDescent="0.3">
      <c r="A175" s="99"/>
      <c r="B175" s="99"/>
      <c r="C175" s="99"/>
      <c r="D175" s="99"/>
      <c r="E175" s="99"/>
      <c r="F175" s="99"/>
      <c r="G175" s="99"/>
      <c r="H175" s="99"/>
      <c r="I175" s="99"/>
      <c r="J175" s="99"/>
      <c r="K175" s="99"/>
      <c r="L175" s="99"/>
      <c r="M175" s="99"/>
      <c r="N175" s="99"/>
      <c r="O175" s="1"/>
      <c r="P175" s="1"/>
      <c r="Q175" s="1"/>
      <c r="R175" s="1"/>
      <c r="S175" s="1"/>
      <c r="T175" s="1"/>
      <c r="U175" s="1"/>
      <c r="V175" s="1"/>
      <c r="W175" s="1"/>
      <c r="X175" s="1"/>
      <c r="Y175" s="1"/>
      <c r="Z175" s="1"/>
    </row>
    <row r="176" spans="1:26" ht="15.75" customHeight="1" x14ac:dyDescent="0.3">
      <c r="A176" s="99"/>
      <c r="B176" s="99"/>
      <c r="C176" s="99"/>
      <c r="D176" s="99"/>
      <c r="E176" s="99"/>
      <c r="F176" s="99"/>
      <c r="G176" s="99"/>
      <c r="H176" s="99"/>
      <c r="I176" s="99"/>
      <c r="J176" s="99"/>
      <c r="K176" s="99"/>
      <c r="L176" s="99"/>
      <c r="M176" s="99"/>
      <c r="N176" s="99"/>
      <c r="O176" s="1"/>
      <c r="P176" s="1"/>
      <c r="Q176" s="1"/>
      <c r="R176" s="1"/>
      <c r="S176" s="1"/>
      <c r="T176" s="1"/>
      <c r="U176" s="1"/>
      <c r="V176" s="1"/>
      <c r="W176" s="1"/>
      <c r="X176" s="1"/>
      <c r="Y176" s="1"/>
      <c r="Z176" s="1"/>
    </row>
    <row r="177" spans="1:26" ht="15.75" customHeight="1" x14ac:dyDescent="0.3">
      <c r="A177" s="99"/>
      <c r="B177" s="99"/>
      <c r="C177" s="99"/>
      <c r="D177" s="99"/>
      <c r="E177" s="99"/>
      <c r="F177" s="99"/>
      <c r="G177" s="99"/>
      <c r="H177" s="99"/>
      <c r="I177" s="99"/>
      <c r="J177" s="99"/>
      <c r="K177" s="99"/>
      <c r="L177" s="99"/>
      <c r="M177" s="99"/>
      <c r="N177" s="99"/>
      <c r="O177" s="1"/>
      <c r="P177" s="1"/>
      <c r="Q177" s="1"/>
      <c r="R177" s="1"/>
      <c r="S177" s="1"/>
      <c r="T177" s="1"/>
      <c r="U177" s="1"/>
      <c r="V177" s="1"/>
      <c r="W177" s="1"/>
      <c r="X177" s="1"/>
      <c r="Y177" s="1"/>
      <c r="Z177" s="1"/>
    </row>
    <row r="178" spans="1:26" ht="15.75" customHeight="1" x14ac:dyDescent="0.3">
      <c r="A178" s="99"/>
      <c r="B178" s="99"/>
      <c r="C178" s="99"/>
      <c r="D178" s="99"/>
      <c r="E178" s="99"/>
      <c r="F178" s="99"/>
      <c r="G178" s="99"/>
      <c r="H178" s="99"/>
      <c r="I178" s="99"/>
      <c r="J178" s="99"/>
      <c r="K178" s="99"/>
      <c r="L178" s="99"/>
      <c r="M178" s="99"/>
      <c r="N178" s="99"/>
      <c r="O178" s="1"/>
      <c r="P178" s="1"/>
      <c r="Q178" s="1"/>
      <c r="R178" s="1"/>
      <c r="S178" s="1"/>
      <c r="T178" s="1"/>
      <c r="U178" s="1"/>
      <c r="V178" s="1"/>
      <c r="W178" s="1"/>
      <c r="X178" s="1"/>
      <c r="Y178" s="1"/>
      <c r="Z178" s="1"/>
    </row>
    <row r="179" spans="1:26" ht="15.75" customHeight="1" x14ac:dyDescent="0.3">
      <c r="A179" s="99"/>
      <c r="B179" s="99"/>
      <c r="C179" s="99"/>
      <c r="D179" s="99"/>
      <c r="E179" s="99"/>
      <c r="F179" s="99"/>
      <c r="G179" s="99"/>
      <c r="H179" s="99"/>
      <c r="I179" s="99"/>
      <c r="J179" s="99"/>
      <c r="K179" s="99"/>
      <c r="L179" s="99"/>
      <c r="M179" s="99"/>
      <c r="N179" s="99"/>
      <c r="O179" s="1"/>
      <c r="P179" s="1"/>
      <c r="Q179" s="1"/>
      <c r="R179" s="1"/>
      <c r="S179" s="1"/>
      <c r="T179" s="1"/>
      <c r="U179" s="1"/>
      <c r="V179" s="1"/>
      <c r="W179" s="1"/>
      <c r="X179" s="1"/>
      <c r="Y179" s="1"/>
      <c r="Z179" s="1"/>
    </row>
    <row r="180" spans="1:26" ht="15.75" customHeight="1" x14ac:dyDescent="0.3">
      <c r="A180" s="99"/>
      <c r="B180" s="99"/>
      <c r="C180" s="99"/>
      <c r="D180" s="99"/>
      <c r="E180" s="99"/>
      <c r="F180" s="99"/>
      <c r="G180" s="99"/>
      <c r="H180" s="99"/>
      <c r="I180" s="99"/>
      <c r="J180" s="99"/>
      <c r="K180" s="99"/>
      <c r="L180" s="99"/>
      <c r="M180" s="99"/>
      <c r="N180" s="99"/>
      <c r="O180" s="1"/>
      <c r="P180" s="1"/>
      <c r="Q180" s="1"/>
      <c r="R180" s="1"/>
      <c r="S180" s="1"/>
      <c r="T180" s="1"/>
      <c r="U180" s="1"/>
      <c r="V180" s="1"/>
      <c r="W180" s="1"/>
      <c r="X180" s="1"/>
      <c r="Y180" s="1"/>
      <c r="Z180" s="1"/>
    </row>
    <row r="181" spans="1:26" ht="15.75" customHeight="1" x14ac:dyDescent="0.3">
      <c r="A181" s="99"/>
      <c r="B181" s="99"/>
      <c r="C181" s="99"/>
      <c r="D181" s="99"/>
      <c r="E181" s="99"/>
      <c r="F181" s="99"/>
      <c r="G181" s="99"/>
      <c r="H181" s="99"/>
      <c r="I181" s="99"/>
      <c r="J181" s="99"/>
      <c r="K181" s="99"/>
      <c r="L181" s="99"/>
      <c r="M181" s="99"/>
      <c r="N181" s="99"/>
      <c r="O181" s="1"/>
      <c r="P181" s="1"/>
      <c r="Q181" s="1"/>
      <c r="R181" s="1"/>
      <c r="S181" s="1"/>
      <c r="T181" s="1"/>
      <c r="U181" s="1"/>
      <c r="V181" s="1"/>
      <c r="W181" s="1"/>
      <c r="X181" s="1"/>
      <c r="Y181" s="1"/>
      <c r="Z181" s="1"/>
    </row>
    <row r="182" spans="1:26" ht="15.75" customHeight="1" x14ac:dyDescent="0.3">
      <c r="A182" s="99"/>
      <c r="B182" s="99"/>
      <c r="C182" s="99"/>
      <c r="D182" s="99"/>
      <c r="E182" s="99"/>
      <c r="F182" s="99"/>
      <c r="G182" s="99"/>
      <c r="H182" s="99"/>
      <c r="I182" s="99"/>
      <c r="J182" s="99"/>
      <c r="K182" s="99"/>
      <c r="L182" s="99"/>
      <c r="M182" s="99"/>
      <c r="N182" s="99"/>
      <c r="O182" s="1"/>
      <c r="P182" s="1"/>
      <c r="Q182" s="1"/>
      <c r="R182" s="1"/>
      <c r="S182" s="1"/>
      <c r="T182" s="1"/>
      <c r="U182" s="1"/>
      <c r="V182" s="1"/>
      <c r="W182" s="1"/>
      <c r="X182" s="1"/>
      <c r="Y182" s="1"/>
      <c r="Z182" s="1"/>
    </row>
    <row r="183" spans="1:26" ht="15.75" customHeight="1" x14ac:dyDescent="0.3">
      <c r="A183" s="99"/>
      <c r="B183" s="99"/>
      <c r="C183" s="99"/>
      <c r="D183" s="99"/>
      <c r="E183" s="99"/>
      <c r="F183" s="99"/>
      <c r="G183" s="99"/>
      <c r="H183" s="99"/>
      <c r="I183" s="99"/>
      <c r="J183" s="99"/>
      <c r="K183" s="99"/>
      <c r="L183" s="99"/>
      <c r="M183" s="99"/>
      <c r="N183" s="99"/>
      <c r="O183" s="1"/>
      <c r="P183" s="1"/>
      <c r="Q183" s="1"/>
      <c r="R183" s="1"/>
      <c r="S183" s="1"/>
      <c r="T183" s="1"/>
      <c r="U183" s="1"/>
      <c r="V183" s="1"/>
      <c r="W183" s="1"/>
      <c r="X183" s="1"/>
      <c r="Y183" s="1"/>
      <c r="Z183" s="1"/>
    </row>
    <row r="184" spans="1:26" ht="15.75" customHeight="1" x14ac:dyDescent="0.3">
      <c r="A184" s="99"/>
      <c r="B184" s="99"/>
      <c r="C184" s="99"/>
      <c r="D184" s="99"/>
      <c r="E184" s="99"/>
      <c r="F184" s="99"/>
      <c r="G184" s="99"/>
      <c r="H184" s="99"/>
      <c r="I184" s="99"/>
      <c r="J184" s="99"/>
      <c r="K184" s="99"/>
      <c r="L184" s="99"/>
      <c r="M184" s="99"/>
      <c r="N184" s="99"/>
      <c r="O184" s="1"/>
      <c r="P184" s="1"/>
      <c r="Q184" s="1"/>
      <c r="R184" s="1"/>
      <c r="S184" s="1"/>
      <c r="T184" s="1"/>
      <c r="U184" s="1"/>
      <c r="V184" s="1"/>
      <c r="W184" s="1"/>
      <c r="X184" s="1"/>
      <c r="Y184" s="1"/>
      <c r="Z184" s="1"/>
    </row>
    <row r="185" spans="1:26" ht="15.75" customHeight="1" x14ac:dyDescent="0.3">
      <c r="A185" s="99"/>
      <c r="B185" s="99"/>
      <c r="C185" s="99"/>
      <c r="D185" s="99"/>
      <c r="E185" s="99"/>
      <c r="F185" s="99"/>
      <c r="G185" s="99"/>
      <c r="H185" s="99"/>
      <c r="I185" s="99"/>
      <c r="J185" s="99"/>
      <c r="K185" s="99"/>
      <c r="L185" s="99"/>
      <c r="M185" s="99"/>
      <c r="N185" s="99"/>
      <c r="O185" s="1"/>
      <c r="P185" s="1"/>
      <c r="Q185" s="1"/>
      <c r="R185" s="1"/>
      <c r="S185" s="1"/>
      <c r="T185" s="1"/>
      <c r="U185" s="1"/>
      <c r="V185" s="1"/>
      <c r="W185" s="1"/>
      <c r="X185" s="1"/>
      <c r="Y185" s="1"/>
      <c r="Z185" s="1"/>
    </row>
    <row r="186" spans="1:26" ht="15.75" customHeight="1" x14ac:dyDescent="0.3">
      <c r="A186" s="99"/>
      <c r="B186" s="99"/>
      <c r="C186" s="99"/>
      <c r="D186" s="99"/>
      <c r="E186" s="99"/>
      <c r="F186" s="99"/>
      <c r="G186" s="99"/>
      <c r="H186" s="99"/>
      <c r="I186" s="99"/>
      <c r="J186" s="99"/>
      <c r="K186" s="99"/>
      <c r="L186" s="99"/>
      <c r="M186" s="99"/>
      <c r="N186" s="99"/>
      <c r="O186" s="1"/>
      <c r="P186" s="1"/>
      <c r="Q186" s="1"/>
      <c r="R186" s="1"/>
      <c r="S186" s="1"/>
      <c r="T186" s="1"/>
      <c r="U186" s="1"/>
      <c r="V186" s="1"/>
      <c r="W186" s="1"/>
      <c r="X186" s="1"/>
      <c r="Y186" s="1"/>
      <c r="Z186" s="1"/>
    </row>
    <row r="187" spans="1:26" ht="15.75" customHeight="1" x14ac:dyDescent="0.3">
      <c r="A187" s="99"/>
      <c r="B187" s="99"/>
      <c r="C187" s="99"/>
      <c r="D187" s="99"/>
      <c r="E187" s="99"/>
      <c r="F187" s="99"/>
      <c r="G187" s="99"/>
      <c r="H187" s="99"/>
      <c r="I187" s="99"/>
      <c r="J187" s="99"/>
      <c r="K187" s="99"/>
      <c r="L187" s="99"/>
      <c r="M187" s="99"/>
      <c r="N187" s="99"/>
      <c r="O187" s="1"/>
      <c r="P187" s="1"/>
      <c r="Q187" s="1"/>
      <c r="R187" s="1"/>
      <c r="S187" s="1"/>
      <c r="T187" s="1"/>
      <c r="U187" s="1"/>
      <c r="V187" s="1"/>
      <c r="W187" s="1"/>
      <c r="X187" s="1"/>
      <c r="Y187" s="1"/>
      <c r="Z187" s="1"/>
    </row>
    <row r="188" spans="1:26" ht="15.75" customHeight="1" x14ac:dyDescent="0.3">
      <c r="A188" s="99"/>
      <c r="B188" s="99"/>
      <c r="C188" s="99"/>
      <c r="D188" s="99"/>
      <c r="E188" s="99"/>
      <c r="F188" s="99"/>
      <c r="G188" s="99"/>
      <c r="H188" s="99"/>
      <c r="I188" s="99"/>
      <c r="J188" s="99"/>
      <c r="K188" s="99"/>
      <c r="L188" s="99"/>
      <c r="M188" s="99"/>
      <c r="N188" s="99"/>
      <c r="O188" s="1"/>
      <c r="P188" s="1"/>
      <c r="Q188" s="1"/>
      <c r="R188" s="1"/>
      <c r="S188" s="1"/>
      <c r="T188" s="1"/>
      <c r="U188" s="1"/>
      <c r="V188" s="1"/>
      <c r="W188" s="1"/>
      <c r="X188" s="1"/>
      <c r="Y188" s="1"/>
      <c r="Z188" s="1"/>
    </row>
    <row r="189" spans="1:26" ht="15.75" customHeight="1" x14ac:dyDescent="0.3">
      <c r="A189" s="99"/>
      <c r="B189" s="99"/>
      <c r="C189" s="99"/>
      <c r="D189" s="99"/>
      <c r="E189" s="99"/>
      <c r="F189" s="99"/>
      <c r="G189" s="99"/>
      <c r="H189" s="99"/>
      <c r="I189" s="99"/>
      <c r="J189" s="99"/>
      <c r="K189" s="99"/>
      <c r="L189" s="99"/>
      <c r="M189" s="99"/>
      <c r="N189" s="99"/>
      <c r="O189" s="1"/>
      <c r="P189" s="1"/>
      <c r="Q189" s="1"/>
      <c r="R189" s="1"/>
      <c r="S189" s="1"/>
      <c r="T189" s="1"/>
      <c r="U189" s="1"/>
      <c r="V189" s="1"/>
      <c r="W189" s="1"/>
      <c r="X189" s="1"/>
      <c r="Y189" s="1"/>
      <c r="Z189" s="1"/>
    </row>
    <row r="190" spans="1:26" ht="15.75" customHeight="1" x14ac:dyDescent="0.3">
      <c r="A190" s="99"/>
      <c r="B190" s="99"/>
      <c r="C190" s="99"/>
      <c r="D190" s="99"/>
      <c r="E190" s="99"/>
      <c r="F190" s="99"/>
      <c r="G190" s="99"/>
      <c r="H190" s="99"/>
      <c r="I190" s="99"/>
      <c r="J190" s="99"/>
      <c r="K190" s="99"/>
      <c r="L190" s="99"/>
      <c r="M190" s="99"/>
      <c r="N190" s="99"/>
      <c r="O190" s="1"/>
      <c r="P190" s="1"/>
      <c r="Q190" s="1"/>
      <c r="R190" s="1"/>
      <c r="S190" s="1"/>
      <c r="T190" s="1"/>
      <c r="U190" s="1"/>
      <c r="V190" s="1"/>
      <c r="W190" s="1"/>
      <c r="X190" s="1"/>
      <c r="Y190" s="1"/>
      <c r="Z190" s="1"/>
    </row>
    <row r="191" spans="1:26" ht="15.75" customHeight="1" x14ac:dyDescent="0.3">
      <c r="A191" s="99"/>
      <c r="B191" s="99"/>
      <c r="C191" s="99"/>
      <c r="D191" s="99"/>
      <c r="E191" s="99"/>
      <c r="F191" s="99"/>
      <c r="G191" s="99"/>
      <c r="H191" s="99"/>
      <c r="I191" s="99"/>
      <c r="J191" s="99"/>
      <c r="K191" s="99"/>
      <c r="L191" s="99"/>
      <c r="M191" s="99"/>
      <c r="N191" s="99"/>
      <c r="O191" s="1"/>
      <c r="P191" s="1"/>
      <c r="Q191" s="1"/>
      <c r="R191" s="1"/>
      <c r="S191" s="1"/>
      <c r="T191" s="1"/>
      <c r="U191" s="1"/>
      <c r="V191" s="1"/>
      <c r="W191" s="1"/>
      <c r="X191" s="1"/>
      <c r="Y191" s="1"/>
      <c r="Z191" s="1"/>
    </row>
    <row r="192" spans="1:26" ht="15.75" customHeight="1" x14ac:dyDescent="0.3">
      <c r="A192" s="99"/>
      <c r="B192" s="99"/>
      <c r="C192" s="99"/>
      <c r="D192" s="99"/>
      <c r="E192" s="99"/>
      <c r="F192" s="99"/>
      <c r="G192" s="99"/>
      <c r="H192" s="99"/>
      <c r="I192" s="99"/>
      <c r="J192" s="99"/>
      <c r="K192" s="99"/>
      <c r="L192" s="99"/>
      <c r="M192" s="99"/>
      <c r="N192" s="99"/>
      <c r="O192" s="1"/>
      <c r="P192" s="1"/>
      <c r="Q192" s="1"/>
      <c r="R192" s="1"/>
      <c r="S192" s="1"/>
      <c r="T192" s="1"/>
      <c r="U192" s="1"/>
      <c r="V192" s="1"/>
      <c r="W192" s="1"/>
      <c r="X192" s="1"/>
      <c r="Y192" s="1"/>
      <c r="Z192" s="1"/>
    </row>
    <row r="193" spans="1:26" ht="15.75" customHeight="1" x14ac:dyDescent="0.3">
      <c r="A193" s="99"/>
      <c r="B193" s="99"/>
      <c r="C193" s="99"/>
      <c r="D193" s="99"/>
      <c r="E193" s="99"/>
      <c r="F193" s="99"/>
      <c r="G193" s="99"/>
      <c r="H193" s="99"/>
      <c r="I193" s="99"/>
      <c r="J193" s="99"/>
      <c r="K193" s="99"/>
      <c r="L193" s="99"/>
      <c r="M193" s="99"/>
      <c r="N193" s="99"/>
      <c r="O193" s="1"/>
      <c r="P193" s="1"/>
      <c r="Q193" s="1"/>
      <c r="R193" s="1"/>
      <c r="S193" s="1"/>
      <c r="T193" s="1"/>
      <c r="U193" s="1"/>
      <c r="V193" s="1"/>
      <c r="W193" s="1"/>
      <c r="X193" s="1"/>
      <c r="Y193" s="1"/>
      <c r="Z193" s="1"/>
    </row>
    <row r="194" spans="1:26" ht="15.75" customHeight="1" x14ac:dyDescent="0.3">
      <c r="A194" s="99"/>
      <c r="B194" s="99"/>
      <c r="C194" s="99"/>
      <c r="D194" s="99"/>
      <c r="E194" s="99"/>
      <c r="F194" s="99"/>
      <c r="G194" s="99"/>
      <c r="H194" s="99"/>
      <c r="I194" s="99"/>
      <c r="J194" s="99"/>
      <c r="K194" s="99"/>
      <c r="L194" s="99"/>
      <c r="M194" s="99"/>
      <c r="N194" s="99"/>
      <c r="O194" s="1"/>
      <c r="P194" s="1"/>
      <c r="Q194" s="1"/>
      <c r="R194" s="1"/>
      <c r="S194" s="1"/>
      <c r="T194" s="1"/>
      <c r="U194" s="1"/>
      <c r="V194" s="1"/>
      <c r="W194" s="1"/>
      <c r="X194" s="1"/>
      <c r="Y194" s="1"/>
      <c r="Z194" s="1"/>
    </row>
    <row r="195" spans="1:26" ht="15.75" customHeight="1" x14ac:dyDescent="0.3">
      <c r="A195" s="99"/>
      <c r="B195" s="99"/>
      <c r="C195" s="99"/>
      <c r="D195" s="99"/>
      <c r="E195" s="99"/>
      <c r="F195" s="99"/>
      <c r="G195" s="99"/>
      <c r="H195" s="99"/>
      <c r="I195" s="99"/>
      <c r="J195" s="99"/>
      <c r="K195" s="99"/>
      <c r="L195" s="99"/>
      <c r="M195" s="99"/>
      <c r="N195" s="99"/>
      <c r="O195" s="1"/>
      <c r="P195" s="1"/>
      <c r="Q195" s="1"/>
      <c r="R195" s="1"/>
      <c r="S195" s="1"/>
      <c r="T195" s="1"/>
      <c r="U195" s="1"/>
      <c r="V195" s="1"/>
      <c r="W195" s="1"/>
      <c r="X195" s="1"/>
      <c r="Y195" s="1"/>
      <c r="Z195" s="1"/>
    </row>
    <row r="196" spans="1:26" ht="15.75" customHeight="1" x14ac:dyDescent="0.3">
      <c r="A196" s="99"/>
      <c r="B196" s="99"/>
      <c r="C196" s="99"/>
      <c r="D196" s="99"/>
      <c r="E196" s="99"/>
      <c r="F196" s="99"/>
      <c r="G196" s="99"/>
      <c r="H196" s="99"/>
      <c r="I196" s="99"/>
      <c r="J196" s="99"/>
      <c r="K196" s="99"/>
      <c r="L196" s="99"/>
      <c r="M196" s="99"/>
      <c r="N196" s="99"/>
      <c r="O196" s="1"/>
      <c r="P196" s="1"/>
      <c r="Q196" s="1"/>
      <c r="R196" s="1"/>
      <c r="S196" s="1"/>
      <c r="T196" s="1"/>
      <c r="U196" s="1"/>
      <c r="V196" s="1"/>
      <c r="W196" s="1"/>
      <c r="X196" s="1"/>
      <c r="Y196" s="1"/>
      <c r="Z196" s="1"/>
    </row>
    <row r="197" spans="1:26" ht="15.75" customHeight="1" x14ac:dyDescent="0.3">
      <c r="A197" s="99"/>
      <c r="B197" s="99"/>
      <c r="C197" s="99"/>
      <c r="D197" s="99"/>
      <c r="E197" s="99"/>
      <c r="F197" s="99"/>
      <c r="G197" s="99"/>
      <c r="H197" s="99"/>
      <c r="I197" s="99"/>
      <c r="J197" s="99"/>
      <c r="K197" s="99"/>
      <c r="L197" s="99"/>
      <c r="M197" s="99"/>
      <c r="N197" s="99"/>
      <c r="O197" s="1"/>
      <c r="P197" s="1"/>
      <c r="Q197" s="1"/>
      <c r="R197" s="1"/>
      <c r="S197" s="1"/>
      <c r="T197" s="1"/>
      <c r="U197" s="1"/>
      <c r="V197" s="1"/>
      <c r="W197" s="1"/>
      <c r="X197" s="1"/>
      <c r="Y197" s="1"/>
      <c r="Z197" s="1"/>
    </row>
    <row r="198" spans="1:26" ht="15.75" customHeight="1" x14ac:dyDescent="0.3">
      <c r="A198" s="99"/>
      <c r="B198" s="99"/>
      <c r="C198" s="99"/>
      <c r="D198" s="99"/>
      <c r="E198" s="99"/>
      <c r="F198" s="99"/>
      <c r="G198" s="99"/>
      <c r="H198" s="99"/>
      <c r="I198" s="99"/>
      <c r="J198" s="99"/>
      <c r="K198" s="99"/>
      <c r="L198" s="99"/>
      <c r="M198" s="99"/>
      <c r="N198" s="99"/>
      <c r="O198" s="1"/>
      <c r="P198" s="1"/>
      <c r="Q198" s="1"/>
      <c r="R198" s="1"/>
      <c r="S198" s="1"/>
      <c r="T198" s="1"/>
      <c r="U198" s="1"/>
      <c r="V198" s="1"/>
      <c r="W198" s="1"/>
      <c r="X198" s="1"/>
      <c r="Y198" s="1"/>
      <c r="Z198" s="1"/>
    </row>
    <row r="199" spans="1:26" ht="15.75" customHeight="1" x14ac:dyDescent="0.3">
      <c r="A199" s="99"/>
      <c r="B199" s="99"/>
      <c r="C199" s="99"/>
      <c r="D199" s="99"/>
      <c r="E199" s="99"/>
      <c r="F199" s="99"/>
      <c r="G199" s="99"/>
      <c r="H199" s="99"/>
      <c r="I199" s="99"/>
      <c r="J199" s="99"/>
      <c r="K199" s="99"/>
      <c r="L199" s="99"/>
      <c r="M199" s="99"/>
      <c r="N199" s="99"/>
      <c r="O199" s="1"/>
      <c r="P199" s="1"/>
      <c r="Q199" s="1"/>
      <c r="R199" s="1"/>
      <c r="S199" s="1"/>
      <c r="T199" s="1"/>
      <c r="U199" s="1"/>
      <c r="V199" s="1"/>
      <c r="W199" s="1"/>
      <c r="X199" s="1"/>
      <c r="Y199" s="1"/>
      <c r="Z199" s="1"/>
    </row>
    <row r="200" spans="1:26" ht="15.75" customHeight="1" x14ac:dyDescent="0.3">
      <c r="A200" s="99"/>
      <c r="B200" s="99"/>
      <c r="C200" s="99"/>
      <c r="D200" s="99"/>
      <c r="E200" s="99"/>
      <c r="F200" s="99"/>
      <c r="G200" s="99"/>
      <c r="H200" s="99"/>
      <c r="I200" s="99"/>
      <c r="J200" s="99"/>
      <c r="K200" s="99"/>
      <c r="L200" s="99"/>
      <c r="M200" s="99"/>
      <c r="N200" s="99"/>
      <c r="O200" s="1"/>
      <c r="P200" s="1"/>
      <c r="Q200" s="1"/>
      <c r="R200" s="1"/>
      <c r="S200" s="1"/>
      <c r="T200" s="1"/>
      <c r="U200" s="1"/>
      <c r="V200" s="1"/>
      <c r="W200" s="1"/>
      <c r="X200" s="1"/>
      <c r="Y200" s="1"/>
      <c r="Z200" s="1"/>
    </row>
    <row r="201" spans="1:26" ht="15.75" customHeight="1" x14ac:dyDescent="0.3">
      <c r="A201" s="99"/>
      <c r="B201" s="99"/>
      <c r="C201" s="99"/>
      <c r="D201" s="99"/>
      <c r="E201" s="99"/>
      <c r="F201" s="99"/>
      <c r="G201" s="99"/>
      <c r="H201" s="99"/>
      <c r="I201" s="99"/>
      <c r="J201" s="99"/>
      <c r="K201" s="99"/>
      <c r="L201" s="99"/>
      <c r="M201" s="99"/>
      <c r="N201" s="99"/>
      <c r="O201" s="1"/>
      <c r="P201" s="1"/>
      <c r="Q201" s="1"/>
      <c r="R201" s="1"/>
      <c r="S201" s="1"/>
      <c r="T201" s="1"/>
      <c r="U201" s="1"/>
      <c r="V201" s="1"/>
      <c r="W201" s="1"/>
      <c r="X201" s="1"/>
      <c r="Y201" s="1"/>
      <c r="Z201" s="1"/>
    </row>
    <row r="202" spans="1:26" ht="15.75" customHeight="1" x14ac:dyDescent="0.3">
      <c r="A202" s="99"/>
      <c r="B202" s="99"/>
      <c r="C202" s="99"/>
      <c r="D202" s="99"/>
      <c r="E202" s="99"/>
      <c r="F202" s="99"/>
      <c r="G202" s="99"/>
      <c r="H202" s="99"/>
      <c r="I202" s="99"/>
      <c r="J202" s="99"/>
      <c r="K202" s="99"/>
      <c r="L202" s="99"/>
      <c r="M202" s="99"/>
      <c r="N202" s="99"/>
      <c r="O202" s="1"/>
      <c r="P202" s="1"/>
      <c r="Q202" s="1"/>
      <c r="R202" s="1"/>
      <c r="S202" s="1"/>
      <c r="T202" s="1"/>
      <c r="U202" s="1"/>
      <c r="V202" s="1"/>
      <c r="W202" s="1"/>
      <c r="X202" s="1"/>
      <c r="Y202" s="1"/>
      <c r="Z202" s="1"/>
    </row>
    <row r="203" spans="1:26" ht="15.75" customHeight="1" x14ac:dyDescent="0.3">
      <c r="A203" s="99"/>
      <c r="B203" s="99"/>
      <c r="C203" s="99"/>
      <c r="D203" s="99"/>
      <c r="E203" s="99"/>
      <c r="F203" s="99"/>
      <c r="G203" s="99"/>
      <c r="H203" s="99"/>
      <c r="I203" s="99"/>
      <c r="J203" s="99"/>
      <c r="K203" s="99"/>
      <c r="L203" s="99"/>
      <c r="M203" s="99"/>
      <c r="N203" s="99"/>
      <c r="O203" s="1"/>
      <c r="P203" s="1"/>
      <c r="Q203" s="1"/>
      <c r="R203" s="1"/>
      <c r="S203" s="1"/>
      <c r="T203" s="1"/>
      <c r="U203" s="1"/>
      <c r="V203" s="1"/>
      <c r="W203" s="1"/>
      <c r="X203" s="1"/>
      <c r="Y203" s="1"/>
      <c r="Z203" s="1"/>
    </row>
    <row r="204" spans="1:26" ht="15.75" customHeight="1" x14ac:dyDescent="0.3">
      <c r="A204" s="99"/>
      <c r="B204" s="99"/>
      <c r="C204" s="99"/>
      <c r="D204" s="99"/>
      <c r="E204" s="99"/>
      <c r="F204" s="99"/>
      <c r="G204" s="99"/>
      <c r="H204" s="99"/>
      <c r="I204" s="99"/>
      <c r="J204" s="99"/>
      <c r="K204" s="99"/>
      <c r="L204" s="99"/>
      <c r="M204" s="99"/>
      <c r="N204" s="99"/>
      <c r="O204" s="1"/>
      <c r="P204" s="1"/>
      <c r="Q204" s="1"/>
      <c r="R204" s="1"/>
      <c r="S204" s="1"/>
      <c r="T204" s="1"/>
      <c r="U204" s="1"/>
      <c r="V204" s="1"/>
      <c r="W204" s="1"/>
      <c r="X204" s="1"/>
      <c r="Y204" s="1"/>
      <c r="Z204" s="1"/>
    </row>
    <row r="205" spans="1:26" ht="15.75" customHeight="1" x14ac:dyDescent="0.3">
      <c r="A205" s="99"/>
      <c r="B205" s="99"/>
      <c r="C205" s="99"/>
      <c r="D205" s="99"/>
      <c r="E205" s="99"/>
      <c r="F205" s="99"/>
      <c r="G205" s="99"/>
      <c r="H205" s="99"/>
      <c r="I205" s="99"/>
      <c r="J205" s="99"/>
      <c r="K205" s="99"/>
      <c r="L205" s="99"/>
      <c r="M205" s="99"/>
      <c r="N205" s="99"/>
      <c r="O205" s="1"/>
      <c r="P205" s="1"/>
      <c r="Q205" s="1"/>
      <c r="R205" s="1"/>
      <c r="S205" s="1"/>
      <c r="T205" s="1"/>
      <c r="U205" s="1"/>
      <c r="V205" s="1"/>
      <c r="W205" s="1"/>
      <c r="X205" s="1"/>
      <c r="Y205" s="1"/>
      <c r="Z205" s="1"/>
    </row>
    <row r="206" spans="1:26" ht="15.75" customHeight="1" x14ac:dyDescent="0.3">
      <c r="A206" s="99"/>
      <c r="B206" s="99"/>
      <c r="C206" s="99"/>
      <c r="D206" s="99"/>
      <c r="E206" s="99"/>
      <c r="F206" s="99"/>
      <c r="G206" s="99"/>
      <c r="H206" s="99"/>
      <c r="I206" s="99"/>
      <c r="J206" s="99"/>
      <c r="K206" s="99"/>
      <c r="L206" s="99"/>
      <c r="M206" s="99"/>
      <c r="N206" s="99"/>
      <c r="O206" s="1"/>
      <c r="P206" s="1"/>
      <c r="Q206" s="1"/>
      <c r="R206" s="1"/>
      <c r="S206" s="1"/>
      <c r="T206" s="1"/>
      <c r="U206" s="1"/>
      <c r="V206" s="1"/>
      <c r="W206" s="1"/>
      <c r="X206" s="1"/>
      <c r="Y206" s="1"/>
      <c r="Z206" s="1"/>
    </row>
    <row r="207" spans="1:26" ht="15.75" customHeight="1" x14ac:dyDescent="0.3">
      <c r="A207" s="99"/>
      <c r="B207" s="99"/>
      <c r="C207" s="99"/>
      <c r="D207" s="99"/>
      <c r="E207" s="99"/>
      <c r="F207" s="99"/>
      <c r="G207" s="99"/>
      <c r="H207" s="99"/>
      <c r="I207" s="99"/>
      <c r="J207" s="99"/>
      <c r="K207" s="99"/>
      <c r="L207" s="99"/>
      <c r="M207" s="99"/>
      <c r="N207" s="99"/>
      <c r="O207" s="1"/>
      <c r="P207" s="1"/>
      <c r="Q207" s="1"/>
      <c r="R207" s="1"/>
      <c r="S207" s="1"/>
      <c r="T207" s="1"/>
      <c r="U207" s="1"/>
      <c r="V207" s="1"/>
      <c r="W207" s="1"/>
      <c r="X207" s="1"/>
      <c r="Y207" s="1"/>
      <c r="Z207" s="1"/>
    </row>
    <row r="208" spans="1:26" ht="15.75" customHeight="1" x14ac:dyDescent="0.3">
      <c r="A208" s="99"/>
      <c r="B208" s="99"/>
      <c r="C208" s="99"/>
      <c r="D208" s="99"/>
      <c r="E208" s="99"/>
      <c r="F208" s="99"/>
      <c r="G208" s="99"/>
      <c r="H208" s="99"/>
      <c r="I208" s="99"/>
      <c r="J208" s="99"/>
      <c r="K208" s="99"/>
      <c r="L208" s="99"/>
      <c r="M208" s="99"/>
      <c r="N208" s="99"/>
      <c r="O208" s="1"/>
      <c r="P208" s="1"/>
      <c r="Q208" s="1"/>
      <c r="R208" s="1"/>
      <c r="S208" s="1"/>
      <c r="T208" s="1"/>
      <c r="U208" s="1"/>
      <c r="V208" s="1"/>
      <c r="W208" s="1"/>
      <c r="X208" s="1"/>
      <c r="Y208" s="1"/>
      <c r="Z208" s="1"/>
    </row>
    <row r="209" spans="1:26" ht="15.75" customHeight="1" x14ac:dyDescent="0.3">
      <c r="A209" s="99"/>
      <c r="B209" s="99"/>
      <c r="C209" s="99"/>
      <c r="D209" s="99"/>
      <c r="E209" s="99"/>
      <c r="F209" s="99"/>
      <c r="G209" s="99"/>
      <c r="H209" s="99"/>
      <c r="I209" s="99"/>
      <c r="J209" s="99"/>
      <c r="K209" s="99"/>
      <c r="L209" s="99"/>
      <c r="M209" s="99"/>
      <c r="N209" s="99"/>
      <c r="O209" s="1"/>
      <c r="P209" s="1"/>
      <c r="Q209" s="1"/>
      <c r="R209" s="1"/>
      <c r="S209" s="1"/>
      <c r="T209" s="1"/>
      <c r="U209" s="1"/>
      <c r="V209" s="1"/>
      <c r="W209" s="1"/>
      <c r="X209" s="1"/>
      <c r="Y209" s="1"/>
      <c r="Z209" s="1"/>
    </row>
    <row r="210" spans="1:26" ht="15.75" customHeight="1" x14ac:dyDescent="0.3">
      <c r="A210" s="99"/>
      <c r="B210" s="99"/>
      <c r="C210" s="99"/>
      <c r="D210" s="99"/>
      <c r="E210" s="99"/>
      <c r="F210" s="99"/>
      <c r="G210" s="99"/>
      <c r="H210" s="99"/>
      <c r="I210" s="99"/>
      <c r="J210" s="99"/>
      <c r="K210" s="99"/>
      <c r="L210" s="99"/>
      <c r="M210" s="99"/>
      <c r="N210" s="99"/>
      <c r="O210" s="1"/>
      <c r="P210" s="1"/>
      <c r="Q210" s="1"/>
      <c r="R210" s="1"/>
      <c r="S210" s="1"/>
      <c r="T210" s="1"/>
      <c r="U210" s="1"/>
      <c r="V210" s="1"/>
      <c r="W210" s="1"/>
      <c r="X210" s="1"/>
      <c r="Y210" s="1"/>
      <c r="Z210" s="1"/>
    </row>
    <row r="211" spans="1:26" ht="15.75" customHeight="1" x14ac:dyDescent="0.3">
      <c r="A211" s="99"/>
      <c r="B211" s="99"/>
      <c r="C211" s="99"/>
      <c r="D211" s="99"/>
      <c r="E211" s="99"/>
      <c r="F211" s="99"/>
      <c r="G211" s="99"/>
      <c r="H211" s="99"/>
      <c r="I211" s="99"/>
      <c r="J211" s="99"/>
      <c r="K211" s="99"/>
      <c r="L211" s="99"/>
      <c r="M211" s="99"/>
      <c r="N211" s="99"/>
      <c r="O211" s="1"/>
      <c r="P211" s="1"/>
      <c r="Q211" s="1"/>
      <c r="R211" s="1"/>
      <c r="S211" s="1"/>
      <c r="T211" s="1"/>
      <c r="U211" s="1"/>
      <c r="V211" s="1"/>
      <c r="W211" s="1"/>
      <c r="X211" s="1"/>
      <c r="Y211" s="1"/>
      <c r="Z211" s="1"/>
    </row>
    <row r="212" spans="1:26" ht="15.75" customHeight="1" x14ac:dyDescent="0.3">
      <c r="A212" s="99"/>
      <c r="B212" s="99"/>
      <c r="C212" s="99"/>
      <c r="D212" s="99"/>
      <c r="E212" s="99"/>
      <c r="F212" s="99"/>
      <c r="G212" s="99"/>
      <c r="H212" s="99"/>
      <c r="I212" s="99"/>
      <c r="J212" s="99"/>
      <c r="K212" s="99"/>
      <c r="L212" s="99"/>
      <c r="M212" s="99"/>
      <c r="N212" s="99"/>
      <c r="O212" s="1"/>
      <c r="P212" s="1"/>
      <c r="Q212" s="1"/>
      <c r="R212" s="1"/>
      <c r="S212" s="1"/>
      <c r="T212" s="1"/>
      <c r="U212" s="1"/>
      <c r="V212" s="1"/>
      <c r="W212" s="1"/>
      <c r="X212" s="1"/>
      <c r="Y212" s="1"/>
      <c r="Z212" s="1"/>
    </row>
    <row r="213" spans="1:26" ht="15.75" customHeight="1" x14ac:dyDescent="0.3">
      <c r="A213" s="99"/>
      <c r="B213" s="99"/>
      <c r="C213" s="99"/>
      <c r="D213" s="99"/>
      <c r="E213" s="99"/>
      <c r="F213" s="99"/>
      <c r="G213" s="99"/>
      <c r="H213" s="99"/>
      <c r="I213" s="99"/>
      <c r="J213" s="99"/>
      <c r="K213" s="99"/>
      <c r="L213" s="99"/>
      <c r="M213" s="99"/>
      <c r="N213" s="99"/>
      <c r="O213" s="1"/>
      <c r="P213" s="1"/>
      <c r="Q213" s="1"/>
      <c r="R213" s="1"/>
      <c r="S213" s="1"/>
      <c r="T213" s="1"/>
      <c r="U213" s="1"/>
      <c r="V213" s="1"/>
      <c r="W213" s="1"/>
      <c r="X213" s="1"/>
      <c r="Y213" s="1"/>
      <c r="Z213" s="1"/>
    </row>
    <row r="214" spans="1:26" ht="15.75" customHeight="1" x14ac:dyDescent="0.3">
      <c r="A214" s="99"/>
      <c r="B214" s="99"/>
      <c r="C214" s="99"/>
      <c r="D214" s="99"/>
      <c r="E214" s="99"/>
      <c r="F214" s="99"/>
      <c r="G214" s="99"/>
      <c r="H214" s="99"/>
      <c r="I214" s="99"/>
      <c r="J214" s="99"/>
      <c r="K214" s="99"/>
      <c r="L214" s="99"/>
      <c r="M214" s="99"/>
      <c r="N214" s="99"/>
      <c r="O214" s="1"/>
      <c r="P214" s="1"/>
      <c r="Q214" s="1"/>
      <c r="R214" s="1"/>
      <c r="S214" s="1"/>
      <c r="T214" s="1"/>
      <c r="U214" s="1"/>
      <c r="V214" s="1"/>
      <c r="W214" s="1"/>
      <c r="X214" s="1"/>
      <c r="Y214" s="1"/>
      <c r="Z214" s="1"/>
    </row>
    <row r="215" spans="1:26" ht="15.75" customHeight="1" x14ac:dyDescent="0.3">
      <c r="A215" s="99"/>
      <c r="B215" s="99"/>
      <c r="C215" s="99"/>
      <c r="D215" s="99"/>
      <c r="E215" s="99"/>
      <c r="F215" s="99"/>
      <c r="G215" s="99"/>
      <c r="H215" s="99"/>
      <c r="I215" s="99"/>
      <c r="J215" s="99"/>
      <c r="K215" s="99"/>
      <c r="L215" s="99"/>
      <c r="M215" s="99"/>
      <c r="N215" s="99"/>
      <c r="O215" s="1"/>
      <c r="P215" s="1"/>
      <c r="Q215" s="1"/>
      <c r="R215" s="1"/>
      <c r="S215" s="1"/>
      <c r="T215" s="1"/>
      <c r="U215" s="1"/>
      <c r="V215" s="1"/>
      <c r="W215" s="1"/>
      <c r="X215" s="1"/>
      <c r="Y215" s="1"/>
      <c r="Z215" s="1"/>
    </row>
    <row r="216" spans="1:26" ht="15.75" customHeight="1" x14ac:dyDescent="0.3">
      <c r="A216" s="99"/>
      <c r="B216" s="99"/>
      <c r="C216" s="99"/>
      <c r="D216" s="99"/>
      <c r="E216" s="99"/>
      <c r="F216" s="99"/>
      <c r="G216" s="99"/>
      <c r="H216" s="99"/>
      <c r="I216" s="99"/>
      <c r="J216" s="99"/>
      <c r="K216" s="99"/>
      <c r="L216" s="99"/>
      <c r="M216" s="99"/>
      <c r="N216" s="99"/>
      <c r="O216" s="1"/>
      <c r="P216" s="1"/>
      <c r="Q216" s="1"/>
      <c r="R216" s="1"/>
      <c r="S216" s="1"/>
      <c r="T216" s="1"/>
      <c r="U216" s="1"/>
      <c r="V216" s="1"/>
      <c r="W216" s="1"/>
      <c r="X216" s="1"/>
      <c r="Y216" s="1"/>
      <c r="Z216" s="1"/>
    </row>
    <row r="217" spans="1:26" ht="15.75" customHeight="1" x14ac:dyDescent="0.3">
      <c r="A217" s="99"/>
      <c r="B217" s="99"/>
      <c r="C217" s="99"/>
      <c r="D217" s="99"/>
      <c r="E217" s="99"/>
      <c r="F217" s="99"/>
      <c r="G217" s="99"/>
      <c r="H217" s="99"/>
      <c r="I217" s="99"/>
      <c r="J217" s="99"/>
      <c r="K217" s="99"/>
      <c r="L217" s="99"/>
      <c r="M217" s="99"/>
      <c r="N217" s="99"/>
      <c r="O217" s="1"/>
      <c r="P217" s="1"/>
      <c r="Q217" s="1"/>
      <c r="R217" s="1"/>
      <c r="S217" s="1"/>
      <c r="T217" s="1"/>
      <c r="U217" s="1"/>
      <c r="V217" s="1"/>
      <c r="W217" s="1"/>
      <c r="X217" s="1"/>
      <c r="Y217" s="1"/>
      <c r="Z217" s="1"/>
    </row>
    <row r="218" spans="1:26" ht="15.75" customHeight="1" x14ac:dyDescent="0.3">
      <c r="A218" s="99"/>
      <c r="B218" s="99"/>
      <c r="C218" s="99"/>
      <c r="D218" s="99"/>
      <c r="E218" s="99"/>
      <c r="F218" s="99"/>
      <c r="G218" s="99"/>
      <c r="H218" s="99"/>
      <c r="I218" s="99"/>
      <c r="J218" s="99"/>
      <c r="K218" s="99"/>
      <c r="L218" s="99"/>
      <c r="M218" s="99"/>
      <c r="N218" s="99"/>
      <c r="O218" s="1"/>
      <c r="P218" s="1"/>
      <c r="Q218" s="1"/>
      <c r="R218" s="1"/>
      <c r="S218" s="1"/>
      <c r="T218" s="1"/>
      <c r="U218" s="1"/>
      <c r="V218" s="1"/>
      <c r="W218" s="1"/>
      <c r="X218" s="1"/>
      <c r="Y218" s="1"/>
      <c r="Z218" s="1"/>
    </row>
    <row r="219" spans="1:26" ht="15.75" customHeight="1" x14ac:dyDescent="0.3">
      <c r="A219" s="99"/>
      <c r="B219" s="99"/>
      <c r="C219" s="99"/>
      <c r="D219" s="99"/>
      <c r="E219" s="99"/>
      <c r="F219" s="99"/>
      <c r="G219" s="99"/>
      <c r="H219" s="99"/>
      <c r="I219" s="99"/>
      <c r="J219" s="99"/>
      <c r="K219" s="99"/>
      <c r="L219" s="99"/>
      <c r="M219" s="99"/>
      <c r="N219" s="99"/>
      <c r="O219" s="1"/>
      <c r="P219" s="1"/>
      <c r="Q219" s="1"/>
      <c r="R219" s="1"/>
      <c r="S219" s="1"/>
      <c r="T219" s="1"/>
      <c r="U219" s="1"/>
      <c r="V219" s="1"/>
      <c r="W219" s="1"/>
      <c r="X219" s="1"/>
      <c r="Y219" s="1"/>
      <c r="Z219" s="1"/>
    </row>
    <row r="220" spans="1:26" ht="15.75" customHeight="1" x14ac:dyDescent="0.3">
      <c r="A220" s="99"/>
      <c r="B220" s="99"/>
      <c r="C220" s="99"/>
      <c r="D220" s="99"/>
      <c r="E220" s="99"/>
      <c r="F220" s="99"/>
      <c r="G220" s="99"/>
      <c r="H220" s="99"/>
      <c r="I220" s="99"/>
      <c r="J220" s="99"/>
      <c r="K220" s="99"/>
      <c r="L220" s="99"/>
      <c r="M220" s="99"/>
      <c r="N220" s="99"/>
      <c r="O220" s="1"/>
      <c r="P220" s="1"/>
      <c r="Q220" s="1"/>
      <c r="R220" s="1"/>
      <c r="S220" s="1"/>
      <c r="T220" s="1"/>
      <c r="U220" s="1"/>
      <c r="V220" s="1"/>
      <c r="W220" s="1"/>
      <c r="X220" s="1"/>
      <c r="Y220" s="1"/>
      <c r="Z220" s="1"/>
    </row>
    <row r="221" spans="1:26" ht="15.75" customHeight="1" x14ac:dyDescent="0.3">
      <c r="A221" s="99"/>
      <c r="B221" s="99"/>
      <c r="C221" s="99"/>
      <c r="D221" s="99"/>
      <c r="E221" s="99"/>
      <c r="F221" s="99"/>
      <c r="G221" s="99"/>
      <c r="H221" s="99"/>
      <c r="I221" s="99"/>
      <c r="J221" s="99"/>
      <c r="K221" s="99"/>
      <c r="L221" s="99"/>
      <c r="M221" s="99"/>
      <c r="N221" s="99"/>
      <c r="O221" s="1"/>
      <c r="P221" s="1"/>
      <c r="Q221" s="1"/>
      <c r="R221" s="1"/>
      <c r="S221" s="1"/>
      <c r="T221" s="1"/>
      <c r="U221" s="1"/>
      <c r="V221" s="1"/>
      <c r="W221" s="1"/>
      <c r="X221" s="1"/>
      <c r="Y221" s="1"/>
      <c r="Z221" s="1"/>
    </row>
    <row r="222" spans="1:26" ht="15.75" customHeight="1" x14ac:dyDescent="0.3">
      <c r="A222" s="99"/>
      <c r="B222" s="99"/>
      <c r="C222" s="99"/>
      <c r="D222" s="99"/>
      <c r="E222" s="99"/>
      <c r="F222" s="99"/>
      <c r="G222" s="99"/>
      <c r="H222" s="99"/>
      <c r="I222" s="99"/>
      <c r="J222" s="99"/>
      <c r="K222" s="99"/>
      <c r="L222" s="99"/>
      <c r="M222" s="99"/>
      <c r="N222" s="99"/>
      <c r="O222" s="1"/>
      <c r="P222" s="1"/>
      <c r="Q222" s="1"/>
      <c r="R222" s="1"/>
      <c r="S222" s="1"/>
      <c r="T222" s="1"/>
      <c r="U222" s="1"/>
      <c r="V222" s="1"/>
      <c r="W222" s="1"/>
      <c r="X222" s="1"/>
      <c r="Y222" s="1"/>
      <c r="Z222" s="1"/>
    </row>
    <row r="223" spans="1:26" ht="15.75" customHeight="1" x14ac:dyDescent="0.3">
      <c r="A223" s="99"/>
      <c r="B223" s="99"/>
      <c r="C223" s="99"/>
      <c r="D223" s="99"/>
      <c r="E223" s="99"/>
      <c r="F223" s="99"/>
      <c r="G223" s="99"/>
      <c r="H223" s="99"/>
      <c r="I223" s="99"/>
      <c r="J223" s="99"/>
      <c r="K223" s="99"/>
      <c r="L223" s="99"/>
      <c r="M223" s="99"/>
      <c r="N223" s="99"/>
      <c r="O223" s="1"/>
      <c r="P223" s="1"/>
      <c r="Q223" s="1"/>
      <c r="R223" s="1"/>
      <c r="S223" s="1"/>
      <c r="T223" s="1"/>
      <c r="U223" s="1"/>
      <c r="V223" s="1"/>
      <c r="W223" s="1"/>
      <c r="X223" s="1"/>
      <c r="Y223" s="1"/>
      <c r="Z223" s="1"/>
    </row>
    <row r="224" spans="1:26" ht="15.75" customHeight="1" x14ac:dyDescent="0.3">
      <c r="A224" s="99"/>
      <c r="B224" s="99"/>
      <c r="C224" s="99"/>
      <c r="D224" s="99"/>
      <c r="E224" s="99"/>
      <c r="F224" s="99"/>
      <c r="G224" s="99"/>
      <c r="H224" s="99"/>
      <c r="I224" s="99"/>
      <c r="J224" s="99"/>
      <c r="K224" s="99"/>
      <c r="L224" s="99"/>
      <c r="M224" s="99"/>
      <c r="N224" s="99"/>
      <c r="O224" s="1"/>
      <c r="P224" s="1"/>
      <c r="Q224" s="1"/>
      <c r="R224" s="1"/>
      <c r="S224" s="1"/>
      <c r="T224" s="1"/>
      <c r="U224" s="1"/>
      <c r="V224" s="1"/>
      <c r="W224" s="1"/>
      <c r="X224" s="1"/>
      <c r="Y224" s="1"/>
      <c r="Z224" s="1"/>
    </row>
    <row r="225" spans="1:26" ht="15.75" customHeight="1" x14ac:dyDescent="0.3">
      <c r="A225" s="99"/>
      <c r="B225" s="99"/>
      <c r="C225" s="99"/>
      <c r="D225" s="99"/>
      <c r="E225" s="99"/>
      <c r="F225" s="99"/>
      <c r="G225" s="99"/>
      <c r="H225" s="99"/>
      <c r="I225" s="99"/>
      <c r="J225" s="99"/>
      <c r="K225" s="99"/>
      <c r="L225" s="99"/>
      <c r="M225" s="99"/>
      <c r="N225" s="99"/>
      <c r="O225" s="1"/>
      <c r="P225" s="1"/>
      <c r="Q225" s="1"/>
      <c r="R225" s="1"/>
      <c r="S225" s="1"/>
      <c r="T225" s="1"/>
      <c r="U225" s="1"/>
      <c r="V225" s="1"/>
      <c r="W225" s="1"/>
      <c r="X225" s="1"/>
      <c r="Y225" s="1"/>
      <c r="Z225" s="1"/>
    </row>
    <row r="226" spans="1:26" ht="15.75" customHeight="1" x14ac:dyDescent="0.3">
      <c r="A226" s="99"/>
      <c r="B226" s="99"/>
      <c r="C226" s="99"/>
      <c r="D226" s="99"/>
      <c r="E226" s="99"/>
      <c r="F226" s="99"/>
      <c r="G226" s="99"/>
      <c r="H226" s="99"/>
      <c r="I226" s="99"/>
      <c r="J226" s="99"/>
      <c r="K226" s="99"/>
      <c r="L226" s="99"/>
      <c r="M226" s="99"/>
      <c r="N226" s="99"/>
      <c r="O226" s="1"/>
      <c r="P226" s="1"/>
      <c r="Q226" s="1"/>
      <c r="R226" s="1"/>
      <c r="S226" s="1"/>
      <c r="T226" s="1"/>
      <c r="U226" s="1"/>
      <c r="V226" s="1"/>
      <c r="W226" s="1"/>
      <c r="X226" s="1"/>
      <c r="Y226" s="1"/>
      <c r="Z226" s="1"/>
    </row>
    <row r="227" spans="1:26" ht="15.75" customHeight="1" x14ac:dyDescent="0.3">
      <c r="A227" s="99"/>
      <c r="B227" s="99"/>
      <c r="C227" s="99"/>
      <c r="D227" s="99"/>
      <c r="E227" s="99"/>
      <c r="F227" s="99"/>
      <c r="G227" s="99"/>
      <c r="H227" s="99"/>
      <c r="I227" s="99"/>
      <c r="J227" s="99"/>
      <c r="K227" s="99"/>
      <c r="L227" s="99"/>
      <c r="M227" s="99"/>
      <c r="N227" s="99"/>
      <c r="O227" s="1"/>
      <c r="P227" s="1"/>
      <c r="Q227" s="1"/>
      <c r="R227" s="1"/>
      <c r="S227" s="1"/>
      <c r="T227" s="1"/>
      <c r="U227" s="1"/>
      <c r="V227" s="1"/>
      <c r="W227" s="1"/>
      <c r="X227" s="1"/>
      <c r="Y227" s="1"/>
      <c r="Z227" s="1"/>
    </row>
    <row r="228" spans="1:26" ht="15.75" customHeight="1" x14ac:dyDescent="0.3">
      <c r="A228" s="99"/>
      <c r="B228" s="99"/>
      <c r="C228" s="99"/>
      <c r="D228" s="99"/>
      <c r="E228" s="99"/>
      <c r="F228" s="99"/>
      <c r="G228" s="99"/>
      <c r="H228" s="99"/>
      <c r="I228" s="99"/>
      <c r="J228" s="99"/>
      <c r="K228" s="99"/>
      <c r="L228" s="99"/>
      <c r="M228" s="99"/>
      <c r="N228" s="99"/>
      <c r="O228" s="1"/>
      <c r="P228" s="1"/>
      <c r="Q228" s="1"/>
      <c r="R228" s="1"/>
      <c r="S228" s="1"/>
      <c r="T228" s="1"/>
      <c r="U228" s="1"/>
      <c r="V228" s="1"/>
      <c r="W228" s="1"/>
      <c r="X228" s="1"/>
      <c r="Y228" s="1"/>
      <c r="Z228" s="1"/>
    </row>
    <row r="229" spans="1:26" ht="15.75" customHeight="1" x14ac:dyDescent="0.3">
      <c r="A229" s="99"/>
      <c r="B229" s="99"/>
      <c r="C229" s="99"/>
      <c r="D229" s="99"/>
      <c r="E229" s="99"/>
      <c r="F229" s="99"/>
      <c r="G229" s="99"/>
      <c r="H229" s="99"/>
      <c r="I229" s="99"/>
      <c r="J229" s="99"/>
      <c r="K229" s="99"/>
      <c r="L229" s="99"/>
      <c r="M229" s="99"/>
      <c r="N229" s="99"/>
      <c r="O229" s="1"/>
      <c r="P229" s="1"/>
      <c r="Q229" s="1"/>
      <c r="R229" s="1"/>
      <c r="S229" s="1"/>
      <c r="T229" s="1"/>
      <c r="U229" s="1"/>
      <c r="V229" s="1"/>
      <c r="W229" s="1"/>
      <c r="X229" s="1"/>
      <c r="Y229" s="1"/>
      <c r="Z229" s="1"/>
    </row>
    <row r="230" spans="1:26" ht="15.75" customHeight="1" x14ac:dyDescent="0.3">
      <c r="A230" s="99"/>
      <c r="B230" s="99"/>
      <c r="C230" s="99"/>
      <c r="D230" s="99"/>
      <c r="E230" s="99"/>
      <c r="F230" s="99"/>
      <c r="G230" s="99"/>
      <c r="H230" s="99"/>
      <c r="I230" s="99"/>
      <c r="J230" s="99"/>
      <c r="K230" s="99"/>
      <c r="L230" s="99"/>
      <c r="M230" s="99"/>
      <c r="N230" s="99"/>
      <c r="O230" s="1"/>
      <c r="P230" s="1"/>
      <c r="Q230" s="1"/>
      <c r="R230" s="1"/>
      <c r="S230" s="1"/>
      <c r="T230" s="1"/>
      <c r="U230" s="1"/>
      <c r="V230" s="1"/>
      <c r="W230" s="1"/>
      <c r="X230" s="1"/>
      <c r="Y230" s="1"/>
      <c r="Z230" s="1"/>
    </row>
    <row r="231" spans="1:26" ht="15.75" customHeight="1" x14ac:dyDescent="0.3">
      <c r="A231" s="99"/>
      <c r="B231" s="99"/>
      <c r="C231" s="99"/>
      <c r="D231" s="99"/>
      <c r="E231" s="99"/>
      <c r="F231" s="99"/>
      <c r="G231" s="99"/>
      <c r="H231" s="99"/>
      <c r="I231" s="99"/>
      <c r="J231" s="99"/>
      <c r="K231" s="99"/>
      <c r="L231" s="99"/>
      <c r="M231" s="99"/>
      <c r="N231" s="99"/>
      <c r="O231" s="1"/>
      <c r="P231" s="1"/>
      <c r="Q231" s="1"/>
      <c r="R231" s="1"/>
      <c r="S231" s="1"/>
      <c r="T231" s="1"/>
      <c r="U231" s="1"/>
      <c r="V231" s="1"/>
      <c r="W231" s="1"/>
      <c r="X231" s="1"/>
      <c r="Y231" s="1"/>
      <c r="Z231" s="1"/>
    </row>
    <row r="232" spans="1:26" ht="15.75" customHeight="1" x14ac:dyDescent="0.3">
      <c r="A232" s="99"/>
      <c r="B232" s="99"/>
      <c r="C232" s="99"/>
      <c r="D232" s="99"/>
      <c r="E232" s="99"/>
      <c r="F232" s="99"/>
      <c r="G232" s="99"/>
      <c r="H232" s="99"/>
      <c r="I232" s="99"/>
      <c r="J232" s="99"/>
      <c r="K232" s="99"/>
      <c r="L232" s="99"/>
      <c r="M232" s="99"/>
      <c r="N232" s="99"/>
      <c r="O232" s="1"/>
      <c r="P232" s="1"/>
      <c r="Q232" s="1"/>
      <c r="R232" s="1"/>
      <c r="S232" s="1"/>
      <c r="T232" s="1"/>
      <c r="U232" s="1"/>
      <c r="V232" s="1"/>
      <c r="W232" s="1"/>
      <c r="X232" s="1"/>
      <c r="Y232" s="1"/>
      <c r="Z232" s="1"/>
    </row>
    <row r="233" spans="1:26" ht="15.75" customHeight="1" x14ac:dyDescent="0.3">
      <c r="A233" s="99"/>
      <c r="B233" s="99"/>
      <c r="C233" s="99"/>
      <c r="D233" s="99"/>
      <c r="E233" s="99"/>
      <c r="F233" s="99"/>
      <c r="G233" s="99"/>
      <c r="H233" s="99"/>
      <c r="I233" s="99"/>
      <c r="J233" s="99"/>
      <c r="K233" s="99"/>
      <c r="L233" s="99"/>
      <c r="M233" s="99"/>
      <c r="N233" s="99"/>
      <c r="O233" s="1"/>
      <c r="P233" s="1"/>
      <c r="Q233" s="1"/>
      <c r="R233" s="1"/>
      <c r="S233" s="1"/>
      <c r="T233" s="1"/>
      <c r="U233" s="1"/>
      <c r="V233" s="1"/>
      <c r="W233" s="1"/>
      <c r="X233" s="1"/>
      <c r="Y233" s="1"/>
      <c r="Z233" s="1"/>
    </row>
    <row r="234" spans="1:26" ht="15.75" customHeight="1" x14ac:dyDescent="0.3">
      <c r="A234" s="99"/>
      <c r="B234" s="99"/>
      <c r="C234" s="99"/>
      <c r="D234" s="99"/>
      <c r="E234" s="99"/>
      <c r="F234" s="99"/>
      <c r="G234" s="99"/>
      <c r="H234" s="99"/>
      <c r="I234" s="99"/>
      <c r="J234" s="99"/>
      <c r="K234" s="99"/>
      <c r="L234" s="99"/>
      <c r="M234" s="99"/>
      <c r="N234" s="99"/>
      <c r="O234" s="1"/>
      <c r="P234" s="1"/>
      <c r="Q234" s="1"/>
      <c r="R234" s="1"/>
      <c r="S234" s="1"/>
      <c r="T234" s="1"/>
      <c r="U234" s="1"/>
      <c r="V234" s="1"/>
      <c r="W234" s="1"/>
      <c r="X234" s="1"/>
      <c r="Y234" s="1"/>
      <c r="Z234" s="1"/>
    </row>
    <row r="235" spans="1:26" ht="15.75" customHeight="1" x14ac:dyDescent="0.3">
      <c r="A235" s="99"/>
      <c r="B235" s="99"/>
      <c r="C235" s="99"/>
      <c r="D235" s="99"/>
      <c r="E235" s="99"/>
      <c r="F235" s="99"/>
      <c r="G235" s="99"/>
      <c r="H235" s="99"/>
      <c r="I235" s="99"/>
      <c r="J235" s="99"/>
      <c r="K235" s="99"/>
      <c r="L235" s="99"/>
      <c r="M235" s="99"/>
      <c r="N235" s="99"/>
      <c r="O235" s="1"/>
      <c r="P235" s="1"/>
      <c r="Q235" s="1"/>
      <c r="R235" s="1"/>
      <c r="S235" s="1"/>
      <c r="T235" s="1"/>
      <c r="U235" s="1"/>
      <c r="V235" s="1"/>
      <c r="W235" s="1"/>
      <c r="X235" s="1"/>
      <c r="Y235" s="1"/>
      <c r="Z235" s="1"/>
    </row>
    <row r="236" spans="1:26" ht="15.75" customHeight="1" x14ac:dyDescent="0.3">
      <c r="A236" s="99"/>
      <c r="B236" s="99"/>
      <c r="C236" s="99"/>
      <c r="D236" s="99"/>
      <c r="E236" s="99"/>
      <c r="F236" s="99"/>
      <c r="G236" s="99"/>
      <c r="H236" s="99"/>
      <c r="I236" s="99"/>
      <c r="J236" s="99"/>
      <c r="K236" s="99"/>
      <c r="L236" s="99"/>
      <c r="M236" s="99"/>
      <c r="N236" s="99"/>
      <c r="O236" s="1"/>
      <c r="P236" s="1"/>
      <c r="Q236" s="1"/>
      <c r="R236" s="1"/>
      <c r="S236" s="1"/>
      <c r="T236" s="1"/>
      <c r="U236" s="1"/>
      <c r="V236" s="1"/>
      <c r="W236" s="1"/>
      <c r="X236" s="1"/>
      <c r="Y236" s="1"/>
      <c r="Z236" s="1"/>
    </row>
    <row r="237" spans="1:26" ht="15.75" customHeight="1" x14ac:dyDescent="0.3">
      <c r="A237" s="99"/>
      <c r="B237" s="99"/>
      <c r="C237" s="99"/>
      <c r="D237" s="99"/>
      <c r="E237" s="99"/>
      <c r="F237" s="99"/>
      <c r="G237" s="99"/>
      <c r="H237" s="99"/>
      <c r="I237" s="99"/>
      <c r="J237" s="99"/>
      <c r="K237" s="99"/>
      <c r="L237" s="99"/>
      <c r="M237" s="99"/>
      <c r="N237" s="99"/>
      <c r="O237" s="1"/>
      <c r="P237" s="1"/>
      <c r="Q237" s="1"/>
      <c r="R237" s="1"/>
      <c r="S237" s="1"/>
      <c r="T237" s="1"/>
      <c r="U237" s="1"/>
      <c r="V237" s="1"/>
      <c r="W237" s="1"/>
      <c r="X237" s="1"/>
      <c r="Y237" s="1"/>
      <c r="Z237" s="1"/>
    </row>
    <row r="238" spans="1:26" ht="15.75" customHeight="1" x14ac:dyDescent="0.3">
      <c r="A238" s="99"/>
      <c r="B238" s="99"/>
      <c r="C238" s="99"/>
      <c r="D238" s="99"/>
      <c r="E238" s="99"/>
      <c r="F238" s="99"/>
      <c r="G238" s="99"/>
      <c r="H238" s="99"/>
      <c r="I238" s="99"/>
      <c r="J238" s="99"/>
      <c r="K238" s="99"/>
      <c r="L238" s="99"/>
      <c r="M238" s="99"/>
      <c r="N238" s="99"/>
      <c r="O238" s="1"/>
      <c r="P238" s="1"/>
      <c r="Q238" s="1"/>
      <c r="R238" s="1"/>
      <c r="S238" s="1"/>
      <c r="T238" s="1"/>
      <c r="U238" s="1"/>
      <c r="V238" s="1"/>
      <c r="W238" s="1"/>
      <c r="X238" s="1"/>
      <c r="Y238" s="1"/>
      <c r="Z238" s="1"/>
    </row>
    <row r="239" spans="1:26" ht="15.75" customHeight="1" x14ac:dyDescent="0.3">
      <c r="A239" s="99"/>
      <c r="B239" s="99"/>
      <c r="C239" s="99"/>
      <c r="D239" s="99"/>
      <c r="E239" s="99"/>
      <c r="F239" s="99"/>
      <c r="G239" s="99"/>
      <c r="H239" s="99"/>
      <c r="I239" s="99"/>
      <c r="J239" s="99"/>
      <c r="K239" s="99"/>
      <c r="L239" s="99"/>
      <c r="M239" s="99"/>
      <c r="N239" s="99"/>
      <c r="O239" s="1"/>
      <c r="P239" s="1"/>
      <c r="Q239" s="1"/>
      <c r="R239" s="1"/>
      <c r="S239" s="1"/>
      <c r="T239" s="1"/>
      <c r="U239" s="1"/>
      <c r="V239" s="1"/>
      <c r="W239" s="1"/>
      <c r="X239" s="1"/>
      <c r="Y239" s="1"/>
      <c r="Z239" s="1"/>
    </row>
    <row r="240" spans="1:26" ht="15.75" customHeight="1" x14ac:dyDescent="0.3">
      <c r="A240" s="99"/>
      <c r="B240" s="99"/>
      <c r="C240" s="99"/>
      <c r="D240" s="99"/>
      <c r="E240" s="99"/>
      <c r="F240" s="99"/>
      <c r="G240" s="99"/>
      <c r="H240" s="99"/>
      <c r="I240" s="99"/>
      <c r="J240" s="99"/>
      <c r="K240" s="99"/>
      <c r="L240" s="99"/>
      <c r="M240" s="99"/>
      <c r="N240" s="99"/>
      <c r="O240" s="1"/>
      <c r="P240" s="1"/>
      <c r="Q240" s="1"/>
      <c r="R240" s="1"/>
      <c r="S240" s="1"/>
      <c r="T240" s="1"/>
      <c r="U240" s="1"/>
      <c r="V240" s="1"/>
      <c r="W240" s="1"/>
      <c r="X240" s="1"/>
      <c r="Y240" s="1"/>
      <c r="Z240" s="1"/>
    </row>
    <row r="241" spans="1:26" ht="15.75" customHeight="1" x14ac:dyDescent="0.3">
      <c r="A241" s="99"/>
      <c r="B241" s="99"/>
      <c r="C241" s="99"/>
      <c r="D241" s="99"/>
      <c r="E241" s="99"/>
      <c r="F241" s="99"/>
      <c r="G241" s="99"/>
      <c r="H241" s="99"/>
      <c r="I241" s="99"/>
      <c r="J241" s="99"/>
      <c r="K241" s="99"/>
      <c r="L241" s="99"/>
      <c r="M241" s="99"/>
      <c r="N241" s="99"/>
      <c r="O241" s="1"/>
      <c r="P241" s="1"/>
      <c r="Q241" s="1"/>
      <c r="R241" s="1"/>
      <c r="S241" s="1"/>
      <c r="T241" s="1"/>
      <c r="U241" s="1"/>
      <c r="V241" s="1"/>
      <c r="W241" s="1"/>
      <c r="X241" s="1"/>
      <c r="Y241" s="1"/>
      <c r="Z241" s="1"/>
    </row>
    <row r="242" spans="1:26" ht="15.75" customHeight="1" x14ac:dyDescent="0.3">
      <c r="A242" s="99"/>
      <c r="B242" s="99"/>
      <c r="C242" s="99"/>
      <c r="D242" s="99"/>
      <c r="E242" s="99"/>
      <c r="F242" s="99"/>
      <c r="G242" s="99"/>
      <c r="H242" s="99"/>
      <c r="I242" s="99"/>
      <c r="J242" s="99"/>
      <c r="K242" s="99"/>
      <c r="L242" s="99"/>
      <c r="M242" s="99"/>
      <c r="N242" s="99"/>
      <c r="O242" s="1"/>
      <c r="P242" s="1"/>
      <c r="Q242" s="1"/>
      <c r="R242" s="1"/>
      <c r="S242" s="1"/>
      <c r="T242" s="1"/>
      <c r="U242" s="1"/>
      <c r="V242" s="1"/>
      <c r="W242" s="1"/>
      <c r="X242" s="1"/>
      <c r="Y242" s="1"/>
      <c r="Z242" s="1"/>
    </row>
    <row r="243" spans="1:26" ht="15.75" customHeight="1" x14ac:dyDescent="0.3">
      <c r="A243" s="99"/>
      <c r="B243" s="99"/>
      <c r="C243" s="99"/>
      <c r="D243" s="99"/>
      <c r="E243" s="99"/>
      <c r="F243" s="99"/>
      <c r="G243" s="99"/>
      <c r="H243" s="99"/>
      <c r="I243" s="99"/>
      <c r="J243" s="99"/>
      <c r="K243" s="99"/>
      <c r="L243" s="99"/>
      <c r="M243" s="99"/>
      <c r="N243" s="99"/>
      <c r="O243" s="1"/>
      <c r="P243" s="1"/>
      <c r="Q243" s="1"/>
      <c r="R243" s="1"/>
      <c r="S243" s="1"/>
      <c r="T243" s="1"/>
      <c r="U243" s="1"/>
      <c r="V243" s="1"/>
      <c r="W243" s="1"/>
      <c r="X243" s="1"/>
      <c r="Y243" s="1"/>
      <c r="Z243" s="1"/>
    </row>
    <row r="244" spans="1:26" ht="15.75" customHeight="1" x14ac:dyDescent="0.3">
      <c r="A244" s="99"/>
      <c r="B244" s="99"/>
      <c r="C244" s="99"/>
      <c r="D244" s="99"/>
      <c r="E244" s="99"/>
      <c r="F244" s="99"/>
      <c r="G244" s="99"/>
      <c r="H244" s="99"/>
      <c r="I244" s="99"/>
      <c r="J244" s="99"/>
      <c r="K244" s="99"/>
      <c r="L244" s="99"/>
      <c r="M244" s="99"/>
      <c r="N244" s="99"/>
      <c r="O244" s="1"/>
      <c r="P244" s="1"/>
      <c r="Q244" s="1"/>
      <c r="R244" s="1"/>
      <c r="S244" s="1"/>
      <c r="T244" s="1"/>
      <c r="U244" s="1"/>
      <c r="V244" s="1"/>
      <c r="W244" s="1"/>
      <c r="X244" s="1"/>
      <c r="Y244" s="1"/>
      <c r="Z244" s="1"/>
    </row>
    <row r="245" spans="1:26" ht="15.75" customHeight="1" x14ac:dyDescent="0.3">
      <c r="A245" s="99"/>
      <c r="B245" s="99"/>
      <c r="C245" s="99"/>
      <c r="D245" s="99"/>
      <c r="E245" s="99"/>
      <c r="F245" s="99"/>
      <c r="G245" s="99"/>
      <c r="H245" s="99"/>
      <c r="I245" s="99"/>
      <c r="J245" s="99"/>
      <c r="K245" s="99"/>
      <c r="L245" s="99"/>
      <c r="M245" s="99"/>
      <c r="N245" s="99"/>
      <c r="O245" s="1"/>
      <c r="P245" s="1"/>
      <c r="Q245" s="1"/>
      <c r="R245" s="1"/>
      <c r="S245" s="1"/>
      <c r="T245" s="1"/>
      <c r="U245" s="1"/>
      <c r="V245" s="1"/>
      <c r="W245" s="1"/>
      <c r="X245" s="1"/>
      <c r="Y245" s="1"/>
      <c r="Z245" s="1"/>
    </row>
    <row r="246" spans="1:26" ht="15.75" customHeight="1" x14ac:dyDescent="0.3">
      <c r="A246" s="99"/>
      <c r="B246" s="99"/>
      <c r="C246" s="99"/>
      <c r="D246" s="99"/>
      <c r="E246" s="99"/>
      <c r="F246" s="99"/>
      <c r="G246" s="99"/>
      <c r="H246" s="99"/>
      <c r="I246" s="99"/>
      <c r="J246" s="99"/>
      <c r="K246" s="99"/>
      <c r="L246" s="99"/>
      <c r="M246" s="99"/>
      <c r="N246" s="99"/>
      <c r="O246" s="1"/>
      <c r="P246" s="1"/>
      <c r="Q246" s="1"/>
      <c r="R246" s="1"/>
      <c r="S246" s="1"/>
      <c r="T246" s="1"/>
      <c r="U246" s="1"/>
      <c r="V246" s="1"/>
      <c r="W246" s="1"/>
      <c r="X246" s="1"/>
      <c r="Y246" s="1"/>
      <c r="Z246" s="1"/>
    </row>
    <row r="247" spans="1:26" ht="15.75" customHeight="1" x14ac:dyDescent="0.3">
      <c r="A247" s="99"/>
      <c r="B247" s="99"/>
      <c r="C247" s="99"/>
      <c r="D247" s="99"/>
      <c r="E247" s="99"/>
      <c r="F247" s="99"/>
      <c r="G247" s="99"/>
      <c r="H247" s="99"/>
      <c r="I247" s="99"/>
      <c r="J247" s="99"/>
      <c r="K247" s="99"/>
      <c r="L247" s="99"/>
      <c r="M247" s="99"/>
      <c r="N247" s="99"/>
      <c r="O247" s="1"/>
      <c r="P247" s="1"/>
      <c r="Q247" s="1"/>
      <c r="R247" s="1"/>
      <c r="S247" s="1"/>
      <c r="T247" s="1"/>
      <c r="U247" s="1"/>
      <c r="V247" s="1"/>
      <c r="W247" s="1"/>
      <c r="X247" s="1"/>
      <c r="Y247" s="1"/>
      <c r="Z247" s="1"/>
    </row>
    <row r="248" spans="1:26" ht="15.75" customHeight="1" x14ac:dyDescent="0.3">
      <c r="A248" s="99"/>
      <c r="B248" s="99"/>
      <c r="C248" s="99"/>
      <c r="D248" s="99"/>
      <c r="E248" s="99"/>
      <c r="F248" s="99"/>
      <c r="G248" s="99"/>
      <c r="H248" s="99"/>
      <c r="I248" s="99"/>
      <c r="J248" s="99"/>
      <c r="K248" s="99"/>
      <c r="L248" s="99"/>
      <c r="M248" s="99"/>
      <c r="N248" s="99"/>
      <c r="O248" s="1"/>
      <c r="P248" s="1"/>
      <c r="Q248" s="1"/>
      <c r="R248" s="1"/>
      <c r="S248" s="1"/>
      <c r="T248" s="1"/>
      <c r="U248" s="1"/>
      <c r="V248" s="1"/>
      <c r="W248" s="1"/>
      <c r="X248" s="1"/>
      <c r="Y248" s="1"/>
      <c r="Z248" s="1"/>
    </row>
    <row r="249" spans="1:26" ht="15.75" customHeight="1" x14ac:dyDescent="0.3">
      <c r="A249" s="99"/>
      <c r="B249" s="99"/>
      <c r="C249" s="99"/>
      <c r="D249" s="99"/>
      <c r="E249" s="99"/>
      <c r="F249" s="99"/>
      <c r="G249" s="99"/>
      <c r="H249" s="99"/>
      <c r="I249" s="99"/>
      <c r="J249" s="99"/>
      <c r="K249" s="99"/>
      <c r="L249" s="99"/>
      <c r="M249" s="99"/>
      <c r="N249" s="99"/>
      <c r="O249" s="1"/>
      <c r="P249" s="1"/>
      <c r="Q249" s="1"/>
      <c r="R249" s="1"/>
      <c r="S249" s="1"/>
      <c r="T249" s="1"/>
      <c r="U249" s="1"/>
      <c r="V249" s="1"/>
      <c r="W249" s="1"/>
      <c r="X249" s="1"/>
      <c r="Y249" s="1"/>
      <c r="Z249" s="1"/>
    </row>
    <row r="250" spans="1:26" ht="15.75" customHeight="1" x14ac:dyDescent="0.3">
      <c r="A250" s="99"/>
      <c r="B250" s="99"/>
      <c r="C250" s="99"/>
      <c r="D250" s="99"/>
      <c r="E250" s="99"/>
      <c r="F250" s="99"/>
      <c r="G250" s="99"/>
      <c r="H250" s="99"/>
      <c r="I250" s="99"/>
      <c r="J250" s="99"/>
      <c r="K250" s="99"/>
      <c r="L250" s="99"/>
      <c r="M250" s="99"/>
      <c r="N250" s="99"/>
      <c r="O250" s="1"/>
      <c r="P250" s="1"/>
      <c r="Q250" s="1"/>
      <c r="R250" s="1"/>
      <c r="S250" s="1"/>
      <c r="T250" s="1"/>
      <c r="U250" s="1"/>
      <c r="V250" s="1"/>
      <c r="W250" s="1"/>
      <c r="X250" s="1"/>
      <c r="Y250" s="1"/>
      <c r="Z250" s="1"/>
    </row>
    <row r="251" spans="1:26" ht="15.75" customHeight="1" x14ac:dyDescent="0.3">
      <c r="A251" s="99"/>
      <c r="B251" s="99"/>
      <c r="C251" s="99"/>
      <c r="D251" s="99"/>
      <c r="E251" s="99"/>
      <c r="F251" s="99"/>
      <c r="G251" s="99"/>
      <c r="H251" s="99"/>
      <c r="I251" s="99"/>
      <c r="J251" s="99"/>
      <c r="K251" s="99"/>
      <c r="L251" s="99"/>
      <c r="M251" s="99"/>
      <c r="N251" s="99"/>
      <c r="O251" s="1"/>
      <c r="P251" s="1"/>
      <c r="Q251" s="1"/>
      <c r="R251" s="1"/>
      <c r="S251" s="1"/>
      <c r="T251" s="1"/>
      <c r="U251" s="1"/>
      <c r="V251" s="1"/>
      <c r="W251" s="1"/>
      <c r="X251" s="1"/>
      <c r="Y251" s="1"/>
      <c r="Z251" s="1"/>
    </row>
    <row r="252" spans="1:26" ht="15.75" customHeight="1" x14ac:dyDescent="0.3">
      <c r="A252" s="99"/>
      <c r="B252" s="99"/>
      <c r="C252" s="99"/>
      <c r="D252" s="99"/>
      <c r="E252" s="99"/>
      <c r="F252" s="99"/>
      <c r="G252" s="99"/>
      <c r="H252" s="99"/>
      <c r="I252" s="99"/>
      <c r="J252" s="99"/>
      <c r="K252" s="99"/>
      <c r="L252" s="99"/>
      <c r="M252" s="99"/>
      <c r="N252" s="99"/>
      <c r="O252" s="1"/>
      <c r="P252" s="1"/>
      <c r="Q252" s="1"/>
      <c r="R252" s="1"/>
      <c r="S252" s="1"/>
      <c r="T252" s="1"/>
      <c r="U252" s="1"/>
      <c r="V252" s="1"/>
      <c r="W252" s="1"/>
      <c r="X252" s="1"/>
      <c r="Y252" s="1"/>
      <c r="Z252" s="1"/>
    </row>
    <row r="253" spans="1:26" ht="15.75" customHeight="1" x14ac:dyDescent="0.3">
      <c r="A253" s="99"/>
      <c r="B253" s="99"/>
      <c r="C253" s="99"/>
      <c r="D253" s="99"/>
      <c r="E253" s="99"/>
      <c r="F253" s="99"/>
      <c r="G253" s="99"/>
      <c r="H253" s="99"/>
      <c r="I253" s="99"/>
      <c r="J253" s="99"/>
      <c r="K253" s="99"/>
      <c r="L253" s="99"/>
      <c r="M253" s="99"/>
      <c r="N253" s="99"/>
      <c r="O253" s="1"/>
      <c r="P253" s="1"/>
      <c r="Q253" s="1"/>
      <c r="R253" s="1"/>
      <c r="S253" s="1"/>
      <c r="T253" s="1"/>
      <c r="U253" s="1"/>
      <c r="V253" s="1"/>
      <c r="W253" s="1"/>
      <c r="X253" s="1"/>
      <c r="Y253" s="1"/>
      <c r="Z253" s="1"/>
    </row>
    <row r="254" spans="1:26" ht="15.75" customHeight="1" x14ac:dyDescent="0.3">
      <c r="A254" s="99"/>
      <c r="B254" s="99"/>
      <c r="C254" s="99"/>
      <c r="D254" s="99"/>
      <c r="E254" s="99"/>
      <c r="F254" s="99"/>
      <c r="G254" s="99"/>
      <c r="H254" s="99"/>
      <c r="I254" s="99"/>
      <c r="J254" s="99"/>
      <c r="K254" s="99"/>
      <c r="L254" s="99"/>
      <c r="M254" s="99"/>
      <c r="N254" s="99"/>
      <c r="O254" s="1"/>
      <c r="P254" s="1"/>
      <c r="Q254" s="1"/>
      <c r="R254" s="1"/>
      <c r="S254" s="1"/>
      <c r="T254" s="1"/>
      <c r="U254" s="1"/>
      <c r="V254" s="1"/>
      <c r="W254" s="1"/>
      <c r="X254" s="1"/>
      <c r="Y254" s="1"/>
      <c r="Z254" s="1"/>
    </row>
    <row r="255" spans="1:26" ht="15.75" customHeight="1" x14ac:dyDescent="0.3">
      <c r="A255" s="99"/>
      <c r="B255" s="99"/>
      <c r="C255" s="99"/>
      <c r="D255" s="99"/>
      <c r="E255" s="99"/>
      <c r="F255" s="99"/>
      <c r="G255" s="99"/>
      <c r="H255" s="99"/>
      <c r="I255" s="99"/>
      <c r="J255" s="99"/>
      <c r="K255" s="99"/>
      <c r="L255" s="99"/>
      <c r="M255" s="99"/>
      <c r="N255" s="99"/>
      <c r="O255" s="1"/>
      <c r="P255" s="1"/>
      <c r="Q255" s="1"/>
      <c r="R255" s="1"/>
      <c r="S255" s="1"/>
      <c r="T255" s="1"/>
      <c r="U255" s="1"/>
      <c r="V255" s="1"/>
      <c r="W255" s="1"/>
      <c r="X255" s="1"/>
      <c r="Y255" s="1"/>
      <c r="Z255" s="1"/>
    </row>
    <row r="256" spans="1:26" ht="15.75" customHeight="1" x14ac:dyDescent="0.3">
      <c r="A256" s="99"/>
      <c r="B256" s="99"/>
      <c r="C256" s="99"/>
      <c r="D256" s="99"/>
      <c r="E256" s="99"/>
      <c r="F256" s="99"/>
      <c r="G256" s="99"/>
      <c r="H256" s="99"/>
      <c r="I256" s="99"/>
      <c r="J256" s="99"/>
      <c r="K256" s="99"/>
      <c r="L256" s="99"/>
      <c r="M256" s="99"/>
      <c r="N256" s="99"/>
      <c r="O256" s="1"/>
      <c r="P256" s="1"/>
      <c r="Q256" s="1"/>
      <c r="R256" s="1"/>
      <c r="S256" s="1"/>
      <c r="T256" s="1"/>
      <c r="U256" s="1"/>
      <c r="V256" s="1"/>
      <c r="W256" s="1"/>
      <c r="X256" s="1"/>
      <c r="Y256" s="1"/>
      <c r="Z256" s="1"/>
    </row>
    <row r="257" spans="1:26" ht="15.75" customHeight="1" x14ac:dyDescent="0.3">
      <c r="A257" s="99"/>
      <c r="B257" s="99"/>
      <c r="C257" s="99"/>
      <c r="D257" s="99"/>
      <c r="E257" s="99"/>
      <c r="F257" s="99"/>
      <c r="G257" s="99"/>
      <c r="H257" s="99"/>
      <c r="I257" s="99"/>
      <c r="J257" s="99"/>
      <c r="K257" s="99"/>
      <c r="L257" s="99"/>
      <c r="M257" s="99"/>
      <c r="N257" s="99"/>
      <c r="O257" s="1"/>
      <c r="P257" s="1"/>
      <c r="Q257" s="1"/>
      <c r="R257" s="1"/>
      <c r="S257" s="1"/>
      <c r="T257" s="1"/>
      <c r="U257" s="1"/>
      <c r="V257" s="1"/>
      <c r="W257" s="1"/>
      <c r="X257" s="1"/>
      <c r="Y257" s="1"/>
      <c r="Z257" s="1"/>
    </row>
    <row r="258" spans="1:26" ht="15.75" customHeight="1" x14ac:dyDescent="0.3">
      <c r="A258" s="99"/>
      <c r="B258" s="99"/>
      <c r="C258" s="99"/>
      <c r="D258" s="99"/>
      <c r="E258" s="99"/>
      <c r="F258" s="99"/>
      <c r="G258" s="99"/>
      <c r="H258" s="99"/>
      <c r="I258" s="99"/>
      <c r="J258" s="99"/>
      <c r="K258" s="99"/>
      <c r="L258" s="99"/>
      <c r="M258" s="99"/>
      <c r="N258" s="99"/>
      <c r="O258" s="1"/>
      <c r="P258" s="1"/>
      <c r="Q258" s="1"/>
      <c r="R258" s="1"/>
      <c r="S258" s="1"/>
      <c r="T258" s="1"/>
      <c r="U258" s="1"/>
      <c r="V258" s="1"/>
      <c r="W258" s="1"/>
      <c r="X258" s="1"/>
      <c r="Y258" s="1"/>
      <c r="Z258" s="1"/>
    </row>
    <row r="259" spans="1:26" ht="15.75" customHeight="1" x14ac:dyDescent="0.3">
      <c r="A259" s="99"/>
      <c r="B259" s="99"/>
      <c r="C259" s="99"/>
      <c r="D259" s="99"/>
      <c r="E259" s="99"/>
      <c r="F259" s="99"/>
      <c r="G259" s="99"/>
      <c r="H259" s="99"/>
      <c r="I259" s="99"/>
      <c r="J259" s="99"/>
      <c r="K259" s="99"/>
      <c r="L259" s="99"/>
      <c r="M259" s="99"/>
      <c r="N259" s="99"/>
      <c r="O259" s="1"/>
      <c r="P259" s="1"/>
      <c r="Q259" s="1"/>
      <c r="R259" s="1"/>
      <c r="S259" s="1"/>
      <c r="T259" s="1"/>
      <c r="U259" s="1"/>
      <c r="V259" s="1"/>
      <c r="W259" s="1"/>
      <c r="X259" s="1"/>
      <c r="Y259" s="1"/>
      <c r="Z259" s="1"/>
    </row>
    <row r="260" spans="1:26" ht="15.75" customHeight="1" x14ac:dyDescent="0.3">
      <c r="A260" s="99"/>
      <c r="B260" s="99"/>
      <c r="C260" s="99"/>
      <c r="D260" s="99"/>
      <c r="E260" s="99"/>
      <c r="F260" s="99"/>
      <c r="G260" s="99"/>
      <c r="H260" s="99"/>
      <c r="I260" s="99"/>
      <c r="J260" s="99"/>
      <c r="K260" s="99"/>
      <c r="L260" s="99"/>
      <c r="M260" s="99"/>
      <c r="N260" s="99"/>
      <c r="O260" s="1"/>
      <c r="P260" s="1"/>
      <c r="Q260" s="1"/>
      <c r="R260" s="1"/>
      <c r="S260" s="1"/>
      <c r="T260" s="1"/>
      <c r="U260" s="1"/>
      <c r="V260" s="1"/>
      <c r="W260" s="1"/>
      <c r="X260" s="1"/>
      <c r="Y260" s="1"/>
      <c r="Z260" s="1"/>
    </row>
    <row r="261" spans="1:26" ht="15.75" customHeight="1" x14ac:dyDescent="0.3">
      <c r="A261" s="99"/>
      <c r="B261" s="99"/>
      <c r="C261" s="99"/>
      <c r="D261" s="99"/>
      <c r="E261" s="99"/>
      <c r="F261" s="99"/>
      <c r="G261" s="99"/>
      <c r="H261" s="99"/>
      <c r="I261" s="99"/>
      <c r="J261" s="99"/>
      <c r="K261" s="99"/>
      <c r="L261" s="99"/>
      <c r="M261" s="99"/>
      <c r="N261" s="99"/>
      <c r="O261" s="1"/>
      <c r="P261" s="1"/>
      <c r="Q261" s="1"/>
      <c r="R261" s="1"/>
      <c r="S261" s="1"/>
      <c r="T261" s="1"/>
      <c r="U261" s="1"/>
      <c r="V261" s="1"/>
      <c r="W261" s="1"/>
      <c r="X261" s="1"/>
      <c r="Y261" s="1"/>
      <c r="Z261" s="1"/>
    </row>
    <row r="262" spans="1:26" ht="15.75" customHeight="1" x14ac:dyDescent="0.3">
      <c r="A262" s="99"/>
      <c r="B262" s="99"/>
      <c r="C262" s="99"/>
      <c r="D262" s="99"/>
      <c r="E262" s="99"/>
      <c r="F262" s="99"/>
      <c r="G262" s="99"/>
      <c r="H262" s="99"/>
      <c r="I262" s="99"/>
      <c r="J262" s="99"/>
      <c r="K262" s="99"/>
      <c r="L262" s="99"/>
      <c r="M262" s="99"/>
      <c r="N262" s="99"/>
      <c r="O262" s="1"/>
      <c r="P262" s="1"/>
      <c r="Q262" s="1"/>
      <c r="R262" s="1"/>
      <c r="S262" s="1"/>
      <c r="T262" s="1"/>
      <c r="U262" s="1"/>
      <c r="V262" s="1"/>
      <c r="W262" s="1"/>
      <c r="X262" s="1"/>
      <c r="Y262" s="1"/>
      <c r="Z262" s="1"/>
    </row>
    <row r="263" spans="1:26" ht="15.75" customHeight="1" x14ac:dyDescent="0.3">
      <c r="A263" s="99"/>
      <c r="B263" s="99"/>
      <c r="C263" s="99"/>
      <c r="D263" s="99"/>
      <c r="E263" s="99"/>
      <c r="F263" s="99"/>
      <c r="G263" s="99"/>
      <c r="H263" s="99"/>
      <c r="I263" s="99"/>
      <c r="J263" s="99"/>
      <c r="K263" s="99"/>
      <c r="L263" s="99"/>
      <c r="M263" s="99"/>
      <c r="N263" s="99"/>
      <c r="O263" s="1"/>
      <c r="P263" s="1"/>
      <c r="Q263" s="1"/>
      <c r="R263" s="1"/>
      <c r="S263" s="1"/>
      <c r="T263" s="1"/>
      <c r="U263" s="1"/>
      <c r="V263" s="1"/>
      <c r="W263" s="1"/>
      <c r="X263" s="1"/>
      <c r="Y263" s="1"/>
      <c r="Z263" s="1"/>
    </row>
    <row r="264" spans="1:26" ht="15.75" customHeight="1" x14ac:dyDescent="0.3">
      <c r="A264" s="99"/>
      <c r="B264" s="99"/>
      <c r="C264" s="99"/>
      <c r="D264" s="99"/>
      <c r="E264" s="99"/>
      <c r="F264" s="99"/>
      <c r="G264" s="99"/>
      <c r="H264" s="99"/>
      <c r="I264" s="99"/>
      <c r="J264" s="99"/>
      <c r="K264" s="99"/>
      <c r="L264" s="99"/>
      <c r="M264" s="99"/>
      <c r="N264" s="99"/>
      <c r="O264" s="1"/>
      <c r="P264" s="1"/>
      <c r="Q264" s="1"/>
      <c r="R264" s="1"/>
      <c r="S264" s="1"/>
      <c r="T264" s="1"/>
      <c r="U264" s="1"/>
      <c r="V264" s="1"/>
      <c r="W264" s="1"/>
      <c r="X264" s="1"/>
      <c r="Y264" s="1"/>
      <c r="Z264" s="1"/>
    </row>
    <row r="265" spans="1:26" ht="15.75" customHeight="1" x14ac:dyDescent="0.3">
      <c r="A265" s="99"/>
      <c r="B265" s="99"/>
      <c r="C265" s="99"/>
      <c r="D265" s="99"/>
      <c r="E265" s="99"/>
      <c r="F265" s="99"/>
      <c r="G265" s="99"/>
      <c r="H265" s="99"/>
      <c r="I265" s="99"/>
      <c r="J265" s="99"/>
      <c r="K265" s="99"/>
      <c r="L265" s="99"/>
      <c r="M265" s="99"/>
      <c r="N265" s="99"/>
      <c r="O265" s="1"/>
      <c r="P265" s="1"/>
      <c r="Q265" s="1"/>
      <c r="R265" s="1"/>
      <c r="S265" s="1"/>
      <c r="T265" s="1"/>
      <c r="U265" s="1"/>
      <c r="V265" s="1"/>
      <c r="W265" s="1"/>
      <c r="X265" s="1"/>
      <c r="Y265" s="1"/>
      <c r="Z265" s="1"/>
    </row>
    <row r="266" spans="1:26" ht="15.75" customHeight="1" x14ac:dyDescent="0.3">
      <c r="A266" s="99"/>
      <c r="B266" s="99"/>
      <c r="C266" s="99"/>
      <c r="D266" s="99"/>
      <c r="E266" s="99"/>
      <c r="F266" s="99"/>
      <c r="G266" s="99"/>
      <c r="H266" s="99"/>
      <c r="I266" s="99"/>
      <c r="J266" s="99"/>
      <c r="K266" s="99"/>
      <c r="L266" s="99"/>
      <c r="M266" s="99"/>
      <c r="N266" s="99"/>
      <c r="O266" s="1"/>
      <c r="P266" s="1"/>
      <c r="Q266" s="1"/>
      <c r="R266" s="1"/>
      <c r="S266" s="1"/>
      <c r="T266" s="1"/>
      <c r="U266" s="1"/>
      <c r="V266" s="1"/>
      <c r="W266" s="1"/>
      <c r="X266" s="1"/>
      <c r="Y266" s="1"/>
      <c r="Z266" s="1"/>
    </row>
    <row r="267" spans="1:26" ht="15.75" customHeight="1" x14ac:dyDescent="0.3">
      <c r="A267" s="99"/>
      <c r="B267" s="99"/>
      <c r="C267" s="99"/>
      <c r="D267" s="99"/>
      <c r="E267" s="99"/>
      <c r="F267" s="99"/>
      <c r="G267" s="99"/>
      <c r="H267" s="99"/>
      <c r="I267" s="99"/>
      <c r="J267" s="99"/>
      <c r="K267" s="99"/>
      <c r="L267" s="99"/>
      <c r="M267" s="99"/>
      <c r="N267" s="99"/>
      <c r="O267" s="1"/>
      <c r="P267" s="1"/>
      <c r="Q267" s="1"/>
      <c r="R267" s="1"/>
      <c r="S267" s="1"/>
      <c r="T267" s="1"/>
      <c r="U267" s="1"/>
      <c r="V267" s="1"/>
      <c r="W267" s="1"/>
      <c r="X267" s="1"/>
      <c r="Y267" s="1"/>
      <c r="Z267" s="1"/>
    </row>
    <row r="268" spans="1:26" ht="15.75" customHeight="1" x14ac:dyDescent="0.3">
      <c r="A268" s="99"/>
      <c r="B268" s="99"/>
      <c r="C268" s="99"/>
      <c r="D268" s="99"/>
      <c r="E268" s="99"/>
      <c r="F268" s="99"/>
      <c r="G268" s="99"/>
      <c r="H268" s="99"/>
      <c r="I268" s="99"/>
      <c r="J268" s="99"/>
      <c r="K268" s="99"/>
      <c r="L268" s="99"/>
      <c r="M268" s="99"/>
      <c r="N268" s="99"/>
      <c r="O268" s="1"/>
      <c r="P268" s="1"/>
      <c r="Q268" s="1"/>
      <c r="R268" s="1"/>
      <c r="S268" s="1"/>
      <c r="T268" s="1"/>
      <c r="U268" s="1"/>
      <c r="V268" s="1"/>
      <c r="W268" s="1"/>
      <c r="X268" s="1"/>
      <c r="Y268" s="1"/>
      <c r="Z268" s="1"/>
    </row>
    <row r="269" spans="1:26" ht="15.75" customHeight="1" x14ac:dyDescent="0.3">
      <c r="A269" s="99"/>
      <c r="B269" s="99"/>
      <c r="C269" s="99"/>
      <c r="D269" s="99"/>
      <c r="E269" s="99"/>
      <c r="F269" s="99"/>
      <c r="G269" s="99"/>
      <c r="H269" s="99"/>
      <c r="I269" s="99"/>
      <c r="J269" s="99"/>
      <c r="K269" s="99"/>
      <c r="L269" s="99"/>
      <c r="M269" s="99"/>
      <c r="N269" s="99"/>
      <c r="O269" s="1"/>
      <c r="P269" s="1"/>
      <c r="Q269" s="1"/>
      <c r="R269" s="1"/>
      <c r="S269" s="1"/>
      <c r="T269" s="1"/>
      <c r="U269" s="1"/>
      <c r="V269" s="1"/>
      <c r="W269" s="1"/>
      <c r="X269" s="1"/>
      <c r="Y269" s="1"/>
      <c r="Z269" s="1"/>
    </row>
    <row r="270" spans="1:26" ht="15.75" customHeight="1" x14ac:dyDescent="0.3">
      <c r="A270" s="99"/>
      <c r="B270" s="99"/>
      <c r="C270" s="99"/>
      <c r="D270" s="99"/>
      <c r="E270" s="99"/>
      <c r="F270" s="99"/>
      <c r="G270" s="99"/>
      <c r="H270" s="99"/>
      <c r="I270" s="99"/>
      <c r="J270" s="99"/>
      <c r="K270" s="99"/>
      <c r="L270" s="99"/>
      <c r="M270" s="99"/>
      <c r="N270" s="99"/>
      <c r="O270" s="1"/>
      <c r="P270" s="1"/>
      <c r="Q270" s="1"/>
      <c r="R270" s="1"/>
      <c r="S270" s="1"/>
      <c r="T270" s="1"/>
      <c r="U270" s="1"/>
      <c r="V270" s="1"/>
      <c r="W270" s="1"/>
      <c r="X270" s="1"/>
      <c r="Y270" s="1"/>
      <c r="Z270" s="1"/>
    </row>
    <row r="271" spans="1:26" ht="15.75" customHeight="1" x14ac:dyDescent="0.3">
      <c r="A271" s="99"/>
      <c r="B271" s="99"/>
      <c r="C271" s="99"/>
      <c r="D271" s="99"/>
      <c r="E271" s="99"/>
      <c r="F271" s="99"/>
      <c r="G271" s="99"/>
      <c r="H271" s="99"/>
      <c r="I271" s="99"/>
      <c r="J271" s="99"/>
      <c r="K271" s="99"/>
      <c r="L271" s="99"/>
      <c r="M271" s="99"/>
      <c r="N271" s="99"/>
      <c r="O271" s="1"/>
      <c r="P271" s="1"/>
      <c r="Q271" s="1"/>
      <c r="R271" s="1"/>
      <c r="S271" s="1"/>
      <c r="T271" s="1"/>
      <c r="U271" s="1"/>
      <c r="V271" s="1"/>
      <c r="W271" s="1"/>
      <c r="X271" s="1"/>
      <c r="Y271" s="1"/>
      <c r="Z271" s="1"/>
    </row>
    <row r="272" spans="1:26" ht="15.75" customHeight="1" x14ac:dyDescent="0.3">
      <c r="A272" s="99"/>
      <c r="B272" s="99"/>
      <c r="C272" s="99"/>
      <c r="D272" s="99"/>
      <c r="E272" s="99"/>
      <c r="F272" s="99"/>
      <c r="G272" s="99"/>
      <c r="H272" s="99"/>
      <c r="I272" s="99"/>
      <c r="J272" s="99"/>
      <c r="K272" s="99"/>
      <c r="L272" s="99"/>
      <c r="M272" s="99"/>
      <c r="N272" s="99"/>
      <c r="O272" s="1"/>
      <c r="P272" s="1"/>
      <c r="Q272" s="1"/>
      <c r="R272" s="1"/>
      <c r="S272" s="1"/>
      <c r="T272" s="1"/>
      <c r="U272" s="1"/>
      <c r="V272" s="1"/>
      <c r="W272" s="1"/>
      <c r="X272" s="1"/>
      <c r="Y272" s="1"/>
      <c r="Z272" s="1"/>
    </row>
    <row r="273" spans="1:26" ht="15.75" customHeight="1" x14ac:dyDescent="0.3">
      <c r="A273" s="99"/>
      <c r="B273" s="99"/>
      <c r="C273" s="99"/>
      <c r="D273" s="99"/>
      <c r="E273" s="99"/>
      <c r="F273" s="99"/>
      <c r="G273" s="99"/>
      <c r="H273" s="99"/>
      <c r="I273" s="99"/>
      <c r="J273" s="99"/>
      <c r="K273" s="99"/>
      <c r="L273" s="99"/>
      <c r="M273" s="99"/>
      <c r="N273" s="99"/>
      <c r="O273" s="1"/>
      <c r="P273" s="1"/>
      <c r="Q273" s="1"/>
      <c r="R273" s="1"/>
      <c r="S273" s="1"/>
      <c r="T273" s="1"/>
      <c r="U273" s="1"/>
      <c r="V273" s="1"/>
      <c r="W273" s="1"/>
      <c r="X273" s="1"/>
      <c r="Y273" s="1"/>
      <c r="Z273" s="1"/>
    </row>
    <row r="274" spans="1:26" ht="15.75" customHeight="1" x14ac:dyDescent="0.3">
      <c r="A274" s="99"/>
      <c r="B274" s="99"/>
      <c r="C274" s="99"/>
      <c r="D274" s="99"/>
      <c r="E274" s="99"/>
      <c r="F274" s="99"/>
      <c r="G274" s="99"/>
      <c r="H274" s="99"/>
      <c r="I274" s="99"/>
      <c r="J274" s="99"/>
      <c r="K274" s="99"/>
      <c r="L274" s="99"/>
      <c r="M274" s="99"/>
      <c r="N274" s="99"/>
      <c r="O274" s="1"/>
      <c r="P274" s="1"/>
      <c r="Q274" s="1"/>
      <c r="R274" s="1"/>
      <c r="S274" s="1"/>
      <c r="T274" s="1"/>
      <c r="U274" s="1"/>
      <c r="V274" s="1"/>
      <c r="W274" s="1"/>
      <c r="X274" s="1"/>
      <c r="Y274" s="1"/>
      <c r="Z274" s="1"/>
    </row>
    <row r="275" spans="1:26" ht="15.75" customHeight="1" x14ac:dyDescent="0.3">
      <c r="A275" s="99"/>
      <c r="B275" s="99"/>
      <c r="C275" s="99"/>
      <c r="D275" s="99"/>
      <c r="E275" s="99"/>
      <c r="F275" s="99"/>
      <c r="G275" s="99"/>
      <c r="H275" s="99"/>
      <c r="I275" s="99"/>
      <c r="J275" s="99"/>
      <c r="K275" s="99"/>
      <c r="L275" s="99"/>
      <c r="M275" s="99"/>
      <c r="N275" s="99"/>
      <c r="O275" s="1"/>
      <c r="P275" s="1"/>
      <c r="Q275" s="1"/>
      <c r="R275" s="1"/>
      <c r="S275" s="1"/>
      <c r="T275" s="1"/>
      <c r="U275" s="1"/>
      <c r="V275" s="1"/>
      <c r="W275" s="1"/>
      <c r="X275" s="1"/>
      <c r="Y275" s="1"/>
      <c r="Z275" s="1"/>
    </row>
    <row r="276" spans="1:26" ht="15.75" customHeight="1" x14ac:dyDescent="0.3">
      <c r="A276" s="99"/>
      <c r="B276" s="99"/>
      <c r="C276" s="99"/>
      <c r="D276" s="99"/>
      <c r="E276" s="99"/>
      <c r="F276" s="99"/>
      <c r="G276" s="99"/>
      <c r="H276" s="99"/>
      <c r="I276" s="99"/>
      <c r="J276" s="99"/>
      <c r="K276" s="99"/>
      <c r="L276" s="99"/>
      <c r="M276" s="99"/>
      <c r="N276" s="99"/>
      <c r="O276" s="1"/>
      <c r="P276" s="1"/>
      <c r="Q276" s="1"/>
      <c r="R276" s="1"/>
      <c r="S276" s="1"/>
      <c r="T276" s="1"/>
      <c r="U276" s="1"/>
      <c r="V276" s="1"/>
      <c r="W276" s="1"/>
      <c r="X276" s="1"/>
      <c r="Y276" s="1"/>
      <c r="Z276" s="1"/>
    </row>
    <row r="277" spans="1:26" ht="15.75" customHeight="1" x14ac:dyDescent="0.3">
      <c r="A277" s="99"/>
      <c r="B277" s="99"/>
      <c r="C277" s="99"/>
      <c r="D277" s="99"/>
      <c r="E277" s="99"/>
      <c r="F277" s="99"/>
      <c r="G277" s="99"/>
      <c r="H277" s="99"/>
      <c r="I277" s="99"/>
      <c r="J277" s="99"/>
      <c r="K277" s="99"/>
      <c r="L277" s="99"/>
      <c r="M277" s="99"/>
      <c r="N277" s="99"/>
      <c r="O277" s="1"/>
      <c r="P277" s="1"/>
      <c r="Q277" s="1"/>
      <c r="R277" s="1"/>
      <c r="S277" s="1"/>
      <c r="T277" s="1"/>
      <c r="U277" s="1"/>
      <c r="V277" s="1"/>
      <c r="W277" s="1"/>
      <c r="X277" s="1"/>
      <c r="Y277" s="1"/>
      <c r="Z277" s="1"/>
    </row>
    <row r="278" spans="1:26" ht="15.75" customHeight="1" x14ac:dyDescent="0.3">
      <c r="A278" s="99"/>
      <c r="B278" s="99"/>
      <c r="C278" s="99"/>
      <c r="D278" s="99"/>
      <c r="E278" s="99"/>
      <c r="F278" s="99"/>
      <c r="G278" s="99"/>
      <c r="H278" s="99"/>
      <c r="I278" s="99"/>
      <c r="J278" s="99"/>
      <c r="K278" s="99"/>
      <c r="L278" s="99"/>
      <c r="M278" s="99"/>
      <c r="N278" s="99"/>
      <c r="O278" s="1"/>
      <c r="P278" s="1"/>
      <c r="Q278" s="1"/>
      <c r="R278" s="1"/>
      <c r="S278" s="1"/>
      <c r="T278" s="1"/>
      <c r="U278" s="1"/>
      <c r="V278" s="1"/>
      <c r="W278" s="1"/>
      <c r="X278" s="1"/>
      <c r="Y278" s="1"/>
      <c r="Z278" s="1"/>
    </row>
    <row r="279" spans="1:26" ht="15.75" customHeight="1" x14ac:dyDescent="0.3">
      <c r="A279" s="99"/>
      <c r="B279" s="99"/>
      <c r="C279" s="99"/>
      <c r="D279" s="99"/>
      <c r="E279" s="99"/>
      <c r="F279" s="99"/>
      <c r="G279" s="99"/>
      <c r="H279" s="99"/>
      <c r="I279" s="99"/>
      <c r="J279" s="99"/>
      <c r="K279" s="99"/>
      <c r="L279" s="99"/>
      <c r="M279" s="99"/>
      <c r="N279" s="99"/>
      <c r="O279" s="1"/>
      <c r="P279" s="1"/>
      <c r="Q279" s="1"/>
      <c r="R279" s="1"/>
      <c r="S279" s="1"/>
      <c r="T279" s="1"/>
      <c r="U279" s="1"/>
      <c r="V279" s="1"/>
      <c r="W279" s="1"/>
      <c r="X279" s="1"/>
      <c r="Y279" s="1"/>
      <c r="Z279" s="1"/>
    </row>
    <row r="280" spans="1:26" ht="15.75" customHeight="1" x14ac:dyDescent="0.3">
      <c r="A280" s="99"/>
      <c r="B280" s="99"/>
      <c r="C280" s="99"/>
      <c r="D280" s="99"/>
      <c r="E280" s="99"/>
      <c r="F280" s="99"/>
      <c r="G280" s="99"/>
      <c r="H280" s="99"/>
      <c r="I280" s="99"/>
      <c r="J280" s="99"/>
      <c r="K280" s="99"/>
      <c r="L280" s="99"/>
      <c r="M280" s="99"/>
      <c r="N280" s="99"/>
      <c r="O280" s="1"/>
      <c r="P280" s="1"/>
      <c r="Q280" s="1"/>
      <c r="R280" s="1"/>
      <c r="S280" s="1"/>
      <c r="T280" s="1"/>
      <c r="U280" s="1"/>
      <c r="V280" s="1"/>
      <c r="W280" s="1"/>
      <c r="X280" s="1"/>
      <c r="Y280" s="1"/>
      <c r="Z280" s="1"/>
    </row>
    <row r="281" spans="1:26" ht="15.75" customHeight="1" x14ac:dyDescent="0.3">
      <c r="A281" s="99"/>
      <c r="B281" s="99"/>
      <c r="C281" s="99"/>
      <c r="D281" s="99"/>
      <c r="E281" s="99"/>
      <c r="F281" s="99"/>
      <c r="G281" s="99"/>
      <c r="H281" s="99"/>
      <c r="I281" s="99"/>
      <c r="J281" s="99"/>
      <c r="K281" s="99"/>
      <c r="L281" s="99"/>
      <c r="M281" s="99"/>
      <c r="N281" s="99"/>
      <c r="O281" s="1"/>
      <c r="P281" s="1"/>
      <c r="Q281" s="1"/>
      <c r="R281" s="1"/>
      <c r="S281" s="1"/>
      <c r="T281" s="1"/>
      <c r="U281" s="1"/>
      <c r="V281" s="1"/>
      <c r="W281" s="1"/>
      <c r="X281" s="1"/>
      <c r="Y281" s="1"/>
      <c r="Z281" s="1"/>
    </row>
    <row r="282" spans="1:26" ht="15.75" customHeight="1" x14ac:dyDescent="0.3">
      <c r="A282" s="99"/>
      <c r="B282" s="99"/>
      <c r="C282" s="99"/>
      <c r="D282" s="99"/>
      <c r="E282" s="99"/>
      <c r="F282" s="99"/>
      <c r="G282" s="99"/>
      <c r="H282" s="99"/>
      <c r="I282" s="99"/>
      <c r="J282" s="99"/>
      <c r="K282" s="99"/>
      <c r="L282" s="99"/>
      <c r="M282" s="99"/>
      <c r="N282" s="99"/>
      <c r="O282" s="1"/>
      <c r="P282" s="1"/>
      <c r="Q282" s="1"/>
      <c r="R282" s="1"/>
      <c r="S282" s="1"/>
      <c r="T282" s="1"/>
      <c r="U282" s="1"/>
      <c r="V282" s="1"/>
      <c r="W282" s="1"/>
      <c r="X282" s="1"/>
      <c r="Y282" s="1"/>
      <c r="Z282" s="1"/>
    </row>
    <row r="283" spans="1:26" ht="15.75" customHeight="1" x14ac:dyDescent="0.3">
      <c r="A283" s="99"/>
      <c r="B283" s="99"/>
      <c r="C283" s="99"/>
      <c r="D283" s="99"/>
      <c r="E283" s="99"/>
      <c r="F283" s="99"/>
      <c r="G283" s="99"/>
      <c r="H283" s="99"/>
      <c r="I283" s="99"/>
      <c r="J283" s="99"/>
      <c r="K283" s="99"/>
      <c r="L283" s="99"/>
      <c r="M283" s="99"/>
      <c r="N283" s="99"/>
      <c r="O283" s="1"/>
      <c r="P283" s="1"/>
      <c r="Q283" s="1"/>
      <c r="R283" s="1"/>
      <c r="S283" s="1"/>
      <c r="T283" s="1"/>
      <c r="U283" s="1"/>
      <c r="V283" s="1"/>
      <c r="W283" s="1"/>
      <c r="X283" s="1"/>
      <c r="Y283" s="1"/>
      <c r="Z283" s="1"/>
    </row>
    <row r="284" spans="1:26" ht="15.75" customHeight="1" x14ac:dyDescent="0.3">
      <c r="A284" s="99"/>
      <c r="B284" s="99"/>
      <c r="C284" s="99"/>
      <c r="D284" s="99"/>
      <c r="E284" s="99"/>
      <c r="F284" s="99"/>
      <c r="G284" s="99"/>
      <c r="H284" s="99"/>
      <c r="I284" s="99"/>
      <c r="J284" s="99"/>
      <c r="K284" s="99"/>
      <c r="L284" s="99"/>
      <c r="M284" s="99"/>
      <c r="N284" s="99"/>
      <c r="O284" s="1"/>
      <c r="P284" s="1"/>
      <c r="Q284" s="1"/>
      <c r="R284" s="1"/>
      <c r="S284" s="1"/>
      <c r="T284" s="1"/>
      <c r="U284" s="1"/>
      <c r="V284" s="1"/>
      <c r="W284" s="1"/>
      <c r="X284" s="1"/>
      <c r="Y284" s="1"/>
      <c r="Z284" s="1"/>
    </row>
    <row r="285" spans="1:26" ht="15.75" customHeight="1" x14ac:dyDescent="0.3">
      <c r="A285" s="99"/>
      <c r="B285" s="99"/>
      <c r="C285" s="99"/>
      <c r="D285" s="99"/>
      <c r="E285" s="99"/>
      <c r="F285" s="99"/>
      <c r="G285" s="99"/>
      <c r="H285" s="99"/>
      <c r="I285" s="99"/>
      <c r="J285" s="99"/>
      <c r="K285" s="99"/>
      <c r="L285" s="99"/>
      <c r="M285" s="99"/>
      <c r="N285" s="99"/>
      <c r="O285" s="1"/>
      <c r="P285" s="1"/>
      <c r="Q285" s="1"/>
      <c r="R285" s="1"/>
      <c r="S285" s="1"/>
      <c r="T285" s="1"/>
      <c r="U285" s="1"/>
      <c r="V285" s="1"/>
      <c r="W285" s="1"/>
      <c r="X285" s="1"/>
      <c r="Y285" s="1"/>
      <c r="Z285" s="1"/>
    </row>
    <row r="286" spans="1:26" ht="15.75" customHeight="1" x14ac:dyDescent="0.3">
      <c r="A286" s="99"/>
      <c r="B286" s="99"/>
      <c r="C286" s="99"/>
      <c r="D286" s="99"/>
      <c r="E286" s="99"/>
      <c r="F286" s="99"/>
      <c r="G286" s="99"/>
      <c r="H286" s="99"/>
      <c r="I286" s="99"/>
      <c r="J286" s="99"/>
      <c r="K286" s="99"/>
      <c r="L286" s="99"/>
      <c r="M286" s="99"/>
      <c r="N286" s="99"/>
      <c r="O286" s="1"/>
      <c r="P286" s="1"/>
      <c r="Q286" s="1"/>
      <c r="R286" s="1"/>
      <c r="S286" s="1"/>
      <c r="T286" s="1"/>
      <c r="U286" s="1"/>
      <c r="V286" s="1"/>
      <c r="W286" s="1"/>
      <c r="X286" s="1"/>
      <c r="Y286" s="1"/>
      <c r="Z286" s="1"/>
    </row>
    <row r="287" spans="1:26" ht="15.75" customHeight="1" x14ac:dyDescent="0.3">
      <c r="A287" s="99"/>
      <c r="B287" s="99"/>
      <c r="C287" s="99"/>
      <c r="D287" s="99"/>
      <c r="E287" s="99"/>
      <c r="F287" s="99"/>
      <c r="G287" s="99"/>
      <c r="H287" s="99"/>
      <c r="I287" s="99"/>
      <c r="J287" s="99"/>
      <c r="K287" s="99"/>
      <c r="L287" s="99"/>
      <c r="M287" s="99"/>
      <c r="N287" s="99"/>
      <c r="O287" s="1"/>
      <c r="P287" s="1"/>
      <c r="Q287" s="1"/>
      <c r="R287" s="1"/>
      <c r="S287" s="1"/>
      <c r="T287" s="1"/>
      <c r="U287" s="1"/>
      <c r="V287" s="1"/>
      <c r="W287" s="1"/>
      <c r="X287" s="1"/>
      <c r="Y287" s="1"/>
      <c r="Z287" s="1"/>
    </row>
    <row r="288" spans="1:26" ht="15.75" customHeight="1" x14ac:dyDescent="0.3">
      <c r="A288" s="99"/>
      <c r="B288" s="99"/>
      <c r="C288" s="99"/>
      <c r="D288" s="99"/>
      <c r="E288" s="99"/>
      <c r="F288" s="99"/>
      <c r="G288" s="99"/>
      <c r="H288" s="99"/>
      <c r="I288" s="99"/>
      <c r="J288" s="99"/>
      <c r="K288" s="99"/>
      <c r="L288" s="99"/>
      <c r="M288" s="99"/>
      <c r="N288" s="99"/>
      <c r="O288" s="1"/>
      <c r="P288" s="1"/>
      <c r="Q288" s="1"/>
      <c r="R288" s="1"/>
      <c r="S288" s="1"/>
      <c r="T288" s="1"/>
      <c r="U288" s="1"/>
      <c r="V288" s="1"/>
      <c r="W288" s="1"/>
      <c r="X288" s="1"/>
      <c r="Y288" s="1"/>
      <c r="Z288" s="1"/>
    </row>
    <row r="289" spans="1:26" ht="15.75" customHeight="1" x14ac:dyDescent="0.3">
      <c r="A289" s="99"/>
      <c r="B289" s="99"/>
      <c r="C289" s="99"/>
      <c r="D289" s="99"/>
      <c r="E289" s="99"/>
      <c r="F289" s="99"/>
      <c r="G289" s="99"/>
      <c r="H289" s="99"/>
      <c r="I289" s="99"/>
      <c r="J289" s="99"/>
      <c r="K289" s="99"/>
      <c r="L289" s="99"/>
      <c r="M289" s="99"/>
      <c r="N289" s="99"/>
      <c r="O289" s="1"/>
      <c r="P289" s="1"/>
      <c r="Q289" s="1"/>
      <c r="R289" s="1"/>
      <c r="S289" s="1"/>
      <c r="T289" s="1"/>
      <c r="U289" s="1"/>
      <c r="V289" s="1"/>
      <c r="W289" s="1"/>
      <c r="X289" s="1"/>
      <c r="Y289" s="1"/>
      <c r="Z289" s="1"/>
    </row>
    <row r="290" spans="1:26" ht="15.75" customHeight="1" x14ac:dyDescent="0.3">
      <c r="A290" s="99"/>
      <c r="B290" s="99"/>
      <c r="C290" s="99"/>
      <c r="D290" s="99"/>
      <c r="E290" s="99"/>
      <c r="F290" s="99"/>
      <c r="G290" s="99"/>
      <c r="H290" s="99"/>
      <c r="I290" s="99"/>
      <c r="J290" s="99"/>
      <c r="K290" s="99"/>
      <c r="L290" s="99"/>
      <c r="M290" s="99"/>
      <c r="N290" s="99"/>
      <c r="O290" s="1"/>
      <c r="P290" s="1"/>
      <c r="Q290" s="1"/>
      <c r="R290" s="1"/>
      <c r="S290" s="1"/>
      <c r="T290" s="1"/>
      <c r="U290" s="1"/>
      <c r="V290" s="1"/>
      <c r="W290" s="1"/>
      <c r="X290" s="1"/>
      <c r="Y290" s="1"/>
      <c r="Z290" s="1"/>
    </row>
    <row r="291" spans="1:26" ht="15.75" customHeight="1" x14ac:dyDescent="0.3">
      <c r="A291" s="99"/>
      <c r="B291" s="99"/>
      <c r="C291" s="99"/>
      <c r="D291" s="99"/>
      <c r="E291" s="99"/>
      <c r="F291" s="99"/>
      <c r="G291" s="99"/>
      <c r="H291" s="99"/>
      <c r="I291" s="99"/>
      <c r="J291" s="99"/>
      <c r="K291" s="99"/>
      <c r="L291" s="99"/>
      <c r="M291" s="99"/>
      <c r="N291" s="99"/>
      <c r="O291" s="1"/>
      <c r="P291" s="1"/>
      <c r="Q291" s="1"/>
      <c r="R291" s="1"/>
      <c r="S291" s="1"/>
      <c r="T291" s="1"/>
      <c r="U291" s="1"/>
      <c r="V291" s="1"/>
      <c r="W291" s="1"/>
      <c r="X291" s="1"/>
      <c r="Y291" s="1"/>
      <c r="Z291" s="1"/>
    </row>
    <row r="292" spans="1:26" ht="15.75" customHeight="1" x14ac:dyDescent="0.3">
      <c r="A292" s="99"/>
      <c r="B292" s="99"/>
      <c r="C292" s="99"/>
      <c r="D292" s="99"/>
      <c r="E292" s="99"/>
      <c r="F292" s="99"/>
      <c r="G292" s="99"/>
      <c r="H292" s="99"/>
      <c r="I292" s="99"/>
      <c r="J292" s="99"/>
      <c r="K292" s="99"/>
      <c r="L292" s="99"/>
      <c r="M292" s="99"/>
      <c r="N292" s="99"/>
      <c r="O292" s="1"/>
      <c r="P292" s="1"/>
      <c r="Q292" s="1"/>
      <c r="R292" s="1"/>
      <c r="S292" s="1"/>
      <c r="T292" s="1"/>
      <c r="U292" s="1"/>
      <c r="V292" s="1"/>
      <c r="W292" s="1"/>
      <c r="X292" s="1"/>
      <c r="Y292" s="1"/>
      <c r="Z292" s="1"/>
    </row>
    <row r="293" spans="1:26" ht="15.75" customHeight="1" x14ac:dyDescent="0.3">
      <c r="A293" s="99"/>
      <c r="B293" s="99"/>
      <c r="C293" s="99"/>
      <c r="D293" s="99"/>
      <c r="E293" s="99"/>
      <c r="F293" s="99"/>
      <c r="G293" s="99"/>
      <c r="H293" s="99"/>
      <c r="I293" s="99"/>
      <c r="J293" s="99"/>
      <c r="K293" s="99"/>
      <c r="L293" s="99"/>
      <c r="M293" s="99"/>
      <c r="N293" s="99"/>
      <c r="O293" s="1"/>
      <c r="P293" s="1"/>
      <c r="Q293" s="1"/>
      <c r="R293" s="1"/>
      <c r="S293" s="1"/>
      <c r="T293" s="1"/>
      <c r="U293" s="1"/>
      <c r="V293" s="1"/>
      <c r="W293" s="1"/>
      <c r="X293" s="1"/>
      <c r="Y293" s="1"/>
      <c r="Z293" s="1"/>
    </row>
    <row r="294" spans="1:26" ht="15.75" customHeight="1" x14ac:dyDescent="0.3">
      <c r="A294" s="99"/>
      <c r="B294" s="99"/>
      <c r="C294" s="99"/>
      <c r="D294" s="99"/>
      <c r="E294" s="99"/>
      <c r="F294" s="99"/>
      <c r="G294" s="99"/>
      <c r="H294" s="99"/>
      <c r="I294" s="99"/>
      <c r="J294" s="99"/>
      <c r="K294" s="99"/>
      <c r="L294" s="99"/>
      <c r="M294" s="99"/>
      <c r="N294" s="99"/>
      <c r="O294" s="1"/>
      <c r="P294" s="1"/>
      <c r="Q294" s="1"/>
      <c r="R294" s="1"/>
      <c r="S294" s="1"/>
      <c r="T294" s="1"/>
      <c r="U294" s="1"/>
      <c r="V294" s="1"/>
      <c r="W294" s="1"/>
      <c r="X294" s="1"/>
      <c r="Y294" s="1"/>
      <c r="Z294" s="1"/>
    </row>
    <row r="295" spans="1:26" ht="15.75" customHeight="1" x14ac:dyDescent="0.3">
      <c r="A295" s="99"/>
      <c r="B295" s="99"/>
      <c r="C295" s="99"/>
      <c r="D295" s="99"/>
      <c r="E295" s="99"/>
      <c r="F295" s="99"/>
      <c r="G295" s="99"/>
      <c r="H295" s="99"/>
      <c r="I295" s="99"/>
      <c r="J295" s="99"/>
      <c r="K295" s="99"/>
      <c r="L295" s="99"/>
      <c r="M295" s="99"/>
      <c r="N295" s="99"/>
      <c r="O295" s="1"/>
      <c r="P295" s="1"/>
      <c r="Q295" s="1"/>
      <c r="R295" s="1"/>
      <c r="S295" s="1"/>
      <c r="T295" s="1"/>
      <c r="U295" s="1"/>
      <c r="V295" s="1"/>
      <c r="W295" s="1"/>
      <c r="X295" s="1"/>
      <c r="Y295" s="1"/>
      <c r="Z295" s="1"/>
    </row>
    <row r="296" spans="1:26" ht="15.75" customHeight="1" x14ac:dyDescent="0.3">
      <c r="A296" s="99"/>
      <c r="B296" s="99"/>
      <c r="C296" s="99"/>
      <c r="D296" s="99"/>
      <c r="E296" s="99"/>
      <c r="F296" s="99"/>
      <c r="G296" s="99"/>
      <c r="H296" s="99"/>
      <c r="I296" s="99"/>
      <c r="J296" s="99"/>
      <c r="K296" s="99"/>
      <c r="L296" s="99"/>
      <c r="M296" s="99"/>
      <c r="N296" s="99"/>
      <c r="O296" s="1"/>
      <c r="P296" s="1"/>
      <c r="Q296" s="1"/>
      <c r="R296" s="1"/>
      <c r="S296" s="1"/>
      <c r="T296" s="1"/>
      <c r="U296" s="1"/>
      <c r="V296" s="1"/>
      <c r="W296" s="1"/>
      <c r="X296" s="1"/>
      <c r="Y296" s="1"/>
      <c r="Z296" s="1"/>
    </row>
    <row r="297" spans="1:26" ht="15.75" customHeight="1" x14ac:dyDescent="0.3">
      <c r="A297" s="99"/>
      <c r="B297" s="99"/>
      <c r="C297" s="99"/>
      <c r="D297" s="99"/>
      <c r="E297" s="99"/>
      <c r="F297" s="99"/>
      <c r="G297" s="99"/>
      <c r="H297" s="99"/>
      <c r="I297" s="99"/>
      <c r="J297" s="99"/>
      <c r="K297" s="99"/>
      <c r="L297" s="99"/>
      <c r="M297" s="99"/>
      <c r="N297" s="99"/>
      <c r="O297" s="1"/>
      <c r="P297" s="1"/>
      <c r="Q297" s="1"/>
      <c r="R297" s="1"/>
      <c r="S297" s="1"/>
      <c r="T297" s="1"/>
      <c r="U297" s="1"/>
      <c r="V297" s="1"/>
      <c r="W297" s="1"/>
      <c r="X297" s="1"/>
      <c r="Y297" s="1"/>
      <c r="Z297" s="1"/>
    </row>
    <row r="298" spans="1:26" ht="15.75" customHeight="1" x14ac:dyDescent="0.3">
      <c r="A298" s="99"/>
      <c r="B298" s="99"/>
      <c r="C298" s="99"/>
      <c r="D298" s="99"/>
      <c r="E298" s="99"/>
      <c r="F298" s="99"/>
      <c r="G298" s="99"/>
      <c r="H298" s="99"/>
      <c r="I298" s="99"/>
      <c r="J298" s="99"/>
      <c r="K298" s="99"/>
      <c r="L298" s="99"/>
      <c r="M298" s="99"/>
      <c r="N298" s="99"/>
      <c r="O298" s="1"/>
      <c r="P298" s="1"/>
      <c r="Q298" s="1"/>
      <c r="R298" s="1"/>
      <c r="S298" s="1"/>
      <c r="T298" s="1"/>
      <c r="U298" s="1"/>
      <c r="V298" s="1"/>
      <c r="W298" s="1"/>
      <c r="X298" s="1"/>
      <c r="Y298" s="1"/>
      <c r="Z298" s="1"/>
    </row>
    <row r="299" spans="1:26" ht="15.75" customHeight="1" x14ac:dyDescent="0.3">
      <c r="A299" s="99"/>
      <c r="B299" s="99"/>
      <c r="C299" s="99"/>
      <c r="D299" s="99"/>
      <c r="E299" s="99"/>
      <c r="F299" s="99"/>
      <c r="G299" s="99"/>
      <c r="H299" s="99"/>
      <c r="I299" s="99"/>
      <c r="J299" s="99"/>
      <c r="K299" s="99"/>
      <c r="L299" s="99"/>
      <c r="M299" s="99"/>
      <c r="N299" s="99"/>
      <c r="O299" s="1"/>
      <c r="P299" s="1"/>
      <c r="Q299" s="1"/>
      <c r="R299" s="1"/>
      <c r="S299" s="1"/>
      <c r="T299" s="1"/>
      <c r="U299" s="1"/>
      <c r="V299" s="1"/>
      <c r="W299" s="1"/>
      <c r="X299" s="1"/>
      <c r="Y299" s="1"/>
      <c r="Z299" s="1"/>
    </row>
    <row r="300" spans="1:26" ht="15.75" customHeight="1" x14ac:dyDescent="0.3">
      <c r="A300" s="99"/>
      <c r="B300" s="99"/>
      <c r="C300" s="99"/>
      <c r="D300" s="99"/>
      <c r="E300" s="99"/>
      <c r="F300" s="99"/>
      <c r="G300" s="99"/>
      <c r="H300" s="99"/>
      <c r="I300" s="99"/>
      <c r="J300" s="99"/>
      <c r="K300" s="99"/>
      <c r="L300" s="99"/>
      <c r="M300" s="99"/>
      <c r="N300" s="99"/>
      <c r="O300" s="1"/>
      <c r="P300" s="1"/>
      <c r="Q300" s="1"/>
      <c r="R300" s="1"/>
      <c r="S300" s="1"/>
      <c r="T300" s="1"/>
      <c r="U300" s="1"/>
      <c r="V300" s="1"/>
      <c r="W300" s="1"/>
      <c r="X300" s="1"/>
      <c r="Y300" s="1"/>
      <c r="Z300" s="1"/>
    </row>
    <row r="301" spans="1:26" ht="15.75" customHeight="1" x14ac:dyDescent="0.3">
      <c r="A301" s="99"/>
      <c r="B301" s="99"/>
      <c r="C301" s="99"/>
      <c r="D301" s="99"/>
      <c r="E301" s="99"/>
      <c r="F301" s="99"/>
      <c r="G301" s="99"/>
      <c r="H301" s="99"/>
      <c r="I301" s="99"/>
      <c r="J301" s="99"/>
      <c r="K301" s="99"/>
      <c r="L301" s="99"/>
      <c r="M301" s="99"/>
      <c r="N301" s="99"/>
      <c r="O301" s="1"/>
      <c r="P301" s="1"/>
      <c r="Q301" s="1"/>
      <c r="R301" s="1"/>
      <c r="S301" s="1"/>
      <c r="T301" s="1"/>
      <c r="U301" s="1"/>
      <c r="V301" s="1"/>
      <c r="W301" s="1"/>
      <c r="X301" s="1"/>
      <c r="Y301" s="1"/>
      <c r="Z301" s="1"/>
    </row>
    <row r="302" spans="1:26" ht="15.75" customHeight="1" x14ac:dyDescent="0.3">
      <c r="A302" s="99"/>
      <c r="B302" s="99"/>
      <c r="C302" s="99"/>
      <c r="D302" s="99"/>
      <c r="E302" s="99"/>
      <c r="F302" s="99"/>
      <c r="G302" s="99"/>
      <c r="H302" s="99"/>
      <c r="I302" s="99"/>
      <c r="J302" s="99"/>
      <c r="K302" s="99"/>
      <c r="L302" s="99"/>
      <c r="M302" s="99"/>
      <c r="N302" s="99"/>
      <c r="O302" s="1"/>
      <c r="P302" s="1"/>
      <c r="Q302" s="1"/>
      <c r="R302" s="1"/>
      <c r="S302" s="1"/>
      <c r="T302" s="1"/>
      <c r="U302" s="1"/>
      <c r="V302" s="1"/>
      <c r="W302" s="1"/>
      <c r="X302" s="1"/>
      <c r="Y302" s="1"/>
      <c r="Z302" s="1"/>
    </row>
    <row r="303" spans="1:26" ht="15.75" customHeight="1" x14ac:dyDescent="0.3">
      <c r="A303" s="99"/>
      <c r="B303" s="99"/>
      <c r="C303" s="99"/>
      <c r="D303" s="99"/>
      <c r="E303" s="99"/>
      <c r="F303" s="99"/>
      <c r="G303" s="99"/>
      <c r="H303" s="99"/>
      <c r="I303" s="99"/>
      <c r="J303" s="99"/>
      <c r="K303" s="99"/>
      <c r="L303" s="99"/>
      <c r="M303" s="99"/>
      <c r="N303" s="99"/>
      <c r="O303" s="1"/>
      <c r="P303" s="1"/>
      <c r="Q303" s="1"/>
      <c r="R303" s="1"/>
      <c r="S303" s="1"/>
      <c r="T303" s="1"/>
      <c r="U303" s="1"/>
      <c r="V303" s="1"/>
      <c r="W303" s="1"/>
      <c r="X303" s="1"/>
      <c r="Y303" s="1"/>
      <c r="Z303" s="1"/>
    </row>
    <row r="304" spans="1:26" ht="15.75" customHeight="1" x14ac:dyDescent="0.3">
      <c r="A304" s="99"/>
      <c r="B304" s="99"/>
      <c r="C304" s="99"/>
      <c r="D304" s="99"/>
      <c r="E304" s="99"/>
      <c r="F304" s="99"/>
      <c r="G304" s="99"/>
      <c r="H304" s="99"/>
      <c r="I304" s="99"/>
      <c r="J304" s="99"/>
      <c r="K304" s="99"/>
      <c r="L304" s="99"/>
      <c r="M304" s="99"/>
      <c r="N304" s="99"/>
      <c r="O304" s="1"/>
      <c r="P304" s="1"/>
      <c r="Q304" s="1"/>
      <c r="R304" s="1"/>
      <c r="S304" s="1"/>
      <c r="T304" s="1"/>
      <c r="U304" s="1"/>
      <c r="V304" s="1"/>
      <c r="W304" s="1"/>
      <c r="X304" s="1"/>
      <c r="Y304" s="1"/>
      <c r="Z304" s="1"/>
    </row>
    <row r="305" spans="1:26" ht="15.75" customHeight="1" x14ac:dyDescent="0.3">
      <c r="A305" s="99"/>
      <c r="B305" s="99"/>
      <c r="C305" s="99"/>
      <c r="D305" s="99"/>
      <c r="E305" s="99"/>
      <c r="F305" s="99"/>
      <c r="G305" s="99"/>
      <c r="H305" s="99"/>
      <c r="I305" s="99"/>
      <c r="J305" s="99"/>
      <c r="K305" s="99"/>
      <c r="L305" s="99"/>
      <c r="M305" s="99"/>
      <c r="N305" s="99"/>
      <c r="O305" s="1"/>
      <c r="P305" s="1"/>
      <c r="Q305" s="1"/>
      <c r="R305" s="1"/>
      <c r="S305" s="1"/>
      <c r="T305" s="1"/>
      <c r="U305" s="1"/>
      <c r="V305" s="1"/>
      <c r="W305" s="1"/>
      <c r="X305" s="1"/>
      <c r="Y305" s="1"/>
      <c r="Z305" s="1"/>
    </row>
    <row r="306" spans="1:26" ht="15.75" customHeight="1" x14ac:dyDescent="0.3">
      <c r="A306" s="99"/>
      <c r="B306" s="99"/>
      <c r="C306" s="99"/>
      <c r="D306" s="99"/>
      <c r="E306" s="99"/>
      <c r="F306" s="99"/>
      <c r="G306" s="99"/>
      <c r="H306" s="99"/>
      <c r="I306" s="99"/>
      <c r="J306" s="99"/>
      <c r="K306" s="99"/>
      <c r="L306" s="99"/>
      <c r="M306" s="99"/>
      <c r="N306" s="99"/>
      <c r="O306" s="1"/>
      <c r="P306" s="1"/>
      <c r="Q306" s="1"/>
      <c r="R306" s="1"/>
      <c r="S306" s="1"/>
      <c r="T306" s="1"/>
      <c r="U306" s="1"/>
      <c r="V306" s="1"/>
      <c r="W306" s="1"/>
      <c r="X306" s="1"/>
      <c r="Y306" s="1"/>
      <c r="Z306" s="1"/>
    </row>
    <row r="307" spans="1:26" ht="15.75" customHeight="1" x14ac:dyDescent="0.3">
      <c r="A307" s="99"/>
      <c r="B307" s="99"/>
      <c r="C307" s="99"/>
      <c r="D307" s="99"/>
      <c r="E307" s="99"/>
      <c r="F307" s="99"/>
      <c r="G307" s="99"/>
      <c r="H307" s="99"/>
      <c r="I307" s="99"/>
      <c r="J307" s="99"/>
      <c r="K307" s="99"/>
      <c r="L307" s="99"/>
      <c r="M307" s="99"/>
      <c r="N307" s="99"/>
      <c r="O307" s="1"/>
      <c r="P307" s="1"/>
      <c r="Q307" s="1"/>
      <c r="R307" s="1"/>
      <c r="S307" s="1"/>
      <c r="T307" s="1"/>
      <c r="U307" s="1"/>
      <c r="V307" s="1"/>
      <c r="W307" s="1"/>
      <c r="X307" s="1"/>
      <c r="Y307" s="1"/>
      <c r="Z307" s="1"/>
    </row>
    <row r="308" spans="1:26" ht="15.75" customHeight="1" x14ac:dyDescent="0.3">
      <c r="A308" s="99"/>
      <c r="B308" s="99"/>
      <c r="C308" s="99"/>
      <c r="D308" s="99"/>
      <c r="E308" s="99"/>
      <c r="F308" s="99"/>
      <c r="G308" s="99"/>
      <c r="H308" s="99"/>
      <c r="I308" s="99"/>
      <c r="J308" s="99"/>
      <c r="K308" s="99"/>
      <c r="L308" s="99"/>
      <c r="M308" s="99"/>
      <c r="N308" s="99"/>
      <c r="O308" s="1"/>
      <c r="P308" s="1"/>
      <c r="Q308" s="1"/>
      <c r="R308" s="1"/>
      <c r="S308" s="1"/>
      <c r="T308" s="1"/>
      <c r="U308" s="1"/>
      <c r="V308" s="1"/>
      <c r="W308" s="1"/>
      <c r="X308" s="1"/>
      <c r="Y308" s="1"/>
      <c r="Z308" s="1"/>
    </row>
    <row r="309" spans="1:26" ht="15.75" customHeight="1" x14ac:dyDescent="0.3">
      <c r="A309" s="99"/>
      <c r="B309" s="99"/>
      <c r="C309" s="99"/>
      <c r="D309" s="99"/>
      <c r="E309" s="99"/>
      <c r="F309" s="99"/>
      <c r="G309" s="99"/>
      <c r="H309" s="99"/>
      <c r="I309" s="99"/>
      <c r="J309" s="99"/>
      <c r="K309" s="99"/>
      <c r="L309" s="99"/>
      <c r="M309" s="99"/>
      <c r="N309" s="99"/>
      <c r="O309" s="1"/>
      <c r="P309" s="1"/>
      <c r="Q309" s="1"/>
      <c r="R309" s="1"/>
      <c r="S309" s="1"/>
      <c r="T309" s="1"/>
      <c r="U309" s="1"/>
      <c r="V309" s="1"/>
      <c r="W309" s="1"/>
      <c r="X309" s="1"/>
      <c r="Y309" s="1"/>
      <c r="Z309" s="1"/>
    </row>
    <row r="310" spans="1:26" ht="15.75" customHeight="1" x14ac:dyDescent="0.3">
      <c r="A310" s="99"/>
      <c r="B310" s="99"/>
      <c r="C310" s="99"/>
      <c r="D310" s="99"/>
      <c r="E310" s="99"/>
      <c r="F310" s="99"/>
      <c r="G310" s="99"/>
      <c r="H310" s="99"/>
      <c r="I310" s="99"/>
      <c r="J310" s="99"/>
      <c r="K310" s="99"/>
      <c r="L310" s="99"/>
      <c r="M310" s="99"/>
      <c r="N310" s="99"/>
      <c r="O310" s="1"/>
      <c r="P310" s="1"/>
      <c r="Q310" s="1"/>
      <c r="R310" s="1"/>
      <c r="S310" s="1"/>
      <c r="T310" s="1"/>
      <c r="U310" s="1"/>
      <c r="V310" s="1"/>
      <c r="W310" s="1"/>
      <c r="X310" s="1"/>
      <c r="Y310" s="1"/>
      <c r="Z310" s="1"/>
    </row>
    <row r="311" spans="1:26" ht="15.75" customHeight="1" x14ac:dyDescent="0.3">
      <c r="A311" s="99"/>
      <c r="B311" s="99"/>
      <c r="C311" s="99"/>
      <c r="D311" s="99"/>
      <c r="E311" s="99"/>
      <c r="F311" s="99"/>
      <c r="G311" s="99"/>
      <c r="H311" s="99"/>
      <c r="I311" s="99"/>
      <c r="J311" s="99"/>
      <c r="K311" s="99"/>
      <c r="L311" s="99"/>
      <c r="M311" s="99"/>
      <c r="N311" s="99"/>
      <c r="O311" s="1"/>
      <c r="P311" s="1"/>
      <c r="Q311" s="1"/>
      <c r="R311" s="1"/>
      <c r="S311" s="1"/>
      <c r="T311" s="1"/>
      <c r="U311" s="1"/>
      <c r="V311" s="1"/>
      <c r="W311" s="1"/>
      <c r="X311" s="1"/>
      <c r="Y311" s="1"/>
      <c r="Z311" s="1"/>
    </row>
    <row r="312" spans="1:26" ht="15.75" customHeight="1" x14ac:dyDescent="0.3">
      <c r="A312" s="99"/>
      <c r="B312" s="99"/>
      <c r="C312" s="99"/>
      <c r="D312" s="99"/>
      <c r="E312" s="99"/>
      <c r="F312" s="99"/>
      <c r="G312" s="99"/>
      <c r="H312" s="99"/>
      <c r="I312" s="99"/>
      <c r="J312" s="99"/>
      <c r="K312" s="99"/>
      <c r="L312" s="99"/>
      <c r="M312" s="99"/>
      <c r="N312" s="99"/>
      <c r="O312" s="1"/>
      <c r="P312" s="1"/>
      <c r="Q312" s="1"/>
      <c r="R312" s="1"/>
      <c r="S312" s="1"/>
      <c r="T312" s="1"/>
      <c r="U312" s="1"/>
      <c r="V312" s="1"/>
      <c r="W312" s="1"/>
      <c r="X312" s="1"/>
      <c r="Y312" s="1"/>
      <c r="Z312" s="1"/>
    </row>
    <row r="313" spans="1:26" ht="15.75" customHeight="1" x14ac:dyDescent="0.3">
      <c r="A313" s="99"/>
      <c r="B313" s="99"/>
      <c r="C313" s="99"/>
      <c r="D313" s="99"/>
      <c r="E313" s="99"/>
      <c r="F313" s="99"/>
      <c r="G313" s="99"/>
      <c r="H313" s="99"/>
      <c r="I313" s="99"/>
      <c r="J313" s="99"/>
      <c r="K313" s="99"/>
      <c r="L313" s="99"/>
      <c r="M313" s="99"/>
      <c r="N313" s="99"/>
      <c r="O313" s="1"/>
      <c r="P313" s="1"/>
      <c r="Q313" s="1"/>
      <c r="R313" s="1"/>
      <c r="S313" s="1"/>
      <c r="T313" s="1"/>
      <c r="U313" s="1"/>
      <c r="V313" s="1"/>
      <c r="W313" s="1"/>
      <c r="X313" s="1"/>
      <c r="Y313" s="1"/>
      <c r="Z313" s="1"/>
    </row>
    <row r="314" spans="1:26" ht="15.75" customHeight="1" x14ac:dyDescent="0.3">
      <c r="A314" s="99"/>
      <c r="B314" s="99"/>
      <c r="C314" s="99"/>
      <c r="D314" s="99"/>
      <c r="E314" s="99"/>
      <c r="F314" s="99"/>
      <c r="G314" s="99"/>
      <c r="H314" s="99"/>
      <c r="I314" s="99"/>
      <c r="J314" s="99"/>
      <c r="K314" s="99"/>
      <c r="L314" s="99"/>
      <c r="M314" s="99"/>
      <c r="N314" s="99"/>
      <c r="O314" s="1"/>
      <c r="P314" s="1"/>
      <c r="Q314" s="1"/>
      <c r="R314" s="1"/>
      <c r="S314" s="1"/>
      <c r="T314" s="1"/>
      <c r="U314" s="1"/>
      <c r="V314" s="1"/>
      <c r="W314" s="1"/>
      <c r="X314" s="1"/>
      <c r="Y314" s="1"/>
      <c r="Z314" s="1"/>
    </row>
    <row r="315" spans="1:26" ht="15.75" customHeight="1" x14ac:dyDescent="0.3">
      <c r="A315" s="99"/>
      <c r="B315" s="99"/>
      <c r="C315" s="99"/>
      <c r="D315" s="99"/>
      <c r="E315" s="99"/>
      <c r="F315" s="99"/>
      <c r="G315" s="99"/>
      <c r="H315" s="99"/>
      <c r="I315" s="99"/>
      <c r="J315" s="99"/>
      <c r="K315" s="99"/>
      <c r="L315" s="99"/>
      <c r="M315" s="99"/>
      <c r="N315" s="99"/>
      <c r="O315" s="1"/>
      <c r="P315" s="1"/>
      <c r="Q315" s="1"/>
      <c r="R315" s="1"/>
      <c r="S315" s="1"/>
      <c r="T315" s="1"/>
      <c r="U315" s="1"/>
      <c r="V315" s="1"/>
      <c r="W315" s="1"/>
      <c r="X315" s="1"/>
      <c r="Y315" s="1"/>
      <c r="Z315" s="1"/>
    </row>
    <row r="316" spans="1:26" ht="15.75" customHeight="1" x14ac:dyDescent="0.3">
      <c r="A316" s="99"/>
      <c r="B316" s="99"/>
      <c r="C316" s="99"/>
      <c r="D316" s="99"/>
      <c r="E316" s="99"/>
      <c r="F316" s="99"/>
      <c r="G316" s="99"/>
      <c r="H316" s="99"/>
      <c r="I316" s="99"/>
      <c r="J316" s="99"/>
      <c r="K316" s="99"/>
      <c r="L316" s="99"/>
      <c r="M316" s="99"/>
      <c r="N316" s="99"/>
      <c r="O316" s="1"/>
      <c r="P316" s="1"/>
      <c r="Q316" s="1"/>
      <c r="R316" s="1"/>
      <c r="S316" s="1"/>
      <c r="T316" s="1"/>
      <c r="U316" s="1"/>
      <c r="V316" s="1"/>
      <c r="W316" s="1"/>
      <c r="X316" s="1"/>
      <c r="Y316" s="1"/>
      <c r="Z316" s="1"/>
    </row>
    <row r="317" spans="1:26" ht="15.75" customHeight="1" x14ac:dyDescent="0.3">
      <c r="A317" s="99"/>
      <c r="B317" s="99"/>
      <c r="C317" s="99"/>
      <c r="D317" s="99"/>
      <c r="E317" s="99"/>
      <c r="F317" s="99"/>
      <c r="G317" s="99"/>
      <c r="H317" s="99"/>
      <c r="I317" s="99"/>
      <c r="J317" s="99"/>
      <c r="K317" s="99"/>
      <c r="L317" s="99"/>
      <c r="M317" s="99"/>
      <c r="N317" s="99"/>
      <c r="O317" s="1"/>
      <c r="P317" s="1"/>
      <c r="Q317" s="1"/>
      <c r="R317" s="1"/>
      <c r="S317" s="1"/>
      <c r="T317" s="1"/>
      <c r="U317" s="1"/>
      <c r="V317" s="1"/>
      <c r="W317" s="1"/>
      <c r="X317" s="1"/>
      <c r="Y317" s="1"/>
      <c r="Z317" s="1"/>
    </row>
    <row r="318" spans="1:26" ht="15.75" customHeight="1" x14ac:dyDescent="0.3">
      <c r="A318" s="99"/>
      <c r="B318" s="99"/>
      <c r="C318" s="99"/>
      <c r="D318" s="99"/>
      <c r="E318" s="99"/>
      <c r="F318" s="99"/>
      <c r="G318" s="99"/>
      <c r="H318" s="99"/>
      <c r="I318" s="99"/>
      <c r="J318" s="99"/>
      <c r="K318" s="99"/>
      <c r="L318" s="99"/>
      <c r="M318" s="99"/>
      <c r="N318" s="99"/>
      <c r="O318" s="1"/>
      <c r="P318" s="1"/>
      <c r="Q318" s="1"/>
      <c r="R318" s="1"/>
      <c r="S318" s="1"/>
      <c r="T318" s="1"/>
      <c r="U318" s="1"/>
      <c r="V318" s="1"/>
      <c r="W318" s="1"/>
      <c r="X318" s="1"/>
      <c r="Y318" s="1"/>
      <c r="Z318" s="1"/>
    </row>
    <row r="319" spans="1:26" ht="15.75" customHeight="1" x14ac:dyDescent="0.3">
      <c r="A319" s="99"/>
      <c r="B319" s="99"/>
      <c r="C319" s="99"/>
      <c r="D319" s="99"/>
      <c r="E319" s="99"/>
      <c r="F319" s="99"/>
      <c r="G319" s="99"/>
      <c r="H319" s="99"/>
      <c r="I319" s="99"/>
      <c r="J319" s="99"/>
      <c r="K319" s="99"/>
      <c r="L319" s="99"/>
      <c r="M319" s="99"/>
      <c r="N319" s="99"/>
      <c r="O319" s="1"/>
      <c r="P319" s="1"/>
      <c r="Q319" s="1"/>
      <c r="R319" s="1"/>
      <c r="S319" s="1"/>
      <c r="T319" s="1"/>
      <c r="U319" s="1"/>
      <c r="V319" s="1"/>
      <c r="W319" s="1"/>
      <c r="X319" s="1"/>
      <c r="Y319" s="1"/>
      <c r="Z319" s="1"/>
    </row>
    <row r="320" spans="1:26" ht="15.75" customHeight="1" x14ac:dyDescent="0.3">
      <c r="A320" s="99"/>
      <c r="B320" s="99"/>
      <c r="C320" s="99"/>
      <c r="D320" s="99"/>
      <c r="E320" s="99"/>
      <c r="F320" s="99"/>
      <c r="G320" s="99"/>
      <c r="H320" s="99"/>
      <c r="I320" s="99"/>
      <c r="J320" s="99"/>
      <c r="K320" s="99"/>
      <c r="L320" s="99"/>
      <c r="M320" s="99"/>
      <c r="N320" s="99"/>
      <c r="O320" s="1"/>
      <c r="P320" s="1"/>
      <c r="Q320" s="1"/>
      <c r="R320" s="1"/>
      <c r="S320" s="1"/>
      <c r="T320" s="1"/>
      <c r="U320" s="1"/>
      <c r="V320" s="1"/>
      <c r="W320" s="1"/>
      <c r="X320" s="1"/>
      <c r="Y320" s="1"/>
      <c r="Z320" s="1"/>
    </row>
    <row r="321" spans="1:26" ht="15.75" customHeight="1" x14ac:dyDescent="0.3">
      <c r="A321" s="99"/>
      <c r="B321" s="99"/>
      <c r="C321" s="99"/>
      <c r="D321" s="99"/>
      <c r="E321" s="99"/>
      <c r="F321" s="99"/>
      <c r="G321" s="99"/>
      <c r="H321" s="99"/>
      <c r="I321" s="99"/>
      <c r="J321" s="99"/>
      <c r="K321" s="99"/>
      <c r="L321" s="99"/>
      <c r="M321" s="99"/>
      <c r="N321" s="99"/>
      <c r="O321" s="1"/>
      <c r="P321" s="1"/>
      <c r="Q321" s="1"/>
      <c r="R321" s="1"/>
      <c r="S321" s="1"/>
      <c r="T321" s="1"/>
      <c r="U321" s="1"/>
      <c r="V321" s="1"/>
      <c r="W321" s="1"/>
      <c r="X321" s="1"/>
      <c r="Y321" s="1"/>
      <c r="Z321" s="1"/>
    </row>
    <row r="322" spans="1:26" ht="15.75" customHeight="1" x14ac:dyDescent="0.3">
      <c r="A322" s="99"/>
      <c r="B322" s="99"/>
      <c r="C322" s="99"/>
      <c r="D322" s="99"/>
      <c r="E322" s="99"/>
      <c r="F322" s="99"/>
      <c r="G322" s="99"/>
      <c r="H322" s="99"/>
      <c r="I322" s="99"/>
      <c r="J322" s="99"/>
      <c r="K322" s="99"/>
      <c r="L322" s="99"/>
      <c r="M322" s="99"/>
      <c r="N322" s="99"/>
      <c r="O322" s="1"/>
      <c r="P322" s="1"/>
      <c r="Q322" s="1"/>
      <c r="R322" s="1"/>
      <c r="S322" s="1"/>
      <c r="T322" s="1"/>
      <c r="U322" s="1"/>
      <c r="V322" s="1"/>
      <c r="W322" s="1"/>
      <c r="X322" s="1"/>
      <c r="Y322" s="1"/>
      <c r="Z322" s="1"/>
    </row>
    <row r="323" spans="1:26" ht="15.75" customHeight="1" x14ac:dyDescent="0.3">
      <c r="A323" s="99"/>
      <c r="B323" s="99"/>
      <c r="C323" s="99"/>
      <c r="D323" s="99"/>
      <c r="E323" s="99"/>
      <c r="F323" s="99"/>
      <c r="G323" s="99"/>
      <c r="H323" s="99"/>
      <c r="I323" s="99"/>
      <c r="J323" s="99"/>
      <c r="K323" s="99"/>
      <c r="L323" s="99"/>
      <c r="M323" s="99"/>
      <c r="N323" s="99"/>
      <c r="O323" s="1"/>
      <c r="P323" s="1"/>
      <c r="Q323" s="1"/>
      <c r="R323" s="1"/>
      <c r="S323" s="1"/>
      <c r="T323" s="1"/>
      <c r="U323" s="1"/>
      <c r="V323" s="1"/>
      <c r="W323" s="1"/>
      <c r="X323" s="1"/>
      <c r="Y323" s="1"/>
      <c r="Z323" s="1"/>
    </row>
    <row r="324" spans="1:26" ht="15.75" customHeight="1" x14ac:dyDescent="0.3">
      <c r="A324" s="99"/>
      <c r="B324" s="99"/>
      <c r="C324" s="99"/>
      <c r="D324" s="99"/>
      <c r="E324" s="99"/>
      <c r="F324" s="99"/>
      <c r="G324" s="99"/>
      <c r="H324" s="99"/>
      <c r="I324" s="99"/>
      <c r="J324" s="99"/>
      <c r="K324" s="99"/>
      <c r="L324" s="99"/>
      <c r="M324" s="99"/>
      <c r="N324" s="99"/>
      <c r="O324" s="1"/>
      <c r="P324" s="1"/>
      <c r="Q324" s="1"/>
      <c r="R324" s="1"/>
      <c r="S324" s="1"/>
      <c r="T324" s="1"/>
      <c r="U324" s="1"/>
      <c r="V324" s="1"/>
      <c r="W324" s="1"/>
      <c r="X324" s="1"/>
      <c r="Y324" s="1"/>
      <c r="Z324" s="1"/>
    </row>
    <row r="325" spans="1:26" ht="15.75" customHeight="1" x14ac:dyDescent="0.3">
      <c r="A325" s="99"/>
      <c r="B325" s="99"/>
      <c r="C325" s="99"/>
      <c r="D325" s="99"/>
      <c r="E325" s="99"/>
      <c r="F325" s="99"/>
      <c r="G325" s="99"/>
      <c r="H325" s="99"/>
      <c r="I325" s="99"/>
      <c r="J325" s="99"/>
      <c r="K325" s="99"/>
      <c r="L325" s="99"/>
      <c r="M325" s="99"/>
      <c r="N325" s="99"/>
      <c r="O325" s="1"/>
      <c r="P325" s="1"/>
      <c r="Q325" s="1"/>
      <c r="R325" s="1"/>
      <c r="S325" s="1"/>
      <c r="T325" s="1"/>
      <c r="U325" s="1"/>
      <c r="V325" s="1"/>
      <c r="W325" s="1"/>
      <c r="X325" s="1"/>
      <c r="Y325" s="1"/>
      <c r="Z325" s="1"/>
    </row>
    <row r="326" spans="1:26" ht="15.75" customHeight="1" x14ac:dyDescent="0.3">
      <c r="A326" s="99"/>
      <c r="B326" s="99"/>
      <c r="C326" s="99"/>
      <c r="D326" s="99"/>
      <c r="E326" s="99"/>
      <c r="F326" s="99"/>
      <c r="G326" s="99"/>
      <c r="H326" s="99"/>
      <c r="I326" s="99"/>
      <c r="J326" s="99"/>
      <c r="K326" s="99"/>
      <c r="L326" s="99"/>
      <c r="M326" s="99"/>
      <c r="N326" s="99"/>
      <c r="O326" s="1"/>
      <c r="P326" s="1"/>
      <c r="Q326" s="1"/>
      <c r="R326" s="1"/>
      <c r="S326" s="1"/>
      <c r="T326" s="1"/>
      <c r="U326" s="1"/>
      <c r="V326" s="1"/>
      <c r="W326" s="1"/>
      <c r="X326" s="1"/>
      <c r="Y326" s="1"/>
      <c r="Z326" s="1"/>
    </row>
    <row r="327" spans="1:26" ht="15.75" customHeight="1" x14ac:dyDescent="0.3">
      <c r="A327" s="99"/>
      <c r="B327" s="99"/>
      <c r="C327" s="99"/>
      <c r="D327" s="99"/>
      <c r="E327" s="99"/>
      <c r="F327" s="99"/>
      <c r="G327" s="99"/>
      <c r="H327" s="99"/>
      <c r="I327" s="99"/>
      <c r="J327" s="99"/>
      <c r="K327" s="99"/>
      <c r="L327" s="99"/>
      <c r="M327" s="99"/>
      <c r="N327" s="99"/>
      <c r="O327" s="1"/>
      <c r="P327" s="1"/>
      <c r="Q327" s="1"/>
      <c r="R327" s="1"/>
      <c r="S327" s="1"/>
      <c r="T327" s="1"/>
      <c r="U327" s="1"/>
      <c r="V327" s="1"/>
      <c r="W327" s="1"/>
      <c r="X327" s="1"/>
      <c r="Y327" s="1"/>
      <c r="Z327" s="1"/>
    </row>
    <row r="328" spans="1:26" ht="15.75" customHeight="1" x14ac:dyDescent="0.3">
      <c r="A328" s="99"/>
      <c r="B328" s="99"/>
      <c r="C328" s="99"/>
      <c r="D328" s="99"/>
      <c r="E328" s="99"/>
      <c r="F328" s="99"/>
      <c r="G328" s="99"/>
      <c r="H328" s="99"/>
      <c r="I328" s="99"/>
      <c r="J328" s="99"/>
      <c r="K328" s="99"/>
      <c r="L328" s="99"/>
      <c r="M328" s="99"/>
      <c r="N328" s="99"/>
      <c r="O328" s="1"/>
      <c r="P328" s="1"/>
      <c r="Q328" s="1"/>
      <c r="R328" s="1"/>
      <c r="S328" s="1"/>
      <c r="T328" s="1"/>
      <c r="U328" s="1"/>
      <c r="V328" s="1"/>
      <c r="W328" s="1"/>
      <c r="X328" s="1"/>
      <c r="Y328" s="1"/>
      <c r="Z328" s="1"/>
    </row>
    <row r="329" spans="1:26" ht="15.75" customHeight="1" x14ac:dyDescent="0.3">
      <c r="A329" s="99"/>
      <c r="B329" s="99"/>
      <c r="C329" s="99"/>
      <c r="D329" s="99"/>
      <c r="E329" s="99"/>
      <c r="F329" s="99"/>
      <c r="G329" s="99"/>
      <c r="H329" s="99"/>
      <c r="I329" s="99"/>
      <c r="J329" s="99"/>
      <c r="K329" s="99"/>
      <c r="L329" s="99"/>
      <c r="M329" s="99"/>
      <c r="N329" s="99"/>
      <c r="O329" s="1"/>
      <c r="P329" s="1"/>
      <c r="Q329" s="1"/>
      <c r="R329" s="1"/>
      <c r="S329" s="1"/>
      <c r="T329" s="1"/>
      <c r="U329" s="1"/>
      <c r="V329" s="1"/>
      <c r="W329" s="1"/>
      <c r="X329" s="1"/>
      <c r="Y329" s="1"/>
      <c r="Z329" s="1"/>
    </row>
    <row r="330" spans="1:26" ht="15.75" customHeight="1" x14ac:dyDescent="0.3">
      <c r="A330" s="99"/>
      <c r="B330" s="99"/>
      <c r="C330" s="99"/>
      <c r="D330" s="99"/>
      <c r="E330" s="99"/>
      <c r="F330" s="99"/>
      <c r="G330" s="99"/>
      <c r="H330" s="99"/>
      <c r="I330" s="99"/>
      <c r="J330" s="99"/>
      <c r="K330" s="99"/>
      <c r="L330" s="99"/>
      <c r="M330" s="99"/>
      <c r="N330" s="99"/>
      <c r="O330" s="1"/>
      <c r="P330" s="1"/>
      <c r="Q330" s="1"/>
      <c r="R330" s="1"/>
      <c r="S330" s="1"/>
      <c r="T330" s="1"/>
      <c r="U330" s="1"/>
      <c r="V330" s="1"/>
      <c r="W330" s="1"/>
      <c r="X330" s="1"/>
      <c r="Y330" s="1"/>
      <c r="Z330" s="1"/>
    </row>
    <row r="331" spans="1:26" ht="15.75" customHeight="1" x14ac:dyDescent="0.3">
      <c r="A331" s="99"/>
      <c r="B331" s="99"/>
      <c r="C331" s="99"/>
      <c r="D331" s="99"/>
      <c r="E331" s="99"/>
      <c r="F331" s="99"/>
      <c r="G331" s="99"/>
      <c r="H331" s="99"/>
      <c r="I331" s="99"/>
      <c r="J331" s="99"/>
      <c r="K331" s="99"/>
      <c r="L331" s="99"/>
      <c r="M331" s="99"/>
      <c r="N331" s="99"/>
      <c r="O331" s="1"/>
      <c r="P331" s="1"/>
      <c r="Q331" s="1"/>
      <c r="R331" s="1"/>
      <c r="S331" s="1"/>
      <c r="T331" s="1"/>
      <c r="U331" s="1"/>
      <c r="V331" s="1"/>
      <c r="W331" s="1"/>
      <c r="X331" s="1"/>
      <c r="Y331" s="1"/>
      <c r="Z331" s="1"/>
    </row>
    <row r="332" spans="1:26" ht="15.75" customHeight="1" x14ac:dyDescent="0.3">
      <c r="A332" s="99"/>
      <c r="B332" s="99"/>
      <c r="C332" s="99"/>
      <c r="D332" s="99"/>
      <c r="E332" s="99"/>
      <c r="F332" s="99"/>
      <c r="G332" s="99"/>
      <c r="H332" s="99"/>
      <c r="I332" s="99"/>
      <c r="J332" s="99"/>
      <c r="K332" s="99"/>
      <c r="L332" s="99"/>
      <c r="M332" s="99"/>
      <c r="N332" s="99"/>
      <c r="O332" s="1"/>
      <c r="P332" s="1"/>
      <c r="Q332" s="1"/>
      <c r="R332" s="1"/>
      <c r="S332" s="1"/>
      <c r="T332" s="1"/>
      <c r="U332" s="1"/>
      <c r="V332" s="1"/>
      <c r="W332" s="1"/>
      <c r="X332" s="1"/>
      <c r="Y332" s="1"/>
      <c r="Z332" s="1"/>
    </row>
    <row r="333" spans="1:26" ht="15.75" customHeight="1" x14ac:dyDescent="0.3">
      <c r="A333" s="99"/>
      <c r="B333" s="99"/>
      <c r="C333" s="99"/>
      <c r="D333" s="99"/>
      <c r="E333" s="99"/>
      <c r="F333" s="99"/>
      <c r="G333" s="99"/>
      <c r="H333" s="99"/>
      <c r="I333" s="99"/>
      <c r="J333" s="99"/>
      <c r="K333" s="99"/>
      <c r="L333" s="99"/>
      <c r="M333" s="99"/>
      <c r="N333" s="99"/>
      <c r="O333" s="1"/>
      <c r="P333" s="1"/>
      <c r="Q333" s="1"/>
      <c r="R333" s="1"/>
      <c r="S333" s="1"/>
      <c r="T333" s="1"/>
      <c r="U333" s="1"/>
      <c r="V333" s="1"/>
      <c r="W333" s="1"/>
      <c r="X333" s="1"/>
      <c r="Y333" s="1"/>
      <c r="Z333" s="1"/>
    </row>
    <row r="334" spans="1:26" ht="15.75" customHeight="1" x14ac:dyDescent="0.3">
      <c r="A334" s="99"/>
      <c r="B334" s="99"/>
      <c r="C334" s="99"/>
      <c r="D334" s="99"/>
      <c r="E334" s="99"/>
      <c r="F334" s="99"/>
      <c r="G334" s="99"/>
      <c r="H334" s="99"/>
      <c r="I334" s="99"/>
      <c r="J334" s="99"/>
      <c r="K334" s="99"/>
      <c r="L334" s="99"/>
      <c r="M334" s="99"/>
      <c r="N334" s="99"/>
      <c r="O334" s="1"/>
      <c r="P334" s="1"/>
      <c r="Q334" s="1"/>
      <c r="R334" s="1"/>
      <c r="S334" s="1"/>
      <c r="T334" s="1"/>
      <c r="U334" s="1"/>
      <c r="V334" s="1"/>
      <c r="W334" s="1"/>
      <c r="X334" s="1"/>
      <c r="Y334" s="1"/>
      <c r="Z334" s="1"/>
    </row>
    <row r="335" spans="1:26" ht="15.75" customHeight="1" x14ac:dyDescent="0.3">
      <c r="A335" s="99"/>
      <c r="B335" s="99"/>
      <c r="C335" s="99"/>
      <c r="D335" s="99"/>
      <c r="E335" s="99"/>
      <c r="F335" s="99"/>
      <c r="G335" s="99"/>
      <c r="H335" s="99"/>
      <c r="I335" s="99"/>
      <c r="J335" s="99"/>
      <c r="K335" s="99"/>
      <c r="L335" s="99"/>
      <c r="M335" s="99"/>
      <c r="N335" s="99"/>
      <c r="O335" s="1"/>
      <c r="P335" s="1"/>
      <c r="Q335" s="1"/>
      <c r="R335" s="1"/>
      <c r="S335" s="1"/>
      <c r="T335" s="1"/>
      <c r="U335" s="1"/>
      <c r="V335" s="1"/>
      <c r="W335" s="1"/>
      <c r="X335" s="1"/>
      <c r="Y335" s="1"/>
      <c r="Z335" s="1"/>
    </row>
    <row r="336" spans="1:26" ht="15.75" customHeight="1" x14ac:dyDescent="0.3">
      <c r="A336" s="99"/>
      <c r="B336" s="99"/>
      <c r="C336" s="99"/>
      <c r="D336" s="99"/>
      <c r="E336" s="99"/>
      <c r="F336" s="99"/>
      <c r="G336" s="99"/>
      <c r="H336" s="99"/>
      <c r="I336" s="99"/>
      <c r="J336" s="99"/>
      <c r="K336" s="99"/>
      <c r="L336" s="99"/>
      <c r="M336" s="99"/>
      <c r="N336" s="99"/>
      <c r="O336" s="1"/>
      <c r="P336" s="1"/>
      <c r="Q336" s="1"/>
      <c r="R336" s="1"/>
      <c r="S336" s="1"/>
      <c r="T336" s="1"/>
      <c r="U336" s="1"/>
      <c r="V336" s="1"/>
      <c r="W336" s="1"/>
      <c r="X336" s="1"/>
      <c r="Y336" s="1"/>
      <c r="Z336" s="1"/>
    </row>
    <row r="337" spans="1:26" ht="15.75" customHeight="1" x14ac:dyDescent="0.3">
      <c r="A337" s="99"/>
      <c r="B337" s="99"/>
      <c r="C337" s="99"/>
      <c r="D337" s="99"/>
      <c r="E337" s="99"/>
      <c r="F337" s="99"/>
      <c r="G337" s="99"/>
      <c r="H337" s="99"/>
      <c r="I337" s="99"/>
      <c r="J337" s="99"/>
      <c r="K337" s="99"/>
      <c r="L337" s="99"/>
      <c r="M337" s="99"/>
      <c r="N337" s="99"/>
      <c r="O337" s="1"/>
      <c r="P337" s="1"/>
      <c r="Q337" s="1"/>
      <c r="R337" s="1"/>
      <c r="S337" s="1"/>
      <c r="T337" s="1"/>
      <c r="U337" s="1"/>
      <c r="V337" s="1"/>
      <c r="W337" s="1"/>
      <c r="X337" s="1"/>
      <c r="Y337" s="1"/>
      <c r="Z337" s="1"/>
    </row>
    <row r="338" spans="1:26" ht="15.75" customHeight="1" x14ac:dyDescent="0.3">
      <c r="A338" s="99"/>
      <c r="B338" s="99"/>
      <c r="C338" s="99"/>
      <c r="D338" s="99"/>
      <c r="E338" s="99"/>
      <c r="F338" s="99"/>
      <c r="G338" s="99"/>
      <c r="H338" s="99"/>
      <c r="I338" s="99"/>
      <c r="J338" s="99"/>
      <c r="K338" s="99"/>
      <c r="L338" s="99"/>
      <c r="M338" s="99"/>
      <c r="N338" s="99"/>
      <c r="O338" s="1"/>
      <c r="P338" s="1"/>
      <c r="Q338" s="1"/>
      <c r="R338" s="1"/>
      <c r="S338" s="1"/>
      <c r="T338" s="1"/>
      <c r="U338" s="1"/>
      <c r="V338" s="1"/>
      <c r="W338" s="1"/>
      <c r="X338" s="1"/>
      <c r="Y338" s="1"/>
      <c r="Z338" s="1"/>
    </row>
    <row r="339" spans="1:26" ht="15.75" customHeight="1" x14ac:dyDescent="0.3">
      <c r="A339" s="99"/>
      <c r="B339" s="99"/>
      <c r="C339" s="99"/>
      <c r="D339" s="99"/>
      <c r="E339" s="99"/>
      <c r="F339" s="99"/>
      <c r="G339" s="99"/>
      <c r="H339" s="99"/>
      <c r="I339" s="99"/>
      <c r="J339" s="99"/>
      <c r="K339" s="99"/>
      <c r="L339" s="99"/>
      <c r="M339" s="99"/>
      <c r="N339" s="99"/>
      <c r="O339" s="1"/>
      <c r="P339" s="1"/>
      <c r="Q339" s="1"/>
      <c r="R339" s="1"/>
      <c r="S339" s="1"/>
      <c r="T339" s="1"/>
      <c r="U339" s="1"/>
      <c r="V339" s="1"/>
      <c r="W339" s="1"/>
      <c r="X339" s="1"/>
      <c r="Y339" s="1"/>
      <c r="Z339" s="1"/>
    </row>
    <row r="340" spans="1:26" ht="15.75" customHeight="1" x14ac:dyDescent="0.3">
      <c r="A340" s="99"/>
      <c r="B340" s="99"/>
      <c r="C340" s="99"/>
      <c r="D340" s="99"/>
      <c r="E340" s="99"/>
      <c r="F340" s="99"/>
      <c r="G340" s="99"/>
      <c r="H340" s="99"/>
      <c r="I340" s="99"/>
      <c r="J340" s="99"/>
      <c r="K340" s="99"/>
      <c r="L340" s="99"/>
      <c r="M340" s="99"/>
      <c r="N340" s="99"/>
      <c r="O340" s="1"/>
      <c r="P340" s="1"/>
      <c r="Q340" s="1"/>
      <c r="R340" s="1"/>
      <c r="S340" s="1"/>
      <c r="T340" s="1"/>
      <c r="U340" s="1"/>
      <c r="V340" s="1"/>
      <c r="W340" s="1"/>
      <c r="X340" s="1"/>
      <c r="Y340" s="1"/>
      <c r="Z340" s="1"/>
    </row>
    <row r="341" spans="1:26" ht="15.75" customHeight="1" x14ac:dyDescent="0.3">
      <c r="A341" s="99"/>
      <c r="B341" s="99"/>
      <c r="C341" s="99"/>
      <c r="D341" s="99"/>
      <c r="E341" s="99"/>
      <c r="F341" s="99"/>
      <c r="G341" s="99"/>
      <c r="H341" s="99"/>
      <c r="I341" s="99"/>
      <c r="J341" s="99"/>
      <c r="K341" s="99"/>
      <c r="L341" s="99"/>
      <c r="M341" s="99"/>
      <c r="N341" s="99"/>
      <c r="O341" s="1"/>
      <c r="P341" s="1"/>
      <c r="Q341" s="1"/>
      <c r="R341" s="1"/>
      <c r="S341" s="1"/>
      <c r="T341" s="1"/>
      <c r="U341" s="1"/>
      <c r="V341" s="1"/>
      <c r="W341" s="1"/>
      <c r="X341" s="1"/>
      <c r="Y341" s="1"/>
      <c r="Z341" s="1"/>
    </row>
    <row r="342" spans="1:26" ht="15.75" customHeight="1" x14ac:dyDescent="0.3">
      <c r="A342" s="99"/>
      <c r="B342" s="99"/>
      <c r="C342" s="99"/>
      <c r="D342" s="99"/>
      <c r="E342" s="99"/>
      <c r="F342" s="99"/>
      <c r="G342" s="99"/>
      <c r="H342" s="99"/>
      <c r="I342" s="99"/>
      <c r="J342" s="99"/>
      <c r="K342" s="99"/>
      <c r="L342" s="99"/>
      <c r="M342" s="99"/>
      <c r="N342" s="99"/>
      <c r="O342" s="1"/>
      <c r="P342" s="1"/>
      <c r="Q342" s="1"/>
      <c r="R342" s="1"/>
      <c r="S342" s="1"/>
      <c r="T342" s="1"/>
      <c r="U342" s="1"/>
      <c r="V342" s="1"/>
      <c r="W342" s="1"/>
      <c r="X342" s="1"/>
      <c r="Y342" s="1"/>
      <c r="Z342" s="1"/>
    </row>
    <row r="343" spans="1:26" ht="15.75" customHeight="1" x14ac:dyDescent="0.3">
      <c r="A343" s="99"/>
      <c r="B343" s="99"/>
      <c r="C343" s="99"/>
      <c r="D343" s="99"/>
      <c r="E343" s="99"/>
      <c r="F343" s="99"/>
      <c r="G343" s="99"/>
      <c r="H343" s="99"/>
      <c r="I343" s="99"/>
      <c r="J343" s="99"/>
      <c r="K343" s="99"/>
      <c r="L343" s="99"/>
      <c r="M343" s="99"/>
      <c r="N343" s="99"/>
      <c r="O343" s="1"/>
      <c r="P343" s="1"/>
      <c r="Q343" s="1"/>
      <c r="R343" s="1"/>
      <c r="S343" s="1"/>
      <c r="T343" s="1"/>
      <c r="U343" s="1"/>
      <c r="V343" s="1"/>
      <c r="W343" s="1"/>
      <c r="X343" s="1"/>
      <c r="Y343" s="1"/>
      <c r="Z343" s="1"/>
    </row>
    <row r="344" spans="1:26" ht="15.75" customHeight="1" x14ac:dyDescent="0.3">
      <c r="A344" s="99"/>
      <c r="B344" s="99"/>
      <c r="C344" s="99"/>
      <c r="D344" s="99"/>
      <c r="E344" s="99"/>
      <c r="F344" s="99"/>
      <c r="G344" s="99"/>
      <c r="H344" s="99"/>
      <c r="I344" s="99"/>
      <c r="J344" s="99"/>
      <c r="K344" s="99"/>
      <c r="L344" s="99"/>
      <c r="M344" s="99"/>
      <c r="N344" s="99"/>
      <c r="O344" s="1"/>
      <c r="P344" s="1"/>
      <c r="Q344" s="1"/>
      <c r="R344" s="1"/>
      <c r="S344" s="1"/>
      <c r="T344" s="1"/>
      <c r="U344" s="1"/>
      <c r="V344" s="1"/>
      <c r="W344" s="1"/>
      <c r="X344" s="1"/>
      <c r="Y344" s="1"/>
      <c r="Z344" s="1"/>
    </row>
    <row r="345" spans="1:26" ht="15.75" customHeight="1" x14ac:dyDescent="0.3">
      <c r="A345" s="99"/>
      <c r="B345" s="99"/>
      <c r="C345" s="99"/>
      <c r="D345" s="99"/>
      <c r="E345" s="99"/>
      <c r="F345" s="99"/>
      <c r="G345" s="99"/>
      <c r="H345" s="99"/>
      <c r="I345" s="99"/>
      <c r="J345" s="99"/>
      <c r="K345" s="99"/>
      <c r="L345" s="99"/>
      <c r="M345" s="99"/>
      <c r="N345" s="99"/>
      <c r="O345" s="1"/>
      <c r="P345" s="1"/>
      <c r="Q345" s="1"/>
      <c r="R345" s="1"/>
      <c r="S345" s="1"/>
      <c r="T345" s="1"/>
      <c r="U345" s="1"/>
      <c r="V345" s="1"/>
      <c r="W345" s="1"/>
      <c r="X345" s="1"/>
      <c r="Y345" s="1"/>
      <c r="Z345" s="1"/>
    </row>
    <row r="346" spans="1:26" ht="15.75" customHeight="1" x14ac:dyDescent="0.3">
      <c r="A346" s="99"/>
      <c r="B346" s="99"/>
      <c r="C346" s="99"/>
      <c r="D346" s="99"/>
      <c r="E346" s="99"/>
      <c r="F346" s="99"/>
      <c r="G346" s="99"/>
      <c r="H346" s="99"/>
      <c r="I346" s="99"/>
      <c r="J346" s="99"/>
      <c r="K346" s="99"/>
      <c r="L346" s="99"/>
      <c r="M346" s="99"/>
      <c r="N346" s="99"/>
      <c r="O346" s="1"/>
      <c r="P346" s="1"/>
      <c r="Q346" s="1"/>
      <c r="R346" s="1"/>
      <c r="S346" s="1"/>
      <c r="T346" s="1"/>
      <c r="U346" s="1"/>
      <c r="V346" s="1"/>
      <c r="W346" s="1"/>
      <c r="X346" s="1"/>
      <c r="Y346" s="1"/>
      <c r="Z346" s="1"/>
    </row>
    <row r="347" spans="1:26" ht="15.75" customHeight="1" x14ac:dyDescent="0.3">
      <c r="A347" s="99"/>
      <c r="B347" s="99"/>
      <c r="C347" s="99"/>
      <c r="D347" s="99"/>
      <c r="E347" s="99"/>
      <c r="F347" s="99"/>
      <c r="G347" s="99"/>
      <c r="H347" s="99"/>
      <c r="I347" s="99"/>
      <c r="J347" s="99"/>
      <c r="K347" s="99"/>
      <c r="L347" s="99"/>
      <c r="M347" s="99"/>
      <c r="N347" s="99"/>
      <c r="O347" s="1"/>
      <c r="P347" s="1"/>
      <c r="Q347" s="1"/>
      <c r="R347" s="1"/>
      <c r="S347" s="1"/>
      <c r="T347" s="1"/>
      <c r="U347" s="1"/>
      <c r="V347" s="1"/>
      <c r="W347" s="1"/>
      <c r="X347" s="1"/>
      <c r="Y347" s="1"/>
      <c r="Z347" s="1"/>
    </row>
    <row r="348" spans="1:26" ht="15.75" customHeight="1" x14ac:dyDescent="0.3">
      <c r="A348" s="99"/>
      <c r="B348" s="99"/>
      <c r="C348" s="99"/>
      <c r="D348" s="99"/>
      <c r="E348" s="99"/>
      <c r="F348" s="99"/>
      <c r="G348" s="99"/>
      <c r="H348" s="99"/>
      <c r="I348" s="99"/>
      <c r="J348" s="99"/>
      <c r="K348" s="99"/>
      <c r="L348" s="99"/>
      <c r="M348" s="99"/>
      <c r="N348" s="99"/>
      <c r="O348" s="1"/>
      <c r="P348" s="1"/>
      <c r="Q348" s="1"/>
      <c r="R348" s="1"/>
      <c r="S348" s="1"/>
      <c r="T348" s="1"/>
      <c r="U348" s="1"/>
      <c r="V348" s="1"/>
      <c r="W348" s="1"/>
      <c r="X348" s="1"/>
      <c r="Y348" s="1"/>
      <c r="Z348" s="1"/>
    </row>
    <row r="349" spans="1:26" ht="15.75" customHeight="1" x14ac:dyDescent="0.3">
      <c r="A349" s="99"/>
      <c r="B349" s="99"/>
      <c r="C349" s="99"/>
      <c r="D349" s="99"/>
      <c r="E349" s="99"/>
      <c r="F349" s="99"/>
      <c r="G349" s="99"/>
      <c r="H349" s="99"/>
      <c r="I349" s="99"/>
      <c r="J349" s="99"/>
      <c r="K349" s="99"/>
      <c r="L349" s="99"/>
      <c r="M349" s="99"/>
      <c r="N349" s="99"/>
      <c r="O349" s="1"/>
      <c r="P349" s="1"/>
      <c r="Q349" s="1"/>
      <c r="R349" s="1"/>
      <c r="S349" s="1"/>
      <c r="T349" s="1"/>
      <c r="U349" s="1"/>
      <c r="V349" s="1"/>
      <c r="W349" s="1"/>
      <c r="X349" s="1"/>
      <c r="Y349" s="1"/>
      <c r="Z349" s="1"/>
    </row>
    <row r="350" spans="1:26" ht="15.75" customHeight="1" x14ac:dyDescent="0.3">
      <c r="A350" s="99"/>
      <c r="B350" s="99"/>
      <c r="C350" s="99"/>
      <c r="D350" s="99"/>
      <c r="E350" s="99"/>
      <c r="F350" s="99"/>
      <c r="G350" s="99"/>
      <c r="H350" s="99"/>
      <c r="I350" s="99"/>
      <c r="J350" s="99"/>
      <c r="K350" s="99"/>
      <c r="L350" s="99"/>
      <c r="M350" s="99"/>
      <c r="N350" s="99"/>
      <c r="O350" s="1"/>
      <c r="P350" s="1"/>
      <c r="Q350" s="1"/>
      <c r="R350" s="1"/>
      <c r="S350" s="1"/>
      <c r="T350" s="1"/>
      <c r="U350" s="1"/>
      <c r="V350" s="1"/>
      <c r="W350" s="1"/>
      <c r="X350" s="1"/>
      <c r="Y350" s="1"/>
      <c r="Z350" s="1"/>
    </row>
    <row r="351" spans="1:26" ht="15.75" customHeight="1" x14ac:dyDescent="0.3">
      <c r="A351" s="99"/>
      <c r="B351" s="99"/>
      <c r="C351" s="99"/>
      <c r="D351" s="99"/>
      <c r="E351" s="99"/>
      <c r="F351" s="99"/>
      <c r="G351" s="99"/>
      <c r="H351" s="99"/>
      <c r="I351" s="99"/>
      <c r="J351" s="99"/>
      <c r="K351" s="99"/>
      <c r="L351" s="99"/>
      <c r="M351" s="99"/>
      <c r="N351" s="99"/>
      <c r="O351" s="1"/>
      <c r="P351" s="1"/>
      <c r="Q351" s="1"/>
      <c r="R351" s="1"/>
      <c r="S351" s="1"/>
      <c r="T351" s="1"/>
      <c r="U351" s="1"/>
      <c r="V351" s="1"/>
      <c r="W351" s="1"/>
      <c r="X351" s="1"/>
      <c r="Y351" s="1"/>
      <c r="Z351" s="1"/>
    </row>
    <row r="352" spans="1:26" ht="15.75" customHeight="1" x14ac:dyDescent="0.3">
      <c r="A352" s="99"/>
      <c r="B352" s="99"/>
      <c r="C352" s="99"/>
      <c r="D352" s="99"/>
      <c r="E352" s="99"/>
      <c r="F352" s="99"/>
      <c r="G352" s="99"/>
      <c r="H352" s="99"/>
      <c r="I352" s="99"/>
      <c r="J352" s="99"/>
      <c r="K352" s="99"/>
      <c r="L352" s="99"/>
      <c r="M352" s="99"/>
      <c r="N352" s="99"/>
      <c r="O352" s="1"/>
      <c r="P352" s="1"/>
      <c r="Q352" s="1"/>
      <c r="R352" s="1"/>
      <c r="S352" s="1"/>
      <c r="T352" s="1"/>
      <c r="U352" s="1"/>
      <c r="V352" s="1"/>
      <c r="W352" s="1"/>
      <c r="X352" s="1"/>
      <c r="Y352" s="1"/>
      <c r="Z352" s="1"/>
    </row>
    <row r="353" spans="1:26" ht="15.75" customHeight="1" x14ac:dyDescent="0.3">
      <c r="A353" s="99"/>
      <c r="B353" s="99"/>
      <c r="C353" s="99"/>
      <c r="D353" s="99"/>
      <c r="E353" s="99"/>
      <c r="F353" s="99"/>
      <c r="G353" s="99"/>
      <c r="H353" s="99"/>
      <c r="I353" s="99"/>
      <c r="J353" s="99"/>
      <c r="K353" s="99"/>
      <c r="L353" s="99"/>
      <c r="M353" s="99"/>
      <c r="N353" s="99"/>
      <c r="O353" s="1"/>
      <c r="P353" s="1"/>
      <c r="Q353" s="1"/>
      <c r="R353" s="1"/>
      <c r="S353" s="1"/>
      <c r="T353" s="1"/>
      <c r="U353" s="1"/>
      <c r="V353" s="1"/>
      <c r="W353" s="1"/>
      <c r="X353" s="1"/>
      <c r="Y353" s="1"/>
      <c r="Z353" s="1"/>
    </row>
    <row r="354" spans="1:26" ht="15.75" customHeight="1" x14ac:dyDescent="0.3">
      <c r="A354" s="99"/>
      <c r="B354" s="99"/>
      <c r="C354" s="99"/>
      <c r="D354" s="99"/>
      <c r="E354" s="99"/>
      <c r="F354" s="99"/>
      <c r="G354" s="99"/>
      <c r="H354" s="99"/>
      <c r="I354" s="99"/>
      <c r="J354" s="99"/>
      <c r="K354" s="99"/>
      <c r="L354" s="99"/>
      <c r="M354" s="99"/>
      <c r="N354" s="99"/>
      <c r="O354" s="1"/>
      <c r="P354" s="1"/>
      <c r="Q354" s="1"/>
      <c r="R354" s="1"/>
      <c r="S354" s="1"/>
      <c r="T354" s="1"/>
      <c r="U354" s="1"/>
      <c r="V354" s="1"/>
      <c r="W354" s="1"/>
      <c r="X354" s="1"/>
      <c r="Y354" s="1"/>
      <c r="Z354" s="1"/>
    </row>
    <row r="355" spans="1:26" ht="15.75" customHeight="1" x14ac:dyDescent="0.3">
      <c r="A355" s="99"/>
      <c r="B355" s="99"/>
      <c r="C355" s="99"/>
      <c r="D355" s="99"/>
      <c r="E355" s="99"/>
      <c r="F355" s="99"/>
      <c r="G355" s="99"/>
      <c r="H355" s="99"/>
      <c r="I355" s="99"/>
      <c r="J355" s="99"/>
      <c r="K355" s="99"/>
      <c r="L355" s="99"/>
      <c r="M355" s="99"/>
      <c r="N355" s="99"/>
      <c r="O355" s="1"/>
      <c r="P355" s="1"/>
      <c r="Q355" s="1"/>
      <c r="R355" s="1"/>
      <c r="S355" s="1"/>
      <c r="T355" s="1"/>
      <c r="U355" s="1"/>
      <c r="V355" s="1"/>
      <c r="W355" s="1"/>
      <c r="X355" s="1"/>
      <c r="Y355" s="1"/>
      <c r="Z355" s="1"/>
    </row>
    <row r="356" spans="1:26" ht="15.75" customHeight="1" x14ac:dyDescent="0.3">
      <c r="A356" s="99"/>
      <c r="B356" s="99"/>
      <c r="C356" s="99"/>
      <c r="D356" s="99"/>
      <c r="E356" s="99"/>
      <c r="F356" s="99"/>
      <c r="G356" s="99"/>
      <c r="H356" s="99"/>
      <c r="I356" s="99"/>
      <c r="J356" s="99"/>
      <c r="K356" s="99"/>
      <c r="L356" s="99"/>
      <c r="M356" s="99"/>
      <c r="N356" s="99"/>
      <c r="O356" s="1"/>
      <c r="P356" s="1"/>
      <c r="Q356" s="1"/>
      <c r="R356" s="1"/>
      <c r="S356" s="1"/>
      <c r="T356" s="1"/>
      <c r="U356" s="1"/>
      <c r="V356" s="1"/>
      <c r="W356" s="1"/>
      <c r="X356" s="1"/>
      <c r="Y356" s="1"/>
      <c r="Z356" s="1"/>
    </row>
    <row r="357" spans="1:26" ht="15.75" customHeight="1" x14ac:dyDescent="0.3">
      <c r="A357" s="99"/>
      <c r="B357" s="99"/>
      <c r="C357" s="99"/>
      <c r="D357" s="99"/>
      <c r="E357" s="99"/>
      <c r="F357" s="99"/>
      <c r="G357" s="99"/>
      <c r="H357" s="99"/>
      <c r="I357" s="99"/>
      <c r="J357" s="99"/>
      <c r="K357" s="99"/>
      <c r="L357" s="99"/>
      <c r="M357" s="99"/>
      <c r="N357" s="99"/>
      <c r="O357" s="1"/>
      <c r="P357" s="1"/>
      <c r="Q357" s="1"/>
      <c r="R357" s="1"/>
      <c r="S357" s="1"/>
      <c r="T357" s="1"/>
      <c r="U357" s="1"/>
      <c r="V357" s="1"/>
      <c r="W357" s="1"/>
      <c r="X357" s="1"/>
      <c r="Y357" s="1"/>
      <c r="Z357" s="1"/>
    </row>
    <row r="358" spans="1:26" ht="15.75" customHeight="1" x14ac:dyDescent="0.3">
      <c r="A358" s="99"/>
      <c r="B358" s="99"/>
      <c r="C358" s="99"/>
      <c r="D358" s="99"/>
      <c r="E358" s="99"/>
      <c r="F358" s="99"/>
      <c r="G358" s="99"/>
      <c r="H358" s="99"/>
      <c r="I358" s="99"/>
      <c r="J358" s="99"/>
      <c r="K358" s="99"/>
      <c r="L358" s="99"/>
      <c r="M358" s="99"/>
      <c r="N358" s="99"/>
      <c r="O358" s="1"/>
      <c r="P358" s="1"/>
      <c r="Q358" s="1"/>
      <c r="R358" s="1"/>
      <c r="S358" s="1"/>
      <c r="T358" s="1"/>
      <c r="U358" s="1"/>
      <c r="V358" s="1"/>
      <c r="W358" s="1"/>
      <c r="X358" s="1"/>
      <c r="Y358" s="1"/>
      <c r="Z358" s="1"/>
    </row>
    <row r="359" spans="1:26" ht="15.75" customHeight="1" x14ac:dyDescent="0.3">
      <c r="A359" s="99"/>
      <c r="B359" s="99"/>
      <c r="C359" s="99"/>
      <c r="D359" s="99"/>
      <c r="E359" s="99"/>
      <c r="F359" s="99"/>
      <c r="G359" s="99"/>
      <c r="H359" s="99"/>
      <c r="I359" s="99"/>
      <c r="J359" s="99"/>
      <c r="K359" s="99"/>
      <c r="L359" s="99"/>
      <c r="M359" s="99"/>
      <c r="N359" s="99"/>
      <c r="O359" s="1"/>
      <c r="P359" s="1"/>
      <c r="Q359" s="1"/>
      <c r="R359" s="1"/>
      <c r="S359" s="1"/>
      <c r="T359" s="1"/>
      <c r="U359" s="1"/>
      <c r="V359" s="1"/>
      <c r="W359" s="1"/>
      <c r="X359" s="1"/>
      <c r="Y359" s="1"/>
      <c r="Z359" s="1"/>
    </row>
    <row r="360" spans="1:26" ht="15.75" customHeight="1" x14ac:dyDescent="0.3">
      <c r="A360" s="99"/>
      <c r="B360" s="99"/>
      <c r="C360" s="99"/>
      <c r="D360" s="99"/>
      <c r="E360" s="99"/>
      <c r="F360" s="99"/>
      <c r="G360" s="99"/>
      <c r="H360" s="99"/>
      <c r="I360" s="99"/>
      <c r="J360" s="99"/>
      <c r="K360" s="99"/>
      <c r="L360" s="99"/>
      <c r="M360" s="99"/>
      <c r="N360" s="99"/>
      <c r="O360" s="1"/>
      <c r="P360" s="1"/>
      <c r="Q360" s="1"/>
      <c r="R360" s="1"/>
      <c r="S360" s="1"/>
      <c r="T360" s="1"/>
      <c r="U360" s="1"/>
      <c r="V360" s="1"/>
      <c r="W360" s="1"/>
      <c r="X360" s="1"/>
      <c r="Y360" s="1"/>
      <c r="Z360" s="1"/>
    </row>
    <row r="361" spans="1:26" ht="15.75" customHeight="1" x14ac:dyDescent="0.3">
      <c r="A361" s="99"/>
      <c r="B361" s="99"/>
      <c r="C361" s="99"/>
      <c r="D361" s="99"/>
      <c r="E361" s="99"/>
      <c r="F361" s="99"/>
      <c r="G361" s="99"/>
      <c r="H361" s="99"/>
      <c r="I361" s="99"/>
      <c r="J361" s="99"/>
      <c r="K361" s="99"/>
      <c r="L361" s="99"/>
      <c r="M361" s="99"/>
      <c r="N361" s="99"/>
      <c r="O361" s="1"/>
      <c r="P361" s="1"/>
      <c r="Q361" s="1"/>
      <c r="R361" s="1"/>
      <c r="S361" s="1"/>
      <c r="T361" s="1"/>
      <c r="U361" s="1"/>
      <c r="V361" s="1"/>
      <c r="W361" s="1"/>
      <c r="X361" s="1"/>
      <c r="Y361" s="1"/>
      <c r="Z361" s="1"/>
    </row>
    <row r="362" spans="1:26" ht="15.75" customHeight="1" x14ac:dyDescent="0.3">
      <c r="A362" s="99"/>
      <c r="B362" s="99"/>
      <c r="C362" s="99"/>
      <c r="D362" s="99"/>
      <c r="E362" s="99"/>
      <c r="F362" s="99"/>
      <c r="G362" s="99"/>
      <c r="H362" s="99"/>
      <c r="I362" s="99"/>
      <c r="J362" s="99"/>
      <c r="K362" s="99"/>
      <c r="L362" s="99"/>
      <c r="M362" s="99"/>
      <c r="N362" s="99"/>
      <c r="O362" s="1"/>
      <c r="P362" s="1"/>
      <c r="Q362" s="1"/>
      <c r="R362" s="1"/>
      <c r="S362" s="1"/>
      <c r="T362" s="1"/>
      <c r="U362" s="1"/>
      <c r="V362" s="1"/>
      <c r="W362" s="1"/>
      <c r="X362" s="1"/>
      <c r="Y362" s="1"/>
      <c r="Z362" s="1"/>
    </row>
    <row r="363" spans="1:26" ht="15.75" customHeight="1" x14ac:dyDescent="0.3">
      <c r="A363" s="99"/>
      <c r="B363" s="99"/>
      <c r="C363" s="99"/>
      <c r="D363" s="99"/>
      <c r="E363" s="99"/>
      <c r="F363" s="99"/>
      <c r="G363" s="99"/>
      <c r="H363" s="99"/>
      <c r="I363" s="99"/>
      <c r="J363" s="99"/>
      <c r="K363" s="99"/>
      <c r="L363" s="99"/>
      <c r="M363" s="99"/>
      <c r="N363" s="99"/>
      <c r="O363" s="1"/>
      <c r="P363" s="1"/>
      <c r="Q363" s="1"/>
      <c r="R363" s="1"/>
      <c r="S363" s="1"/>
      <c r="T363" s="1"/>
      <c r="U363" s="1"/>
      <c r="V363" s="1"/>
      <c r="W363" s="1"/>
      <c r="X363" s="1"/>
      <c r="Y363" s="1"/>
      <c r="Z363" s="1"/>
    </row>
    <row r="364" spans="1:26" ht="15.75" customHeight="1" x14ac:dyDescent="0.3">
      <c r="A364" s="99"/>
      <c r="B364" s="99"/>
      <c r="C364" s="99"/>
      <c r="D364" s="99"/>
      <c r="E364" s="99"/>
      <c r="F364" s="99"/>
      <c r="G364" s="99"/>
      <c r="H364" s="99"/>
      <c r="I364" s="99"/>
      <c r="J364" s="99"/>
      <c r="K364" s="99"/>
      <c r="L364" s="99"/>
      <c r="M364" s="99"/>
      <c r="N364" s="99"/>
      <c r="O364" s="1"/>
      <c r="P364" s="1"/>
      <c r="Q364" s="1"/>
      <c r="R364" s="1"/>
      <c r="S364" s="1"/>
      <c r="T364" s="1"/>
      <c r="U364" s="1"/>
      <c r="V364" s="1"/>
      <c r="W364" s="1"/>
      <c r="X364" s="1"/>
      <c r="Y364" s="1"/>
      <c r="Z364" s="1"/>
    </row>
    <row r="365" spans="1:26" ht="15.75" customHeight="1" x14ac:dyDescent="0.3">
      <c r="A365" s="99"/>
      <c r="B365" s="99"/>
      <c r="C365" s="99"/>
      <c r="D365" s="99"/>
      <c r="E365" s="99"/>
      <c r="F365" s="99"/>
      <c r="G365" s="99"/>
      <c r="H365" s="99"/>
      <c r="I365" s="99"/>
      <c r="J365" s="99"/>
      <c r="K365" s="99"/>
      <c r="L365" s="99"/>
      <c r="M365" s="99"/>
      <c r="N365" s="99"/>
      <c r="O365" s="1"/>
      <c r="P365" s="1"/>
      <c r="Q365" s="1"/>
      <c r="R365" s="1"/>
      <c r="S365" s="1"/>
      <c r="T365" s="1"/>
      <c r="U365" s="1"/>
      <c r="V365" s="1"/>
      <c r="W365" s="1"/>
      <c r="X365" s="1"/>
      <c r="Y365" s="1"/>
      <c r="Z365" s="1"/>
    </row>
    <row r="366" spans="1:26" ht="15.75" customHeight="1" x14ac:dyDescent="0.3">
      <c r="A366" s="99"/>
      <c r="B366" s="99"/>
      <c r="C366" s="99"/>
      <c r="D366" s="99"/>
      <c r="E366" s="99"/>
      <c r="F366" s="99"/>
      <c r="G366" s="99"/>
      <c r="H366" s="99"/>
      <c r="I366" s="99"/>
      <c r="J366" s="99"/>
      <c r="K366" s="99"/>
      <c r="L366" s="99"/>
      <c r="M366" s="99"/>
      <c r="N366" s="99"/>
      <c r="O366" s="1"/>
      <c r="P366" s="1"/>
      <c r="Q366" s="1"/>
      <c r="R366" s="1"/>
      <c r="S366" s="1"/>
      <c r="T366" s="1"/>
      <c r="U366" s="1"/>
      <c r="V366" s="1"/>
      <c r="W366" s="1"/>
      <c r="X366" s="1"/>
      <c r="Y366" s="1"/>
      <c r="Z366" s="1"/>
    </row>
    <row r="367" spans="1:26" ht="15.75" customHeight="1" x14ac:dyDescent="0.3">
      <c r="A367" s="99"/>
      <c r="B367" s="99"/>
      <c r="C367" s="99"/>
      <c r="D367" s="99"/>
      <c r="E367" s="99"/>
      <c r="F367" s="99"/>
      <c r="G367" s="99"/>
      <c r="H367" s="99"/>
      <c r="I367" s="99"/>
      <c r="J367" s="99"/>
      <c r="K367" s="99"/>
      <c r="L367" s="99"/>
      <c r="M367" s="99"/>
      <c r="N367" s="99"/>
      <c r="O367" s="1"/>
      <c r="P367" s="1"/>
      <c r="Q367" s="1"/>
      <c r="R367" s="1"/>
      <c r="S367" s="1"/>
      <c r="T367" s="1"/>
      <c r="U367" s="1"/>
      <c r="V367" s="1"/>
      <c r="W367" s="1"/>
      <c r="X367" s="1"/>
      <c r="Y367" s="1"/>
      <c r="Z367" s="1"/>
    </row>
    <row r="368" spans="1:26" ht="15.75" customHeight="1" x14ac:dyDescent="0.3">
      <c r="A368" s="99"/>
      <c r="B368" s="99"/>
      <c r="C368" s="99"/>
      <c r="D368" s="99"/>
      <c r="E368" s="99"/>
      <c r="F368" s="99"/>
      <c r="G368" s="99"/>
      <c r="H368" s="99"/>
      <c r="I368" s="99"/>
      <c r="J368" s="99"/>
      <c r="K368" s="99"/>
      <c r="L368" s="99"/>
      <c r="M368" s="99"/>
      <c r="N368" s="99"/>
      <c r="O368" s="1"/>
      <c r="P368" s="1"/>
      <c r="Q368" s="1"/>
      <c r="R368" s="1"/>
      <c r="S368" s="1"/>
      <c r="T368" s="1"/>
      <c r="U368" s="1"/>
      <c r="V368" s="1"/>
      <c r="W368" s="1"/>
      <c r="X368" s="1"/>
      <c r="Y368" s="1"/>
      <c r="Z368" s="1"/>
    </row>
    <row r="369" spans="1:26" ht="15.75" customHeight="1" x14ac:dyDescent="0.3">
      <c r="A369" s="99"/>
      <c r="B369" s="99"/>
      <c r="C369" s="99"/>
      <c r="D369" s="99"/>
      <c r="E369" s="99"/>
      <c r="F369" s="99"/>
      <c r="G369" s="99"/>
      <c r="H369" s="99"/>
      <c r="I369" s="99"/>
      <c r="J369" s="99"/>
      <c r="K369" s="99"/>
      <c r="L369" s="99"/>
      <c r="M369" s="99"/>
      <c r="N369" s="99"/>
      <c r="O369" s="1"/>
      <c r="P369" s="1"/>
      <c r="Q369" s="1"/>
      <c r="R369" s="1"/>
      <c r="S369" s="1"/>
      <c r="T369" s="1"/>
      <c r="U369" s="1"/>
      <c r="V369" s="1"/>
      <c r="W369" s="1"/>
      <c r="X369" s="1"/>
      <c r="Y369" s="1"/>
      <c r="Z369" s="1"/>
    </row>
    <row r="370" spans="1:26" ht="15.75" customHeight="1" x14ac:dyDescent="0.3">
      <c r="A370" s="99"/>
      <c r="B370" s="99"/>
      <c r="C370" s="99"/>
      <c r="D370" s="99"/>
      <c r="E370" s="99"/>
      <c r="F370" s="99"/>
      <c r="G370" s="99"/>
      <c r="H370" s="99"/>
      <c r="I370" s="99"/>
      <c r="J370" s="99"/>
      <c r="K370" s="99"/>
      <c r="L370" s="99"/>
      <c r="M370" s="99"/>
      <c r="N370" s="99"/>
      <c r="O370" s="1"/>
      <c r="P370" s="1"/>
      <c r="Q370" s="1"/>
      <c r="R370" s="1"/>
      <c r="S370" s="1"/>
      <c r="T370" s="1"/>
      <c r="U370" s="1"/>
      <c r="V370" s="1"/>
      <c r="W370" s="1"/>
      <c r="X370" s="1"/>
      <c r="Y370" s="1"/>
      <c r="Z370" s="1"/>
    </row>
    <row r="371" spans="1:26" ht="15.75" customHeight="1" x14ac:dyDescent="0.3">
      <c r="A371" s="99"/>
      <c r="B371" s="99"/>
      <c r="C371" s="99"/>
      <c r="D371" s="99"/>
      <c r="E371" s="99"/>
      <c r="F371" s="99"/>
      <c r="G371" s="99"/>
      <c r="H371" s="99"/>
      <c r="I371" s="99"/>
      <c r="J371" s="99"/>
      <c r="K371" s="99"/>
      <c r="L371" s="99"/>
      <c r="M371" s="99"/>
      <c r="N371" s="99"/>
      <c r="O371" s="1"/>
      <c r="P371" s="1"/>
      <c r="Q371" s="1"/>
      <c r="R371" s="1"/>
      <c r="S371" s="1"/>
      <c r="T371" s="1"/>
      <c r="U371" s="1"/>
      <c r="V371" s="1"/>
      <c r="W371" s="1"/>
      <c r="X371" s="1"/>
      <c r="Y371" s="1"/>
      <c r="Z371" s="1"/>
    </row>
    <row r="372" spans="1:26" ht="15.75" customHeight="1" x14ac:dyDescent="0.3">
      <c r="A372" s="99"/>
      <c r="B372" s="99"/>
      <c r="C372" s="99"/>
      <c r="D372" s="99"/>
      <c r="E372" s="99"/>
      <c r="F372" s="99"/>
      <c r="G372" s="99"/>
      <c r="H372" s="99"/>
      <c r="I372" s="99"/>
      <c r="J372" s="99"/>
      <c r="K372" s="99"/>
      <c r="L372" s="99"/>
      <c r="M372" s="99"/>
      <c r="N372" s="99"/>
      <c r="O372" s="1"/>
      <c r="P372" s="1"/>
      <c r="Q372" s="1"/>
      <c r="R372" s="1"/>
      <c r="S372" s="1"/>
      <c r="T372" s="1"/>
      <c r="U372" s="1"/>
      <c r="V372" s="1"/>
      <c r="W372" s="1"/>
      <c r="X372" s="1"/>
      <c r="Y372" s="1"/>
      <c r="Z372" s="1"/>
    </row>
    <row r="373" spans="1:26" ht="15.75" customHeight="1" x14ac:dyDescent="0.3">
      <c r="A373" s="99"/>
      <c r="B373" s="99"/>
      <c r="C373" s="99"/>
      <c r="D373" s="99"/>
      <c r="E373" s="99"/>
      <c r="F373" s="99"/>
      <c r="G373" s="99"/>
      <c r="H373" s="99"/>
      <c r="I373" s="99"/>
      <c r="J373" s="99"/>
      <c r="K373" s="99"/>
      <c r="L373" s="99"/>
      <c r="M373" s="99"/>
      <c r="N373" s="99"/>
      <c r="O373" s="1"/>
      <c r="P373" s="1"/>
      <c r="Q373" s="1"/>
      <c r="R373" s="1"/>
      <c r="S373" s="1"/>
      <c r="T373" s="1"/>
      <c r="U373" s="1"/>
      <c r="V373" s="1"/>
      <c r="W373" s="1"/>
      <c r="X373" s="1"/>
      <c r="Y373" s="1"/>
      <c r="Z373" s="1"/>
    </row>
    <row r="374" spans="1:26" ht="15.75" customHeight="1" x14ac:dyDescent="0.3">
      <c r="A374" s="99"/>
      <c r="B374" s="99"/>
      <c r="C374" s="99"/>
      <c r="D374" s="99"/>
      <c r="E374" s="99"/>
      <c r="F374" s="99"/>
      <c r="G374" s="99"/>
      <c r="H374" s="99"/>
      <c r="I374" s="99"/>
      <c r="J374" s="99"/>
      <c r="K374" s="99"/>
      <c r="L374" s="99"/>
      <c r="M374" s="99"/>
      <c r="N374" s="99"/>
      <c r="O374" s="1"/>
      <c r="P374" s="1"/>
      <c r="Q374" s="1"/>
      <c r="R374" s="1"/>
      <c r="S374" s="1"/>
      <c r="T374" s="1"/>
      <c r="U374" s="1"/>
      <c r="V374" s="1"/>
      <c r="W374" s="1"/>
      <c r="X374" s="1"/>
      <c r="Y374" s="1"/>
      <c r="Z374" s="1"/>
    </row>
    <row r="375" spans="1:26" ht="15.75" customHeight="1" x14ac:dyDescent="0.3">
      <c r="A375" s="99"/>
      <c r="B375" s="99"/>
      <c r="C375" s="99"/>
      <c r="D375" s="99"/>
      <c r="E375" s="99"/>
      <c r="F375" s="99"/>
      <c r="G375" s="99"/>
      <c r="H375" s="99"/>
      <c r="I375" s="99"/>
      <c r="J375" s="99"/>
      <c r="K375" s="99"/>
      <c r="L375" s="99"/>
      <c r="M375" s="99"/>
      <c r="N375" s="99"/>
      <c r="O375" s="1"/>
      <c r="P375" s="1"/>
      <c r="Q375" s="1"/>
      <c r="R375" s="1"/>
      <c r="S375" s="1"/>
      <c r="T375" s="1"/>
      <c r="U375" s="1"/>
      <c r="V375" s="1"/>
      <c r="W375" s="1"/>
      <c r="X375" s="1"/>
      <c r="Y375" s="1"/>
      <c r="Z375" s="1"/>
    </row>
    <row r="376" spans="1:26" ht="15.75" customHeight="1" x14ac:dyDescent="0.3">
      <c r="A376" s="99"/>
      <c r="B376" s="99"/>
      <c r="C376" s="99"/>
      <c r="D376" s="99"/>
      <c r="E376" s="99"/>
      <c r="F376" s="99"/>
      <c r="G376" s="99"/>
      <c r="H376" s="99"/>
      <c r="I376" s="99"/>
      <c r="J376" s="99"/>
      <c r="K376" s="99"/>
      <c r="L376" s="99"/>
      <c r="M376" s="99"/>
      <c r="N376" s="99"/>
      <c r="O376" s="1"/>
      <c r="P376" s="1"/>
      <c r="Q376" s="1"/>
      <c r="R376" s="1"/>
      <c r="S376" s="1"/>
      <c r="T376" s="1"/>
      <c r="U376" s="1"/>
      <c r="V376" s="1"/>
      <c r="W376" s="1"/>
      <c r="X376" s="1"/>
      <c r="Y376" s="1"/>
      <c r="Z376" s="1"/>
    </row>
    <row r="377" spans="1:26" ht="15.75" customHeight="1" x14ac:dyDescent="0.3">
      <c r="A377" s="99"/>
      <c r="B377" s="99"/>
      <c r="C377" s="99"/>
      <c r="D377" s="99"/>
      <c r="E377" s="99"/>
      <c r="F377" s="99"/>
      <c r="G377" s="99"/>
      <c r="H377" s="99"/>
      <c r="I377" s="99"/>
      <c r="J377" s="99"/>
      <c r="K377" s="99"/>
      <c r="L377" s="99"/>
      <c r="M377" s="99"/>
      <c r="N377" s="99"/>
      <c r="O377" s="1"/>
      <c r="P377" s="1"/>
      <c r="Q377" s="1"/>
      <c r="R377" s="1"/>
      <c r="S377" s="1"/>
      <c r="T377" s="1"/>
      <c r="U377" s="1"/>
      <c r="V377" s="1"/>
      <c r="W377" s="1"/>
      <c r="X377" s="1"/>
      <c r="Y377" s="1"/>
      <c r="Z377" s="1"/>
    </row>
    <row r="378" spans="1:26" ht="15.75" customHeight="1" x14ac:dyDescent="0.3">
      <c r="A378" s="99"/>
      <c r="B378" s="99"/>
      <c r="C378" s="99"/>
      <c r="D378" s="99"/>
      <c r="E378" s="99"/>
      <c r="F378" s="99"/>
      <c r="G378" s="99"/>
      <c r="H378" s="99"/>
      <c r="I378" s="99"/>
      <c r="J378" s="99"/>
      <c r="K378" s="99"/>
      <c r="L378" s="99"/>
      <c r="M378" s="99"/>
      <c r="N378" s="99"/>
      <c r="O378" s="1"/>
      <c r="P378" s="1"/>
      <c r="Q378" s="1"/>
      <c r="R378" s="1"/>
      <c r="S378" s="1"/>
      <c r="T378" s="1"/>
      <c r="U378" s="1"/>
      <c r="V378" s="1"/>
      <c r="W378" s="1"/>
      <c r="X378" s="1"/>
      <c r="Y378" s="1"/>
      <c r="Z378" s="1"/>
    </row>
    <row r="379" spans="1:26" ht="15.75" customHeight="1" x14ac:dyDescent="0.3">
      <c r="A379" s="99"/>
      <c r="B379" s="99"/>
      <c r="C379" s="99"/>
      <c r="D379" s="99"/>
      <c r="E379" s="99"/>
      <c r="F379" s="99"/>
      <c r="G379" s="99"/>
      <c r="H379" s="99"/>
      <c r="I379" s="99"/>
      <c r="J379" s="99"/>
      <c r="K379" s="99"/>
      <c r="L379" s="99"/>
      <c r="M379" s="99"/>
      <c r="N379" s="99"/>
      <c r="O379" s="1"/>
      <c r="P379" s="1"/>
      <c r="Q379" s="1"/>
      <c r="R379" s="1"/>
      <c r="S379" s="1"/>
      <c r="T379" s="1"/>
      <c r="U379" s="1"/>
      <c r="V379" s="1"/>
      <c r="W379" s="1"/>
      <c r="X379" s="1"/>
      <c r="Y379" s="1"/>
      <c r="Z379" s="1"/>
    </row>
    <row r="380" spans="1:26" ht="15.75" customHeight="1" x14ac:dyDescent="0.3">
      <c r="A380" s="99"/>
      <c r="B380" s="99"/>
      <c r="C380" s="99"/>
      <c r="D380" s="99"/>
      <c r="E380" s="99"/>
      <c r="F380" s="99"/>
      <c r="G380" s="99"/>
      <c r="H380" s="99"/>
      <c r="I380" s="99"/>
      <c r="J380" s="99"/>
      <c r="K380" s="99"/>
      <c r="L380" s="99"/>
      <c r="M380" s="99"/>
      <c r="N380" s="99"/>
      <c r="O380" s="1"/>
      <c r="P380" s="1"/>
      <c r="Q380" s="1"/>
      <c r="R380" s="1"/>
      <c r="S380" s="1"/>
      <c r="T380" s="1"/>
      <c r="U380" s="1"/>
      <c r="V380" s="1"/>
      <c r="W380" s="1"/>
      <c r="X380" s="1"/>
      <c r="Y380" s="1"/>
      <c r="Z380" s="1"/>
    </row>
    <row r="381" spans="1:26" ht="15.75" customHeight="1" x14ac:dyDescent="0.3">
      <c r="A381" s="99"/>
      <c r="B381" s="99"/>
      <c r="C381" s="99"/>
      <c r="D381" s="99"/>
      <c r="E381" s="99"/>
      <c r="F381" s="99"/>
      <c r="G381" s="99"/>
      <c r="H381" s="99"/>
      <c r="I381" s="99"/>
      <c r="J381" s="99"/>
      <c r="K381" s="99"/>
      <c r="L381" s="99"/>
      <c r="M381" s="99"/>
      <c r="N381" s="99"/>
      <c r="O381" s="1"/>
      <c r="P381" s="1"/>
      <c r="Q381" s="1"/>
      <c r="R381" s="1"/>
      <c r="S381" s="1"/>
      <c r="T381" s="1"/>
      <c r="U381" s="1"/>
      <c r="V381" s="1"/>
      <c r="W381" s="1"/>
      <c r="X381" s="1"/>
      <c r="Y381" s="1"/>
      <c r="Z381" s="1"/>
    </row>
    <row r="382" spans="1:26" ht="15.75" customHeight="1" x14ac:dyDescent="0.3">
      <c r="A382" s="99"/>
      <c r="B382" s="99"/>
      <c r="C382" s="99"/>
      <c r="D382" s="99"/>
      <c r="E382" s="99"/>
      <c r="F382" s="99"/>
      <c r="G382" s="99"/>
      <c r="H382" s="99"/>
      <c r="I382" s="99"/>
      <c r="J382" s="99"/>
      <c r="K382" s="99"/>
      <c r="L382" s="99"/>
      <c r="M382" s="99"/>
      <c r="N382" s="99"/>
      <c r="O382" s="1"/>
      <c r="P382" s="1"/>
      <c r="Q382" s="1"/>
      <c r="R382" s="1"/>
      <c r="S382" s="1"/>
      <c r="T382" s="1"/>
      <c r="U382" s="1"/>
      <c r="V382" s="1"/>
      <c r="W382" s="1"/>
      <c r="X382" s="1"/>
      <c r="Y382" s="1"/>
      <c r="Z382" s="1"/>
    </row>
    <row r="383" spans="1:26" ht="15.75" customHeight="1" x14ac:dyDescent="0.3">
      <c r="A383" s="99"/>
      <c r="B383" s="99"/>
      <c r="C383" s="99"/>
      <c r="D383" s="99"/>
      <c r="E383" s="99"/>
      <c r="F383" s="99"/>
      <c r="G383" s="99"/>
      <c r="H383" s="99"/>
      <c r="I383" s="99"/>
      <c r="J383" s="99"/>
      <c r="K383" s="99"/>
      <c r="L383" s="99"/>
      <c r="M383" s="99"/>
      <c r="N383" s="99"/>
      <c r="O383" s="1"/>
      <c r="P383" s="1"/>
      <c r="Q383" s="1"/>
      <c r="R383" s="1"/>
      <c r="S383" s="1"/>
      <c r="T383" s="1"/>
      <c r="U383" s="1"/>
      <c r="V383" s="1"/>
      <c r="W383" s="1"/>
      <c r="X383" s="1"/>
      <c r="Y383" s="1"/>
      <c r="Z383" s="1"/>
    </row>
    <row r="384" spans="1:26" ht="15.75" customHeight="1" x14ac:dyDescent="0.3">
      <c r="A384" s="99"/>
      <c r="B384" s="99"/>
      <c r="C384" s="99"/>
      <c r="D384" s="99"/>
      <c r="E384" s="99"/>
      <c r="F384" s="99"/>
      <c r="G384" s="99"/>
      <c r="H384" s="99"/>
      <c r="I384" s="99"/>
      <c r="J384" s="99"/>
      <c r="K384" s="99"/>
      <c r="L384" s="99"/>
      <c r="M384" s="99"/>
      <c r="N384" s="99"/>
      <c r="O384" s="1"/>
      <c r="P384" s="1"/>
      <c r="Q384" s="1"/>
      <c r="R384" s="1"/>
      <c r="S384" s="1"/>
      <c r="T384" s="1"/>
      <c r="U384" s="1"/>
      <c r="V384" s="1"/>
      <c r="W384" s="1"/>
      <c r="X384" s="1"/>
      <c r="Y384" s="1"/>
      <c r="Z384" s="1"/>
    </row>
    <row r="385" spans="1:26" ht="15.75" customHeight="1" x14ac:dyDescent="0.3">
      <c r="A385" s="99"/>
      <c r="B385" s="99"/>
      <c r="C385" s="99"/>
      <c r="D385" s="99"/>
      <c r="E385" s="99"/>
      <c r="F385" s="99"/>
      <c r="G385" s="99"/>
      <c r="H385" s="99"/>
      <c r="I385" s="99"/>
      <c r="J385" s="99"/>
      <c r="K385" s="99"/>
      <c r="L385" s="99"/>
      <c r="M385" s="99"/>
      <c r="N385" s="99"/>
      <c r="O385" s="1"/>
      <c r="P385" s="1"/>
      <c r="Q385" s="1"/>
      <c r="R385" s="1"/>
      <c r="S385" s="1"/>
      <c r="T385" s="1"/>
      <c r="U385" s="1"/>
      <c r="V385" s="1"/>
      <c r="W385" s="1"/>
      <c r="X385" s="1"/>
      <c r="Y385" s="1"/>
      <c r="Z385" s="1"/>
    </row>
    <row r="386" spans="1:26" ht="15.75" customHeight="1" x14ac:dyDescent="0.3">
      <c r="A386" s="99"/>
      <c r="B386" s="99"/>
      <c r="C386" s="99"/>
      <c r="D386" s="99"/>
      <c r="E386" s="99"/>
      <c r="F386" s="99"/>
      <c r="G386" s="99"/>
      <c r="H386" s="99"/>
      <c r="I386" s="99"/>
      <c r="J386" s="99"/>
      <c r="K386" s="99"/>
      <c r="L386" s="99"/>
      <c r="M386" s="99"/>
      <c r="N386" s="99"/>
      <c r="O386" s="1"/>
      <c r="P386" s="1"/>
      <c r="Q386" s="1"/>
      <c r="R386" s="1"/>
      <c r="S386" s="1"/>
      <c r="T386" s="1"/>
      <c r="U386" s="1"/>
      <c r="V386" s="1"/>
      <c r="W386" s="1"/>
      <c r="X386" s="1"/>
      <c r="Y386" s="1"/>
      <c r="Z386" s="1"/>
    </row>
    <row r="387" spans="1:26" ht="15.75" customHeight="1" x14ac:dyDescent="0.3">
      <c r="A387" s="99"/>
      <c r="B387" s="99"/>
      <c r="C387" s="99"/>
      <c r="D387" s="99"/>
      <c r="E387" s="99"/>
      <c r="F387" s="99"/>
      <c r="G387" s="99"/>
      <c r="H387" s="99"/>
      <c r="I387" s="99"/>
      <c r="J387" s="99"/>
      <c r="K387" s="99"/>
      <c r="L387" s="99"/>
      <c r="M387" s="99"/>
      <c r="N387" s="99"/>
      <c r="O387" s="1"/>
      <c r="P387" s="1"/>
      <c r="Q387" s="1"/>
      <c r="R387" s="1"/>
      <c r="S387" s="1"/>
      <c r="T387" s="1"/>
      <c r="U387" s="1"/>
      <c r="V387" s="1"/>
      <c r="W387" s="1"/>
      <c r="X387" s="1"/>
      <c r="Y387" s="1"/>
      <c r="Z387" s="1"/>
    </row>
    <row r="388" spans="1:26" ht="15.75" customHeight="1" x14ac:dyDescent="0.3">
      <c r="A388" s="99"/>
      <c r="B388" s="99"/>
      <c r="C388" s="99"/>
      <c r="D388" s="99"/>
      <c r="E388" s="99"/>
      <c r="F388" s="99"/>
      <c r="G388" s="99"/>
      <c r="H388" s="99"/>
      <c r="I388" s="99"/>
      <c r="J388" s="99"/>
      <c r="K388" s="99"/>
      <c r="L388" s="99"/>
      <c r="M388" s="99"/>
      <c r="N388" s="99"/>
      <c r="O388" s="1"/>
      <c r="P388" s="1"/>
      <c r="Q388" s="1"/>
      <c r="R388" s="1"/>
      <c r="S388" s="1"/>
      <c r="T388" s="1"/>
      <c r="U388" s="1"/>
      <c r="V388" s="1"/>
      <c r="W388" s="1"/>
      <c r="X388" s="1"/>
      <c r="Y388" s="1"/>
      <c r="Z388" s="1"/>
    </row>
    <row r="389" spans="1:26" ht="15.75" customHeight="1" x14ac:dyDescent="0.3">
      <c r="A389" s="99"/>
      <c r="B389" s="99"/>
      <c r="C389" s="99"/>
      <c r="D389" s="99"/>
      <c r="E389" s="99"/>
      <c r="F389" s="99"/>
      <c r="G389" s="99"/>
      <c r="H389" s="99"/>
      <c r="I389" s="99"/>
      <c r="J389" s="99"/>
      <c r="K389" s="99"/>
      <c r="L389" s="99"/>
      <c r="M389" s="99"/>
      <c r="N389" s="99"/>
      <c r="O389" s="1"/>
      <c r="P389" s="1"/>
      <c r="Q389" s="1"/>
      <c r="R389" s="1"/>
      <c r="S389" s="1"/>
      <c r="T389" s="1"/>
      <c r="U389" s="1"/>
      <c r="V389" s="1"/>
      <c r="W389" s="1"/>
      <c r="X389" s="1"/>
      <c r="Y389" s="1"/>
      <c r="Z389" s="1"/>
    </row>
    <row r="390" spans="1:26" ht="15.75" customHeight="1" x14ac:dyDescent="0.3">
      <c r="A390" s="99"/>
      <c r="B390" s="99"/>
      <c r="C390" s="99"/>
      <c r="D390" s="99"/>
      <c r="E390" s="99"/>
      <c r="F390" s="99"/>
      <c r="G390" s="99"/>
      <c r="H390" s="99"/>
      <c r="I390" s="99"/>
      <c r="J390" s="99"/>
      <c r="K390" s="99"/>
      <c r="L390" s="99"/>
      <c r="M390" s="99"/>
      <c r="N390" s="99"/>
      <c r="O390" s="1"/>
      <c r="P390" s="1"/>
      <c r="Q390" s="1"/>
      <c r="R390" s="1"/>
      <c r="S390" s="1"/>
      <c r="T390" s="1"/>
      <c r="U390" s="1"/>
      <c r="V390" s="1"/>
      <c r="W390" s="1"/>
      <c r="X390" s="1"/>
      <c r="Y390" s="1"/>
      <c r="Z390" s="1"/>
    </row>
    <row r="391" spans="1:26" ht="15.75" customHeight="1" x14ac:dyDescent="0.3">
      <c r="A391" s="99"/>
      <c r="B391" s="99"/>
      <c r="C391" s="99"/>
      <c r="D391" s="99"/>
      <c r="E391" s="99"/>
      <c r="F391" s="99"/>
      <c r="G391" s="99"/>
      <c r="H391" s="99"/>
      <c r="I391" s="99"/>
      <c r="J391" s="99"/>
      <c r="K391" s="99"/>
      <c r="L391" s="99"/>
      <c r="M391" s="99"/>
      <c r="N391" s="99"/>
      <c r="O391" s="1"/>
      <c r="P391" s="1"/>
      <c r="Q391" s="1"/>
      <c r="R391" s="1"/>
      <c r="S391" s="1"/>
      <c r="T391" s="1"/>
      <c r="U391" s="1"/>
      <c r="V391" s="1"/>
      <c r="W391" s="1"/>
      <c r="X391" s="1"/>
      <c r="Y391" s="1"/>
      <c r="Z391" s="1"/>
    </row>
    <row r="392" spans="1:26" ht="15.75" customHeight="1" x14ac:dyDescent="0.3">
      <c r="A392" s="99"/>
      <c r="B392" s="99"/>
      <c r="C392" s="99"/>
      <c r="D392" s="99"/>
      <c r="E392" s="99"/>
      <c r="F392" s="99"/>
      <c r="G392" s="99"/>
      <c r="H392" s="99"/>
      <c r="I392" s="99"/>
      <c r="J392" s="99"/>
      <c r="K392" s="99"/>
      <c r="L392" s="99"/>
      <c r="M392" s="99"/>
      <c r="N392" s="99"/>
      <c r="O392" s="1"/>
      <c r="P392" s="1"/>
      <c r="Q392" s="1"/>
      <c r="R392" s="1"/>
      <c r="S392" s="1"/>
      <c r="T392" s="1"/>
      <c r="U392" s="1"/>
      <c r="V392" s="1"/>
      <c r="W392" s="1"/>
      <c r="X392" s="1"/>
      <c r="Y392" s="1"/>
      <c r="Z392" s="1"/>
    </row>
    <row r="393" spans="1:26" ht="15.75" customHeight="1" x14ac:dyDescent="0.3">
      <c r="A393" s="99"/>
      <c r="B393" s="99"/>
      <c r="C393" s="99"/>
      <c r="D393" s="99"/>
      <c r="E393" s="99"/>
      <c r="F393" s="99"/>
      <c r="G393" s="99"/>
      <c r="H393" s="99"/>
      <c r="I393" s="99"/>
      <c r="J393" s="99"/>
      <c r="K393" s="99"/>
      <c r="L393" s="99"/>
      <c r="M393" s="99"/>
      <c r="N393" s="99"/>
      <c r="O393" s="1"/>
      <c r="P393" s="1"/>
      <c r="Q393" s="1"/>
      <c r="R393" s="1"/>
      <c r="S393" s="1"/>
      <c r="T393" s="1"/>
      <c r="U393" s="1"/>
      <c r="V393" s="1"/>
      <c r="W393" s="1"/>
      <c r="X393" s="1"/>
      <c r="Y393" s="1"/>
      <c r="Z393" s="1"/>
    </row>
    <row r="394" spans="1:26" ht="15.75" customHeight="1" x14ac:dyDescent="0.3">
      <c r="A394" s="99"/>
      <c r="B394" s="99"/>
      <c r="C394" s="99"/>
      <c r="D394" s="99"/>
      <c r="E394" s="99"/>
      <c r="F394" s="99"/>
      <c r="G394" s="99"/>
      <c r="H394" s="99"/>
      <c r="I394" s="99"/>
      <c r="J394" s="99"/>
      <c r="K394" s="99"/>
      <c r="L394" s="99"/>
      <c r="M394" s="99"/>
      <c r="N394" s="99"/>
      <c r="O394" s="1"/>
      <c r="P394" s="1"/>
      <c r="Q394" s="1"/>
      <c r="R394" s="1"/>
      <c r="S394" s="1"/>
      <c r="T394" s="1"/>
      <c r="U394" s="1"/>
      <c r="V394" s="1"/>
      <c r="W394" s="1"/>
      <c r="X394" s="1"/>
      <c r="Y394" s="1"/>
      <c r="Z394" s="1"/>
    </row>
    <row r="395" spans="1:26" ht="15.75" customHeight="1" x14ac:dyDescent="0.3">
      <c r="A395" s="99"/>
      <c r="B395" s="99"/>
      <c r="C395" s="99"/>
      <c r="D395" s="99"/>
      <c r="E395" s="99"/>
      <c r="F395" s="99"/>
      <c r="G395" s="99"/>
      <c r="H395" s="99"/>
      <c r="I395" s="99"/>
      <c r="J395" s="99"/>
      <c r="K395" s="99"/>
      <c r="L395" s="99"/>
      <c r="M395" s="99"/>
      <c r="N395" s="99"/>
      <c r="O395" s="1"/>
      <c r="P395" s="1"/>
      <c r="Q395" s="1"/>
      <c r="R395" s="1"/>
      <c r="S395" s="1"/>
      <c r="T395" s="1"/>
      <c r="U395" s="1"/>
      <c r="V395" s="1"/>
      <c r="W395" s="1"/>
      <c r="X395" s="1"/>
      <c r="Y395" s="1"/>
      <c r="Z395" s="1"/>
    </row>
    <row r="396" spans="1:26" ht="15.75" customHeight="1" x14ac:dyDescent="0.3">
      <c r="A396" s="99"/>
      <c r="B396" s="99"/>
      <c r="C396" s="99"/>
      <c r="D396" s="99"/>
      <c r="E396" s="99"/>
      <c r="F396" s="99"/>
      <c r="G396" s="99"/>
      <c r="H396" s="99"/>
      <c r="I396" s="99"/>
      <c r="J396" s="99"/>
      <c r="K396" s="99"/>
      <c r="L396" s="99"/>
      <c r="M396" s="99"/>
      <c r="N396" s="99"/>
      <c r="O396" s="1"/>
      <c r="P396" s="1"/>
      <c r="Q396" s="1"/>
      <c r="R396" s="1"/>
      <c r="S396" s="1"/>
      <c r="T396" s="1"/>
      <c r="U396" s="1"/>
      <c r="V396" s="1"/>
      <c r="W396" s="1"/>
      <c r="X396" s="1"/>
      <c r="Y396" s="1"/>
      <c r="Z396" s="1"/>
    </row>
    <row r="397" spans="1:26" ht="15.75" customHeight="1" x14ac:dyDescent="0.3">
      <c r="A397" s="99"/>
      <c r="B397" s="99"/>
      <c r="C397" s="99"/>
      <c r="D397" s="99"/>
      <c r="E397" s="99"/>
      <c r="F397" s="99"/>
      <c r="G397" s="99"/>
      <c r="H397" s="99"/>
      <c r="I397" s="99"/>
      <c r="J397" s="99"/>
      <c r="K397" s="99"/>
      <c r="L397" s="99"/>
      <c r="M397" s="99"/>
      <c r="N397" s="99"/>
      <c r="O397" s="1"/>
      <c r="P397" s="1"/>
      <c r="Q397" s="1"/>
      <c r="R397" s="1"/>
      <c r="S397" s="1"/>
      <c r="T397" s="1"/>
      <c r="U397" s="1"/>
      <c r="V397" s="1"/>
      <c r="W397" s="1"/>
      <c r="X397" s="1"/>
      <c r="Y397" s="1"/>
      <c r="Z397" s="1"/>
    </row>
    <row r="398" spans="1:26" ht="15.75" customHeight="1" x14ac:dyDescent="0.3">
      <c r="A398" s="99"/>
      <c r="B398" s="99"/>
      <c r="C398" s="99"/>
      <c r="D398" s="99"/>
      <c r="E398" s="99"/>
      <c r="F398" s="99"/>
      <c r="G398" s="99"/>
      <c r="H398" s="99"/>
      <c r="I398" s="99"/>
      <c r="J398" s="99"/>
      <c r="K398" s="99"/>
      <c r="L398" s="99"/>
      <c r="M398" s="99"/>
      <c r="N398" s="99"/>
      <c r="O398" s="1"/>
      <c r="P398" s="1"/>
      <c r="Q398" s="1"/>
      <c r="R398" s="1"/>
      <c r="S398" s="1"/>
      <c r="T398" s="1"/>
      <c r="U398" s="1"/>
      <c r="V398" s="1"/>
      <c r="W398" s="1"/>
      <c r="X398" s="1"/>
      <c r="Y398" s="1"/>
      <c r="Z398" s="1"/>
    </row>
    <row r="399" spans="1:26" ht="15.75" customHeight="1" x14ac:dyDescent="0.3">
      <c r="A399" s="99"/>
      <c r="B399" s="99"/>
      <c r="C399" s="99"/>
      <c r="D399" s="99"/>
      <c r="E399" s="99"/>
      <c r="F399" s="99"/>
      <c r="G399" s="99"/>
      <c r="H399" s="99"/>
      <c r="I399" s="99"/>
      <c r="J399" s="99"/>
      <c r="K399" s="99"/>
      <c r="L399" s="99"/>
      <c r="M399" s="99"/>
      <c r="N399" s="99"/>
      <c r="O399" s="1"/>
      <c r="P399" s="1"/>
      <c r="Q399" s="1"/>
      <c r="R399" s="1"/>
      <c r="S399" s="1"/>
      <c r="T399" s="1"/>
      <c r="U399" s="1"/>
      <c r="V399" s="1"/>
      <c r="W399" s="1"/>
      <c r="X399" s="1"/>
      <c r="Y399" s="1"/>
      <c r="Z399" s="1"/>
    </row>
    <row r="400" spans="1:26" ht="15.75" customHeight="1" x14ac:dyDescent="0.3">
      <c r="A400" s="99"/>
      <c r="B400" s="99"/>
      <c r="C400" s="99"/>
      <c r="D400" s="99"/>
      <c r="E400" s="99"/>
      <c r="F400" s="99"/>
      <c r="G400" s="99"/>
      <c r="H400" s="99"/>
      <c r="I400" s="99"/>
      <c r="J400" s="99"/>
      <c r="K400" s="99"/>
      <c r="L400" s="99"/>
      <c r="M400" s="99"/>
      <c r="N400" s="99"/>
      <c r="O400" s="1"/>
      <c r="P400" s="1"/>
      <c r="Q400" s="1"/>
      <c r="R400" s="1"/>
      <c r="S400" s="1"/>
      <c r="T400" s="1"/>
      <c r="U400" s="1"/>
      <c r="V400" s="1"/>
      <c r="W400" s="1"/>
      <c r="X400" s="1"/>
      <c r="Y400" s="1"/>
      <c r="Z400" s="1"/>
    </row>
    <row r="401" spans="1:26" ht="15.75" customHeight="1" x14ac:dyDescent="0.3">
      <c r="A401" s="99"/>
      <c r="B401" s="99"/>
      <c r="C401" s="99"/>
      <c r="D401" s="99"/>
      <c r="E401" s="99"/>
      <c r="F401" s="99"/>
      <c r="G401" s="99"/>
      <c r="H401" s="99"/>
      <c r="I401" s="99"/>
      <c r="J401" s="99"/>
      <c r="K401" s="99"/>
      <c r="L401" s="99"/>
      <c r="M401" s="99"/>
      <c r="N401" s="99"/>
      <c r="O401" s="1"/>
      <c r="P401" s="1"/>
      <c r="Q401" s="1"/>
      <c r="R401" s="1"/>
      <c r="S401" s="1"/>
      <c r="T401" s="1"/>
      <c r="U401" s="1"/>
      <c r="V401" s="1"/>
      <c r="W401" s="1"/>
      <c r="X401" s="1"/>
      <c r="Y401" s="1"/>
      <c r="Z401" s="1"/>
    </row>
    <row r="402" spans="1:26" ht="15.75" customHeight="1" x14ac:dyDescent="0.3">
      <c r="A402" s="99"/>
      <c r="B402" s="99"/>
      <c r="C402" s="99"/>
      <c r="D402" s="99"/>
      <c r="E402" s="99"/>
      <c r="F402" s="99"/>
      <c r="G402" s="99"/>
      <c r="H402" s="99"/>
      <c r="I402" s="99"/>
      <c r="J402" s="99"/>
      <c r="K402" s="99"/>
      <c r="L402" s="99"/>
      <c r="M402" s="99"/>
      <c r="N402" s="99"/>
      <c r="O402" s="1"/>
      <c r="P402" s="1"/>
      <c r="Q402" s="1"/>
      <c r="R402" s="1"/>
      <c r="S402" s="1"/>
      <c r="T402" s="1"/>
      <c r="U402" s="1"/>
      <c r="V402" s="1"/>
      <c r="W402" s="1"/>
      <c r="X402" s="1"/>
      <c r="Y402" s="1"/>
      <c r="Z402" s="1"/>
    </row>
    <row r="403" spans="1:26" ht="15.75" customHeight="1" x14ac:dyDescent="0.3">
      <c r="A403" s="99"/>
      <c r="B403" s="99"/>
      <c r="C403" s="99"/>
      <c r="D403" s="99"/>
      <c r="E403" s="99"/>
      <c r="F403" s="99"/>
      <c r="G403" s="99"/>
      <c r="H403" s="99"/>
      <c r="I403" s="99"/>
      <c r="J403" s="99"/>
      <c r="K403" s="99"/>
      <c r="L403" s="99"/>
      <c r="M403" s="99"/>
      <c r="N403" s="99"/>
      <c r="O403" s="1"/>
      <c r="P403" s="1"/>
      <c r="Q403" s="1"/>
      <c r="R403" s="1"/>
      <c r="S403" s="1"/>
      <c r="T403" s="1"/>
      <c r="U403" s="1"/>
      <c r="V403" s="1"/>
      <c r="W403" s="1"/>
      <c r="X403" s="1"/>
      <c r="Y403" s="1"/>
      <c r="Z403" s="1"/>
    </row>
    <row r="404" spans="1:26" ht="15.75" customHeight="1" x14ac:dyDescent="0.3">
      <c r="A404" s="99"/>
      <c r="B404" s="99"/>
      <c r="C404" s="99"/>
      <c r="D404" s="99"/>
      <c r="E404" s="99"/>
      <c r="F404" s="99"/>
      <c r="G404" s="99"/>
      <c r="H404" s="99"/>
      <c r="I404" s="99"/>
      <c r="J404" s="99"/>
      <c r="K404" s="99"/>
      <c r="L404" s="99"/>
      <c r="M404" s="99"/>
      <c r="N404" s="99"/>
      <c r="O404" s="1"/>
      <c r="P404" s="1"/>
      <c r="Q404" s="1"/>
      <c r="R404" s="1"/>
      <c r="S404" s="1"/>
      <c r="T404" s="1"/>
      <c r="U404" s="1"/>
      <c r="V404" s="1"/>
      <c r="W404" s="1"/>
      <c r="X404" s="1"/>
      <c r="Y404" s="1"/>
      <c r="Z404" s="1"/>
    </row>
    <row r="405" spans="1:26" ht="15.75" customHeight="1" x14ac:dyDescent="0.3">
      <c r="A405" s="99"/>
      <c r="B405" s="99"/>
      <c r="C405" s="99"/>
      <c r="D405" s="99"/>
      <c r="E405" s="99"/>
      <c r="F405" s="99"/>
      <c r="G405" s="99"/>
      <c r="H405" s="99"/>
      <c r="I405" s="99"/>
      <c r="J405" s="99"/>
      <c r="K405" s="99"/>
      <c r="L405" s="99"/>
      <c r="M405" s="99"/>
      <c r="N405" s="99"/>
      <c r="O405" s="1"/>
      <c r="P405" s="1"/>
      <c r="Q405" s="1"/>
      <c r="R405" s="1"/>
      <c r="S405" s="1"/>
      <c r="T405" s="1"/>
      <c r="U405" s="1"/>
      <c r="V405" s="1"/>
      <c r="W405" s="1"/>
      <c r="X405" s="1"/>
      <c r="Y405" s="1"/>
      <c r="Z405" s="1"/>
    </row>
    <row r="406" spans="1:26" ht="15.75" customHeight="1" x14ac:dyDescent="0.3">
      <c r="A406" s="99"/>
      <c r="B406" s="99"/>
      <c r="C406" s="99"/>
      <c r="D406" s="99"/>
      <c r="E406" s="99"/>
      <c r="F406" s="99"/>
      <c r="G406" s="99"/>
      <c r="H406" s="99"/>
      <c r="I406" s="99"/>
      <c r="J406" s="99"/>
      <c r="K406" s="99"/>
      <c r="L406" s="99"/>
      <c r="M406" s="99"/>
      <c r="N406" s="99"/>
      <c r="O406" s="1"/>
      <c r="P406" s="1"/>
      <c r="Q406" s="1"/>
      <c r="R406" s="1"/>
      <c r="S406" s="1"/>
      <c r="T406" s="1"/>
      <c r="U406" s="1"/>
      <c r="V406" s="1"/>
      <c r="W406" s="1"/>
      <c r="X406" s="1"/>
      <c r="Y406" s="1"/>
      <c r="Z406" s="1"/>
    </row>
    <row r="407" spans="1:26" ht="15.75" customHeight="1" x14ac:dyDescent="0.3">
      <c r="A407" s="99"/>
      <c r="B407" s="99"/>
      <c r="C407" s="99"/>
      <c r="D407" s="99"/>
      <c r="E407" s="99"/>
      <c r="F407" s="99"/>
      <c r="G407" s="99"/>
      <c r="H407" s="99"/>
      <c r="I407" s="99"/>
      <c r="J407" s="99"/>
      <c r="K407" s="99"/>
      <c r="L407" s="99"/>
      <c r="M407" s="99"/>
      <c r="N407" s="99"/>
      <c r="O407" s="1"/>
      <c r="P407" s="1"/>
      <c r="Q407" s="1"/>
      <c r="R407" s="1"/>
      <c r="S407" s="1"/>
      <c r="T407" s="1"/>
      <c r="U407" s="1"/>
      <c r="V407" s="1"/>
      <c r="W407" s="1"/>
      <c r="X407" s="1"/>
      <c r="Y407" s="1"/>
      <c r="Z407" s="1"/>
    </row>
    <row r="408" spans="1:26" ht="15.75" customHeight="1" x14ac:dyDescent="0.3">
      <c r="A408" s="99"/>
      <c r="B408" s="99"/>
      <c r="C408" s="99"/>
      <c r="D408" s="99"/>
      <c r="E408" s="99"/>
      <c r="F408" s="99"/>
      <c r="G408" s="99"/>
      <c r="H408" s="99"/>
      <c r="I408" s="99"/>
      <c r="J408" s="99"/>
      <c r="K408" s="99"/>
      <c r="L408" s="99"/>
      <c r="M408" s="99"/>
      <c r="N408" s="99"/>
      <c r="O408" s="1"/>
      <c r="P408" s="1"/>
      <c r="Q408" s="1"/>
      <c r="R408" s="1"/>
      <c r="S408" s="1"/>
      <c r="T408" s="1"/>
      <c r="U408" s="1"/>
      <c r="V408" s="1"/>
      <c r="W408" s="1"/>
      <c r="X408" s="1"/>
      <c r="Y408" s="1"/>
      <c r="Z408" s="1"/>
    </row>
    <row r="409" spans="1:26" ht="15.75" customHeight="1" x14ac:dyDescent="0.3">
      <c r="A409" s="99"/>
      <c r="B409" s="99"/>
      <c r="C409" s="99"/>
      <c r="D409" s="99"/>
      <c r="E409" s="99"/>
      <c r="F409" s="99"/>
      <c r="G409" s="99"/>
      <c r="H409" s="99"/>
      <c r="I409" s="99"/>
      <c r="J409" s="99"/>
      <c r="K409" s="99"/>
      <c r="L409" s="99"/>
      <c r="M409" s="99"/>
      <c r="N409" s="99"/>
      <c r="O409" s="1"/>
      <c r="P409" s="1"/>
      <c r="Q409" s="1"/>
      <c r="R409" s="1"/>
      <c r="S409" s="1"/>
      <c r="T409" s="1"/>
      <c r="U409" s="1"/>
      <c r="V409" s="1"/>
      <c r="W409" s="1"/>
      <c r="X409" s="1"/>
      <c r="Y409" s="1"/>
      <c r="Z409" s="1"/>
    </row>
    <row r="410" spans="1:26" ht="15.75" customHeight="1" x14ac:dyDescent="0.3">
      <c r="A410" s="99"/>
      <c r="B410" s="99"/>
      <c r="C410" s="99"/>
      <c r="D410" s="99"/>
      <c r="E410" s="99"/>
      <c r="F410" s="99"/>
      <c r="G410" s="99"/>
      <c r="H410" s="99"/>
      <c r="I410" s="99"/>
      <c r="J410" s="99"/>
      <c r="K410" s="99"/>
      <c r="L410" s="99"/>
      <c r="M410" s="99"/>
      <c r="N410" s="99"/>
      <c r="O410" s="1"/>
      <c r="P410" s="1"/>
      <c r="Q410" s="1"/>
      <c r="R410" s="1"/>
      <c r="S410" s="1"/>
      <c r="T410" s="1"/>
      <c r="U410" s="1"/>
      <c r="V410" s="1"/>
      <c r="W410" s="1"/>
      <c r="X410" s="1"/>
      <c r="Y410" s="1"/>
      <c r="Z410" s="1"/>
    </row>
    <row r="411" spans="1:26" ht="15.75" customHeight="1" x14ac:dyDescent="0.3">
      <c r="A411" s="99"/>
      <c r="B411" s="99"/>
      <c r="C411" s="99"/>
      <c r="D411" s="99"/>
      <c r="E411" s="99"/>
      <c r="F411" s="99"/>
      <c r="G411" s="99"/>
      <c r="H411" s="99"/>
      <c r="I411" s="99"/>
      <c r="J411" s="99"/>
      <c r="K411" s="99"/>
      <c r="L411" s="99"/>
      <c r="M411" s="99"/>
      <c r="N411" s="99"/>
      <c r="O411" s="1"/>
      <c r="P411" s="1"/>
      <c r="Q411" s="1"/>
      <c r="R411" s="1"/>
      <c r="S411" s="1"/>
      <c r="T411" s="1"/>
      <c r="U411" s="1"/>
      <c r="V411" s="1"/>
      <c r="W411" s="1"/>
      <c r="X411" s="1"/>
      <c r="Y411" s="1"/>
      <c r="Z411" s="1"/>
    </row>
    <row r="412" spans="1:26" ht="15.75" customHeight="1" x14ac:dyDescent="0.3">
      <c r="A412" s="99"/>
      <c r="B412" s="99"/>
      <c r="C412" s="99"/>
      <c r="D412" s="99"/>
      <c r="E412" s="99"/>
      <c r="F412" s="99"/>
      <c r="G412" s="99"/>
      <c r="H412" s="99"/>
      <c r="I412" s="99"/>
      <c r="J412" s="99"/>
      <c r="K412" s="99"/>
      <c r="L412" s="99"/>
      <c r="M412" s="99"/>
      <c r="N412" s="99"/>
      <c r="O412" s="1"/>
      <c r="P412" s="1"/>
      <c r="Q412" s="1"/>
      <c r="R412" s="1"/>
      <c r="S412" s="1"/>
      <c r="T412" s="1"/>
      <c r="U412" s="1"/>
      <c r="V412" s="1"/>
      <c r="W412" s="1"/>
      <c r="X412" s="1"/>
      <c r="Y412" s="1"/>
      <c r="Z412" s="1"/>
    </row>
    <row r="413" spans="1:26" ht="15.75" customHeight="1" x14ac:dyDescent="0.3">
      <c r="A413" s="99"/>
      <c r="B413" s="99"/>
      <c r="C413" s="99"/>
      <c r="D413" s="99"/>
      <c r="E413" s="99"/>
      <c r="F413" s="99"/>
      <c r="G413" s="99"/>
      <c r="H413" s="99"/>
      <c r="I413" s="99"/>
      <c r="J413" s="99"/>
      <c r="K413" s="99"/>
      <c r="L413" s="99"/>
      <c r="M413" s="99"/>
      <c r="N413" s="99"/>
      <c r="O413" s="1"/>
      <c r="P413" s="1"/>
      <c r="Q413" s="1"/>
      <c r="R413" s="1"/>
      <c r="S413" s="1"/>
      <c r="T413" s="1"/>
      <c r="U413" s="1"/>
      <c r="V413" s="1"/>
      <c r="W413" s="1"/>
      <c r="X413" s="1"/>
      <c r="Y413" s="1"/>
      <c r="Z413" s="1"/>
    </row>
    <row r="414" spans="1:26" ht="15.75" customHeight="1" x14ac:dyDescent="0.3">
      <c r="A414" s="99"/>
      <c r="B414" s="99"/>
      <c r="C414" s="99"/>
      <c r="D414" s="99"/>
      <c r="E414" s="99"/>
      <c r="F414" s="99"/>
      <c r="G414" s="99"/>
      <c r="H414" s="99"/>
      <c r="I414" s="99"/>
      <c r="J414" s="99"/>
      <c r="K414" s="99"/>
      <c r="L414" s="99"/>
      <c r="M414" s="99"/>
      <c r="N414" s="99"/>
      <c r="O414" s="1"/>
      <c r="P414" s="1"/>
      <c r="Q414" s="1"/>
      <c r="R414" s="1"/>
      <c r="S414" s="1"/>
      <c r="T414" s="1"/>
      <c r="U414" s="1"/>
      <c r="V414" s="1"/>
      <c r="W414" s="1"/>
      <c r="X414" s="1"/>
      <c r="Y414" s="1"/>
      <c r="Z414" s="1"/>
    </row>
    <row r="415" spans="1:26" ht="15.75" customHeight="1" x14ac:dyDescent="0.3">
      <c r="A415" s="99"/>
      <c r="B415" s="99"/>
      <c r="C415" s="99"/>
      <c r="D415" s="99"/>
      <c r="E415" s="99"/>
      <c r="F415" s="99"/>
      <c r="G415" s="99"/>
      <c r="H415" s="99"/>
      <c r="I415" s="99"/>
      <c r="J415" s="99"/>
      <c r="K415" s="99"/>
      <c r="L415" s="99"/>
      <c r="M415" s="99"/>
      <c r="N415" s="99"/>
      <c r="O415" s="1"/>
      <c r="P415" s="1"/>
      <c r="Q415" s="1"/>
      <c r="R415" s="1"/>
      <c r="S415" s="1"/>
      <c r="T415" s="1"/>
      <c r="U415" s="1"/>
      <c r="V415" s="1"/>
      <c r="W415" s="1"/>
      <c r="X415" s="1"/>
      <c r="Y415" s="1"/>
      <c r="Z415" s="1"/>
    </row>
    <row r="416" spans="1:26" ht="15.75" customHeight="1" x14ac:dyDescent="0.3">
      <c r="A416" s="99"/>
      <c r="B416" s="99"/>
      <c r="C416" s="99"/>
      <c r="D416" s="99"/>
      <c r="E416" s="99"/>
      <c r="F416" s="99"/>
      <c r="G416" s="99"/>
      <c r="H416" s="99"/>
      <c r="I416" s="99"/>
      <c r="J416" s="99"/>
      <c r="K416" s="99"/>
      <c r="L416" s="99"/>
      <c r="M416" s="99"/>
      <c r="N416" s="99"/>
      <c r="O416" s="1"/>
      <c r="P416" s="1"/>
      <c r="Q416" s="1"/>
      <c r="R416" s="1"/>
      <c r="S416" s="1"/>
      <c r="T416" s="1"/>
      <c r="U416" s="1"/>
      <c r="V416" s="1"/>
      <c r="W416" s="1"/>
      <c r="X416" s="1"/>
      <c r="Y416" s="1"/>
      <c r="Z416" s="1"/>
    </row>
    <row r="417" spans="1:26" ht="15.75" customHeight="1" x14ac:dyDescent="0.3">
      <c r="A417" s="99"/>
      <c r="B417" s="99"/>
      <c r="C417" s="99"/>
      <c r="D417" s="99"/>
      <c r="E417" s="99"/>
      <c r="F417" s="99"/>
      <c r="G417" s="99"/>
      <c r="H417" s="99"/>
      <c r="I417" s="99"/>
      <c r="J417" s="99"/>
      <c r="K417" s="99"/>
      <c r="L417" s="99"/>
      <c r="M417" s="99"/>
      <c r="N417" s="99"/>
      <c r="O417" s="1"/>
      <c r="P417" s="1"/>
      <c r="Q417" s="1"/>
      <c r="R417" s="1"/>
      <c r="S417" s="1"/>
      <c r="T417" s="1"/>
      <c r="U417" s="1"/>
      <c r="V417" s="1"/>
      <c r="W417" s="1"/>
      <c r="X417" s="1"/>
      <c r="Y417" s="1"/>
      <c r="Z417" s="1"/>
    </row>
    <row r="418" spans="1:26" ht="15.75" customHeight="1" x14ac:dyDescent="0.3">
      <c r="A418" s="99"/>
      <c r="B418" s="99"/>
      <c r="C418" s="99"/>
      <c r="D418" s="99"/>
      <c r="E418" s="99"/>
      <c r="F418" s="99"/>
      <c r="G418" s="99"/>
      <c r="H418" s="99"/>
      <c r="I418" s="99"/>
      <c r="J418" s="99"/>
      <c r="K418" s="99"/>
      <c r="L418" s="99"/>
      <c r="M418" s="99"/>
      <c r="N418" s="99"/>
      <c r="O418" s="1"/>
      <c r="P418" s="1"/>
      <c r="Q418" s="1"/>
      <c r="R418" s="1"/>
      <c r="S418" s="1"/>
      <c r="T418" s="1"/>
      <c r="U418" s="1"/>
      <c r="V418" s="1"/>
      <c r="W418" s="1"/>
      <c r="X418" s="1"/>
      <c r="Y418" s="1"/>
      <c r="Z418" s="1"/>
    </row>
    <row r="419" spans="1:26" ht="15.75" customHeight="1" x14ac:dyDescent="0.3">
      <c r="A419" s="99"/>
      <c r="B419" s="99"/>
      <c r="C419" s="99"/>
      <c r="D419" s="99"/>
      <c r="E419" s="99"/>
      <c r="F419" s="99"/>
      <c r="G419" s="99"/>
      <c r="H419" s="99"/>
      <c r="I419" s="99"/>
      <c r="J419" s="99"/>
      <c r="K419" s="99"/>
      <c r="L419" s="99"/>
      <c r="M419" s="99"/>
      <c r="N419" s="99"/>
      <c r="O419" s="1"/>
      <c r="P419" s="1"/>
      <c r="Q419" s="1"/>
      <c r="R419" s="1"/>
      <c r="S419" s="1"/>
      <c r="T419" s="1"/>
      <c r="U419" s="1"/>
      <c r="V419" s="1"/>
      <c r="W419" s="1"/>
      <c r="X419" s="1"/>
      <c r="Y419" s="1"/>
      <c r="Z419" s="1"/>
    </row>
    <row r="420" spans="1:26" ht="15.75" customHeight="1" x14ac:dyDescent="0.3">
      <c r="A420" s="99"/>
      <c r="B420" s="99"/>
      <c r="C420" s="99"/>
      <c r="D420" s="99"/>
      <c r="E420" s="99"/>
      <c r="F420" s="99"/>
      <c r="G420" s="99"/>
      <c r="H420" s="99"/>
      <c r="I420" s="99"/>
      <c r="J420" s="99"/>
      <c r="K420" s="99"/>
      <c r="L420" s="99"/>
      <c r="M420" s="99"/>
      <c r="N420" s="99"/>
      <c r="O420" s="1"/>
      <c r="P420" s="1"/>
      <c r="Q420" s="1"/>
      <c r="R420" s="1"/>
      <c r="S420" s="1"/>
      <c r="T420" s="1"/>
      <c r="U420" s="1"/>
      <c r="V420" s="1"/>
      <c r="W420" s="1"/>
      <c r="X420" s="1"/>
      <c r="Y420" s="1"/>
      <c r="Z420" s="1"/>
    </row>
    <row r="421" spans="1:26" ht="15.75" customHeight="1" x14ac:dyDescent="0.3">
      <c r="A421" s="99"/>
      <c r="B421" s="99"/>
      <c r="C421" s="99"/>
      <c r="D421" s="99"/>
      <c r="E421" s="99"/>
      <c r="F421" s="99"/>
      <c r="G421" s="99"/>
      <c r="H421" s="99"/>
      <c r="I421" s="99"/>
      <c r="J421" s="99"/>
      <c r="K421" s="99"/>
      <c r="L421" s="99"/>
      <c r="M421" s="99"/>
      <c r="N421" s="99"/>
      <c r="O421" s="1"/>
      <c r="P421" s="1"/>
      <c r="Q421" s="1"/>
      <c r="R421" s="1"/>
      <c r="S421" s="1"/>
      <c r="T421" s="1"/>
      <c r="U421" s="1"/>
      <c r="V421" s="1"/>
      <c r="W421" s="1"/>
      <c r="X421" s="1"/>
      <c r="Y421" s="1"/>
      <c r="Z421" s="1"/>
    </row>
    <row r="422" spans="1:26" ht="15.75" customHeight="1" x14ac:dyDescent="0.3">
      <c r="A422" s="99"/>
      <c r="B422" s="99"/>
      <c r="C422" s="99"/>
      <c r="D422" s="99"/>
      <c r="E422" s="99"/>
      <c r="F422" s="99"/>
      <c r="G422" s="99"/>
      <c r="H422" s="99"/>
      <c r="I422" s="99"/>
      <c r="J422" s="99"/>
      <c r="K422" s="99"/>
      <c r="L422" s="99"/>
      <c r="M422" s="99"/>
      <c r="N422" s="99"/>
      <c r="O422" s="1"/>
      <c r="P422" s="1"/>
      <c r="Q422" s="1"/>
      <c r="R422" s="1"/>
      <c r="S422" s="1"/>
      <c r="T422" s="1"/>
      <c r="U422" s="1"/>
      <c r="V422" s="1"/>
      <c r="W422" s="1"/>
      <c r="X422" s="1"/>
      <c r="Y422" s="1"/>
      <c r="Z422" s="1"/>
    </row>
    <row r="423" spans="1:26" ht="15.75" customHeight="1" x14ac:dyDescent="0.3">
      <c r="A423" s="99"/>
      <c r="B423" s="99"/>
      <c r="C423" s="99"/>
      <c r="D423" s="99"/>
      <c r="E423" s="99"/>
      <c r="F423" s="99"/>
      <c r="G423" s="99"/>
      <c r="H423" s="99"/>
      <c r="I423" s="99"/>
      <c r="J423" s="99"/>
      <c r="K423" s="99"/>
      <c r="L423" s="99"/>
      <c r="M423" s="99"/>
      <c r="N423" s="99"/>
      <c r="O423" s="1"/>
      <c r="P423" s="1"/>
      <c r="Q423" s="1"/>
      <c r="R423" s="1"/>
      <c r="S423" s="1"/>
      <c r="T423" s="1"/>
      <c r="U423" s="1"/>
      <c r="V423" s="1"/>
      <c r="W423" s="1"/>
      <c r="X423" s="1"/>
      <c r="Y423" s="1"/>
      <c r="Z423" s="1"/>
    </row>
    <row r="424" spans="1:26" ht="15.75" customHeight="1" x14ac:dyDescent="0.3">
      <c r="A424" s="99"/>
      <c r="B424" s="99"/>
      <c r="C424" s="99"/>
      <c r="D424" s="99"/>
      <c r="E424" s="99"/>
      <c r="F424" s="99"/>
      <c r="G424" s="99"/>
      <c r="H424" s="99"/>
      <c r="I424" s="99"/>
      <c r="J424" s="99"/>
      <c r="K424" s="99"/>
      <c r="L424" s="99"/>
      <c r="M424" s="99"/>
      <c r="N424" s="99"/>
      <c r="O424" s="1"/>
      <c r="P424" s="1"/>
      <c r="Q424" s="1"/>
      <c r="R424" s="1"/>
      <c r="S424" s="1"/>
      <c r="T424" s="1"/>
      <c r="U424" s="1"/>
      <c r="V424" s="1"/>
      <c r="W424" s="1"/>
      <c r="X424" s="1"/>
      <c r="Y424" s="1"/>
      <c r="Z424" s="1"/>
    </row>
    <row r="425" spans="1:26" ht="15.75" customHeight="1" x14ac:dyDescent="0.3">
      <c r="A425" s="99"/>
      <c r="B425" s="99"/>
      <c r="C425" s="99"/>
      <c r="D425" s="99"/>
      <c r="E425" s="99"/>
      <c r="F425" s="99"/>
      <c r="G425" s="99"/>
      <c r="H425" s="99"/>
      <c r="I425" s="99"/>
      <c r="J425" s="99"/>
      <c r="K425" s="99"/>
      <c r="L425" s="99"/>
      <c r="M425" s="99"/>
      <c r="N425" s="99"/>
      <c r="O425" s="1"/>
      <c r="P425" s="1"/>
      <c r="Q425" s="1"/>
      <c r="R425" s="1"/>
      <c r="S425" s="1"/>
      <c r="T425" s="1"/>
      <c r="U425" s="1"/>
      <c r="V425" s="1"/>
      <c r="W425" s="1"/>
      <c r="X425" s="1"/>
      <c r="Y425" s="1"/>
      <c r="Z425" s="1"/>
    </row>
    <row r="426" spans="1:26" ht="15.75" customHeight="1" x14ac:dyDescent="0.3">
      <c r="A426" s="99"/>
      <c r="B426" s="99"/>
      <c r="C426" s="99"/>
      <c r="D426" s="99"/>
      <c r="E426" s="99"/>
      <c r="F426" s="99"/>
      <c r="G426" s="99"/>
      <c r="H426" s="99"/>
      <c r="I426" s="99"/>
      <c r="J426" s="99"/>
      <c r="K426" s="99"/>
      <c r="L426" s="99"/>
      <c r="M426" s="99"/>
      <c r="N426" s="99"/>
      <c r="O426" s="1"/>
      <c r="P426" s="1"/>
      <c r="Q426" s="1"/>
      <c r="R426" s="1"/>
      <c r="S426" s="1"/>
      <c r="T426" s="1"/>
      <c r="U426" s="1"/>
      <c r="V426" s="1"/>
      <c r="W426" s="1"/>
      <c r="X426" s="1"/>
      <c r="Y426" s="1"/>
      <c r="Z426" s="1"/>
    </row>
    <row r="427" spans="1:26" ht="15.75" customHeight="1" x14ac:dyDescent="0.3">
      <c r="A427" s="99"/>
      <c r="B427" s="99"/>
      <c r="C427" s="99"/>
      <c r="D427" s="99"/>
      <c r="E427" s="99"/>
      <c r="F427" s="99"/>
      <c r="G427" s="99"/>
      <c r="H427" s="99"/>
      <c r="I427" s="99"/>
      <c r="J427" s="99"/>
      <c r="K427" s="99"/>
      <c r="L427" s="99"/>
      <c r="M427" s="99"/>
      <c r="N427" s="99"/>
      <c r="O427" s="1"/>
      <c r="P427" s="1"/>
      <c r="Q427" s="1"/>
      <c r="R427" s="1"/>
      <c r="S427" s="1"/>
      <c r="T427" s="1"/>
      <c r="U427" s="1"/>
      <c r="V427" s="1"/>
      <c r="W427" s="1"/>
      <c r="X427" s="1"/>
      <c r="Y427" s="1"/>
      <c r="Z427" s="1"/>
    </row>
    <row r="428" spans="1:26" ht="15.75" customHeight="1" x14ac:dyDescent="0.3">
      <c r="A428" s="99"/>
      <c r="B428" s="99"/>
      <c r="C428" s="99"/>
      <c r="D428" s="99"/>
      <c r="E428" s="99"/>
      <c r="F428" s="99"/>
      <c r="G428" s="99"/>
      <c r="H428" s="99"/>
      <c r="I428" s="99"/>
      <c r="J428" s="99"/>
      <c r="K428" s="99"/>
      <c r="L428" s="99"/>
      <c r="M428" s="99"/>
      <c r="N428" s="99"/>
      <c r="O428" s="1"/>
      <c r="P428" s="1"/>
      <c r="Q428" s="1"/>
      <c r="R428" s="1"/>
      <c r="S428" s="1"/>
      <c r="T428" s="1"/>
      <c r="U428" s="1"/>
      <c r="V428" s="1"/>
      <c r="W428" s="1"/>
      <c r="X428" s="1"/>
      <c r="Y428" s="1"/>
      <c r="Z428" s="1"/>
    </row>
    <row r="429" spans="1:26" ht="15.75" customHeight="1" x14ac:dyDescent="0.3">
      <c r="A429" s="99"/>
      <c r="B429" s="99"/>
      <c r="C429" s="99"/>
      <c r="D429" s="99"/>
      <c r="E429" s="99"/>
      <c r="F429" s="99"/>
      <c r="G429" s="99"/>
      <c r="H429" s="99"/>
      <c r="I429" s="99"/>
      <c r="J429" s="99"/>
      <c r="K429" s="99"/>
      <c r="L429" s="99"/>
      <c r="M429" s="99"/>
      <c r="N429" s="99"/>
      <c r="O429" s="1"/>
      <c r="P429" s="1"/>
      <c r="Q429" s="1"/>
      <c r="R429" s="1"/>
      <c r="S429" s="1"/>
      <c r="T429" s="1"/>
      <c r="U429" s="1"/>
      <c r="V429" s="1"/>
      <c r="W429" s="1"/>
      <c r="X429" s="1"/>
      <c r="Y429" s="1"/>
      <c r="Z429" s="1"/>
    </row>
    <row r="430" spans="1:26" ht="15.75" customHeight="1" x14ac:dyDescent="0.3">
      <c r="A430" s="99"/>
      <c r="B430" s="99"/>
      <c r="C430" s="99"/>
      <c r="D430" s="99"/>
      <c r="E430" s="99"/>
      <c r="F430" s="99"/>
      <c r="G430" s="99"/>
      <c r="H430" s="99"/>
      <c r="I430" s="99"/>
      <c r="J430" s="99"/>
      <c r="K430" s="99"/>
      <c r="L430" s="99"/>
      <c r="M430" s="99"/>
      <c r="N430" s="99"/>
      <c r="O430" s="1"/>
      <c r="P430" s="1"/>
      <c r="Q430" s="1"/>
      <c r="R430" s="1"/>
      <c r="S430" s="1"/>
      <c r="T430" s="1"/>
      <c r="U430" s="1"/>
      <c r="V430" s="1"/>
      <c r="W430" s="1"/>
      <c r="X430" s="1"/>
      <c r="Y430" s="1"/>
      <c r="Z430" s="1"/>
    </row>
    <row r="431" spans="1:26" ht="15.75" customHeight="1" x14ac:dyDescent="0.3">
      <c r="A431" s="99"/>
      <c r="B431" s="99"/>
      <c r="C431" s="99"/>
      <c r="D431" s="99"/>
      <c r="E431" s="99"/>
      <c r="F431" s="99"/>
      <c r="G431" s="99"/>
      <c r="H431" s="99"/>
      <c r="I431" s="99"/>
      <c r="J431" s="99"/>
      <c r="K431" s="99"/>
      <c r="L431" s="99"/>
      <c r="M431" s="99"/>
      <c r="N431" s="99"/>
      <c r="O431" s="1"/>
      <c r="P431" s="1"/>
      <c r="Q431" s="1"/>
      <c r="R431" s="1"/>
      <c r="S431" s="1"/>
      <c r="T431" s="1"/>
      <c r="U431" s="1"/>
      <c r="V431" s="1"/>
      <c r="W431" s="1"/>
      <c r="X431" s="1"/>
      <c r="Y431" s="1"/>
      <c r="Z431" s="1"/>
    </row>
    <row r="432" spans="1:26" ht="15.75" customHeight="1" x14ac:dyDescent="0.3">
      <c r="A432" s="99"/>
      <c r="B432" s="99"/>
      <c r="C432" s="99"/>
      <c r="D432" s="99"/>
      <c r="E432" s="99"/>
      <c r="F432" s="99"/>
      <c r="G432" s="99"/>
      <c r="H432" s="99"/>
      <c r="I432" s="99"/>
      <c r="J432" s="99"/>
      <c r="K432" s="99"/>
      <c r="L432" s="99"/>
      <c r="M432" s="99"/>
      <c r="N432" s="99"/>
      <c r="O432" s="1"/>
      <c r="P432" s="1"/>
      <c r="Q432" s="1"/>
      <c r="R432" s="1"/>
      <c r="S432" s="1"/>
      <c r="T432" s="1"/>
      <c r="U432" s="1"/>
      <c r="V432" s="1"/>
      <c r="W432" s="1"/>
      <c r="X432" s="1"/>
      <c r="Y432" s="1"/>
      <c r="Z432" s="1"/>
    </row>
    <row r="433" spans="1:26" ht="15.75" customHeight="1" x14ac:dyDescent="0.3">
      <c r="A433" s="99"/>
      <c r="B433" s="99"/>
      <c r="C433" s="99"/>
      <c r="D433" s="99"/>
      <c r="E433" s="99"/>
      <c r="F433" s="99"/>
      <c r="G433" s="99"/>
      <c r="H433" s="99"/>
      <c r="I433" s="99"/>
      <c r="J433" s="99"/>
      <c r="K433" s="99"/>
      <c r="L433" s="99"/>
      <c r="M433" s="99"/>
      <c r="N433" s="99"/>
      <c r="O433" s="1"/>
      <c r="P433" s="1"/>
      <c r="Q433" s="1"/>
      <c r="R433" s="1"/>
      <c r="S433" s="1"/>
      <c r="T433" s="1"/>
      <c r="U433" s="1"/>
      <c r="V433" s="1"/>
      <c r="W433" s="1"/>
      <c r="X433" s="1"/>
      <c r="Y433" s="1"/>
      <c r="Z433" s="1"/>
    </row>
    <row r="434" spans="1:26" ht="15.75" customHeight="1" x14ac:dyDescent="0.3">
      <c r="A434" s="99"/>
      <c r="B434" s="99"/>
      <c r="C434" s="99"/>
      <c r="D434" s="99"/>
      <c r="E434" s="99"/>
      <c r="F434" s="99"/>
      <c r="G434" s="99"/>
      <c r="H434" s="99"/>
      <c r="I434" s="99"/>
      <c r="J434" s="99"/>
      <c r="K434" s="99"/>
      <c r="L434" s="99"/>
      <c r="M434" s="99"/>
      <c r="N434" s="99"/>
      <c r="O434" s="1"/>
      <c r="P434" s="1"/>
      <c r="Q434" s="1"/>
      <c r="R434" s="1"/>
      <c r="S434" s="1"/>
      <c r="T434" s="1"/>
      <c r="U434" s="1"/>
      <c r="V434" s="1"/>
      <c r="W434" s="1"/>
      <c r="X434" s="1"/>
      <c r="Y434" s="1"/>
      <c r="Z434" s="1"/>
    </row>
    <row r="435" spans="1:26" ht="15.75" customHeight="1" x14ac:dyDescent="0.3">
      <c r="A435" s="99"/>
      <c r="B435" s="99"/>
      <c r="C435" s="99"/>
      <c r="D435" s="99"/>
      <c r="E435" s="99"/>
      <c r="F435" s="99"/>
      <c r="G435" s="99"/>
      <c r="H435" s="99"/>
      <c r="I435" s="99"/>
      <c r="J435" s="99"/>
      <c r="K435" s="99"/>
      <c r="L435" s="99"/>
      <c r="M435" s="99"/>
      <c r="N435" s="99"/>
      <c r="O435" s="1"/>
      <c r="P435" s="1"/>
      <c r="Q435" s="1"/>
      <c r="R435" s="1"/>
      <c r="S435" s="1"/>
      <c r="T435" s="1"/>
      <c r="U435" s="1"/>
      <c r="V435" s="1"/>
      <c r="W435" s="1"/>
      <c r="X435" s="1"/>
      <c r="Y435" s="1"/>
      <c r="Z435" s="1"/>
    </row>
    <row r="436" spans="1:26" ht="15.75" customHeight="1" x14ac:dyDescent="0.3">
      <c r="A436" s="99"/>
      <c r="B436" s="99"/>
      <c r="C436" s="99"/>
      <c r="D436" s="99"/>
      <c r="E436" s="99"/>
      <c r="F436" s="99"/>
      <c r="G436" s="99"/>
      <c r="H436" s="99"/>
      <c r="I436" s="99"/>
      <c r="J436" s="99"/>
      <c r="K436" s="99"/>
      <c r="L436" s="99"/>
      <c r="M436" s="99"/>
      <c r="N436" s="99"/>
      <c r="O436" s="1"/>
      <c r="P436" s="1"/>
      <c r="Q436" s="1"/>
      <c r="R436" s="1"/>
      <c r="S436" s="1"/>
      <c r="T436" s="1"/>
      <c r="U436" s="1"/>
      <c r="V436" s="1"/>
      <c r="W436" s="1"/>
      <c r="X436" s="1"/>
      <c r="Y436" s="1"/>
      <c r="Z436" s="1"/>
    </row>
    <row r="437" spans="1:26" ht="15.75" customHeight="1" x14ac:dyDescent="0.3">
      <c r="A437" s="99"/>
      <c r="B437" s="99"/>
      <c r="C437" s="99"/>
      <c r="D437" s="99"/>
      <c r="E437" s="99"/>
      <c r="F437" s="99"/>
      <c r="G437" s="99"/>
      <c r="H437" s="99"/>
      <c r="I437" s="99"/>
      <c r="J437" s="99"/>
      <c r="K437" s="99"/>
      <c r="L437" s="99"/>
      <c r="M437" s="99"/>
      <c r="N437" s="99"/>
      <c r="O437" s="1"/>
      <c r="P437" s="1"/>
      <c r="Q437" s="1"/>
      <c r="R437" s="1"/>
      <c r="S437" s="1"/>
      <c r="T437" s="1"/>
      <c r="U437" s="1"/>
      <c r="V437" s="1"/>
      <c r="W437" s="1"/>
      <c r="X437" s="1"/>
      <c r="Y437" s="1"/>
      <c r="Z437" s="1"/>
    </row>
    <row r="438" spans="1:26" ht="15.75" customHeight="1" x14ac:dyDescent="0.3">
      <c r="A438" s="99"/>
      <c r="B438" s="99"/>
      <c r="C438" s="99"/>
      <c r="D438" s="99"/>
      <c r="E438" s="99"/>
      <c r="F438" s="99"/>
      <c r="G438" s="99"/>
      <c r="H438" s="99"/>
      <c r="I438" s="99"/>
      <c r="J438" s="99"/>
      <c r="K438" s="99"/>
      <c r="L438" s="99"/>
      <c r="M438" s="99"/>
      <c r="N438" s="99"/>
      <c r="O438" s="1"/>
      <c r="P438" s="1"/>
      <c r="Q438" s="1"/>
      <c r="R438" s="1"/>
      <c r="S438" s="1"/>
      <c r="T438" s="1"/>
      <c r="U438" s="1"/>
      <c r="V438" s="1"/>
      <c r="W438" s="1"/>
      <c r="X438" s="1"/>
      <c r="Y438" s="1"/>
      <c r="Z438" s="1"/>
    </row>
    <row r="439" spans="1:26" ht="15.75" customHeight="1" x14ac:dyDescent="0.3">
      <c r="A439" s="99"/>
      <c r="B439" s="99"/>
      <c r="C439" s="99"/>
      <c r="D439" s="99"/>
      <c r="E439" s="99"/>
      <c r="F439" s="99"/>
      <c r="G439" s="99"/>
      <c r="H439" s="99"/>
      <c r="I439" s="99"/>
      <c r="J439" s="99"/>
      <c r="K439" s="99"/>
      <c r="L439" s="99"/>
      <c r="M439" s="99"/>
      <c r="N439" s="99"/>
      <c r="O439" s="1"/>
      <c r="P439" s="1"/>
      <c r="Q439" s="1"/>
      <c r="R439" s="1"/>
      <c r="S439" s="1"/>
      <c r="T439" s="1"/>
      <c r="U439" s="1"/>
      <c r="V439" s="1"/>
      <c r="W439" s="1"/>
      <c r="X439" s="1"/>
      <c r="Y439" s="1"/>
      <c r="Z439" s="1"/>
    </row>
    <row r="440" spans="1:26" ht="15.75" customHeight="1" x14ac:dyDescent="0.3">
      <c r="A440" s="99"/>
      <c r="B440" s="99"/>
      <c r="C440" s="99"/>
      <c r="D440" s="99"/>
      <c r="E440" s="99"/>
      <c r="F440" s="99"/>
      <c r="G440" s="99"/>
      <c r="H440" s="99"/>
      <c r="I440" s="99"/>
      <c r="J440" s="99"/>
      <c r="K440" s="99"/>
      <c r="L440" s="99"/>
      <c r="M440" s="99"/>
      <c r="N440" s="99"/>
      <c r="O440" s="1"/>
      <c r="P440" s="1"/>
      <c r="Q440" s="1"/>
      <c r="R440" s="1"/>
      <c r="S440" s="1"/>
      <c r="T440" s="1"/>
      <c r="U440" s="1"/>
      <c r="V440" s="1"/>
      <c r="W440" s="1"/>
      <c r="X440" s="1"/>
      <c r="Y440" s="1"/>
      <c r="Z440" s="1"/>
    </row>
    <row r="441" spans="1:26" ht="15.75" customHeight="1" x14ac:dyDescent="0.3">
      <c r="A441" s="99"/>
      <c r="B441" s="99"/>
      <c r="C441" s="99"/>
      <c r="D441" s="99"/>
      <c r="E441" s="99"/>
      <c r="F441" s="99"/>
      <c r="G441" s="99"/>
      <c r="H441" s="99"/>
      <c r="I441" s="99"/>
      <c r="J441" s="99"/>
      <c r="K441" s="99"/>
      <c r="L441" s="99"/>
      <c r="M441" s="99"/>
      <c r="N441" s="99"/>
      <c r="O441" s="1"/>
      <c r="P441" s="1"/>
      <c r="Q441" s="1"/>
      <c r="R441" s="1"/>
      <c r="S441" s="1"/>
      <c r="T441" s="1"/>
      <c r="U441" s="1"/>
      <c r="V441" s="1"/>
      <c r="W441" s="1"/>
      <c r="X441" s="1"/>
      <c r="Y441" s="1"/>
      <c r="Z441" s="1"/>
    </row>
    <row r="442" spans="1:26" ht="15.75" customHeight="1" x14ac:dyDescent="0.3">
      <c r="A442" s="99"/>
      <c r="B442" s="99"/>
      <c r="C442" s="99"/>
      <c r="D442" s="99"/>
      <c r="E442" s="99"/>
      <c r="F442" s="99"/>
      <c r="G442" s="99"/>
      <c r="H442" s="99"/>
      <c r="I442" s="99"/>
      <c r="J442" s="99"/>
      <c r="K442" s="99"/>
      <c r="L442" s="99"/>
      <c r="M442" s="99"/>
      <c r="N442" s="99"/>
      <c r="O442" s="1"/>
      <c r="P442" s="1"/>
      <c r="Q442" s="1"/>
      <c r="R442" s="1"/>
      <c r="S442" s="1"/>
      <c r="T442" s="1"/>
      <c r="U442" s="1"/>
      <c r="V442" s="1"/>
      <c r="W442" s="1"/>
      <c r="X442" s="1"/>
      <c r="Y442" s="1"/>
      <c r="Z442" s="1"/>
    </row>
    <row r="443" spans="1:26" ht="15.75" customHeight="1" x14ac:dyDescent="0.3">
      <c r="A443" s="99"/>
      <c r="B443" s="99"/>
      <c r="C443" s="99"/>
      <c r="D443" s="99"/>
      <c r="E443" s="99"/>
      <c r="F443" s="99"/>
      <c r="G443" s="99"/>
      <c r="H443" s="99"/>
      <c r="I443" s="99"/>
      <c r="J443" s="99"/>
      <c r="K443" s="99"/>
      <c r="L443" s="99"/>
      <c r="M443" s="99"/>
      <c r="N443" s="99"/>
      <c r="O443" s="1"/>
      <c r="P443" s="1"/>
      <c r="Q443" s="1"/>
      <c r="R443" s="1"/>
      <c r="S443" s="1"/>
      <c r="T443" s="1"/>
      <c r="U443" s="1"/>
      <c r="V443" s="1"/>
      <c r="W443" s="1"/>
      <c r="X443" s="1"/>
      <c r="Y443" s="1"/>
      <c r="Z443" s="1"/>
    </row>
    <row r="444" spans="1:26" ht="15.75" customHeight="1" x14ac:dyDescent="0.3">
      <c r="A444" s="99"/>
      <c r="B444" s="99"/>
      <c r="C444" s="99"/>
      <c r="D444" s="99"/>
      <c r="E444" s="99"/>
      <c r="F444" s="99"/>
      <c r="G444" s="99"/>
      <c r="H444" s="99"/>
      <c r="I444" s="99"/>
      <c r="J444" s="99"/>
      <c r="K444" s="99"/>
      <c r="L444" s="99"/>
      <c r="M444" s="99"/>
      <c r="N444" s="99"/>
      <c r="O444" s="1"/>
      <c r="P444" s="1"/>
      <c r="Q444" s="1"/>
      <c r="R444" s="1"/>
      <c r="S444" s="1"/>
      <c r="T444" s="1"/>
      <c r="U444" s="1"/>
      <c r="V444" s="1"/>
      <c r="W444" s="1"/>
      <c r="X444" s="1"/>
      <c r="Y444" s="1"/>
      <c r="Z444" s="1"/>
    </row>
    <row r="445" spans="1:26" ht="15.75" customHeight="1" x14ac:dyDescent="0.3">
      <c r="A445" s="99"/>
      <c r="B445" s="99"/>
      <c r="C445" s="99"/>
      <c r="D445" s="99"/>
      <c r="E445" s="99"/>
      <c r="F445" s="99"/>
      <c r="G445" s="99"/>
      <c r="H445" s="99"/>
      <c r="I445" s="99"/>
      <c r="J445" s="99"/>
      <c r="K445" s="99"/>
      <c r="L445" s="99"/>
      <c r="M445" s="99"/>
      <c r="N445" s="99"/>
      <c r="O445" s="1"/>
      <c r="P445" s="1"/>
      <c r="Q445" s="1"/>
      <c r="R445" s="1"/>
      <c r="S445" s="1"/>
      <c r="T445" s="1"/>
      <c r="U445" s="1"/>
      <c r="V445" s="1"/>
      <c r="W445" s="1"/>
      <c r="X445" s="1"/>
      <c r="Y445" s="1"/>
      <c r="Z445" s="1"/>
    </row>
    <row r="446" spans="1:26" ht="15.75" customHeight="1" x14ac:dyDescent="0.3">
      <c r="A446" s="99"/>
      <c r="B446" s="99"/>
      <c r="C446" s="99"/>
      <c r="D446" s="99"/>
      <c r="E446" s="99"/>
      <c r="F446" s="99"/>
      <c r="G446" s="99"/>
      <c r="H446" s="99"/>
      <c r="I446" s="99"/>
      <c r="J446" s="99"/>
      <c r="K446" s="99"/>
      <c r="L446" s="99"/>
      <c r="M446" s="99"/>
      <c r="N446" s="99"/>
      <c r="O446" s="1"/>
      <c r="P446" s="1"/>
      <c r="Q446" s="1"/>
      <c r="R446" s="1"/>
      <c r="S446" s="1"/>
      <c r="T446" s="1"/>
      <c r="U446" s="1"/>
      <c r="V446" s="1"/>
      <c r="W446" s="1"/>
      <c r="X446" s="1"/>
      <c r="Y446" s="1"/>
      <c r="Z446" s="1"/>
    </row>
    <row r="447" spans="1:26" ht="15.75" customHeight="1" x14ac:dyDescent="0.3">
      <c r="A447" s="99"/>
      <c r="B447" s="99"/>
      <c r="C447" s="99"/>
      <c r="D447" s="99"/>
      <c r="E447" s="99"/>
      <c r="F447" s="99"/>
      <c r="G447" s="99"/>
      <c r="H447" s="99"/>
      <c r="I447" s="99"/>
      <c r="J447" s="99"/>
      <c r="K447" s="99"/>
      <c r="L447" s="99"/>
      <c r="M447" s="99"/>
      <c r="N447" s="99"/>
      <c r="O447" s="1"/>
      <c r="P447" s="1"/>
      <c r="Q447" s="1"/>
      <c r="R447" s="1"/>
      <c r="S447" s="1"/>
      <c r="T447" s="1"/>
      <c r="U447" s="1"/>
      <c r="V447" s="1"/>
      <c r="W447" s="1"/>
      <c r="X447" s="1"/>
      <c r="Y447" s="1"/>
      <c r="Z447" s="1"/>
    </row>
    <row r="448" spans="1:26" ht="15.75" customHeight="1" x14ac:dyDescent="0.3">
      <c r="A448" s="99"/>
      <c r="B448" s="99"/>
      <c r="C448" s="99"/>
      <c r="D448" s="99"/>
      <c r="E448" s="99"/>
      <c r="F448" s="99"/>
      <c r="G448" s="99"/>
      <c r="H448" s="99"/>
      <c r="I448" s="99"/>
      <c r="J448" s="99"/>
      <c r="K448" s="99"/>
      <c r="L448" s="99"/>
      <c r="M448" s="99"/>
      <c r="N448" s="99"/>
      <c r="O448" s="1"/>
      <c r="P448" s="1"/>
      <c r="Q448" s="1"/>
      <c r="R448" s="1"/>
      <c r="S448" s="1"/>
      <c r="T448" s="1"/>
      <c r="U448" s="1"/>
      <c r="V448" s="1"/>
      <c r="W448" s="1"/>
      <c r="X448" s="1"/>
      <c r="Y448" s="1"/>
      <c r="Z448" s="1"/>
    </row>
    <row r="449" spans="1:26" ht="15.75" customHeight="1" x14ac:dyDescent="0.3">
      <c r="A449" s="99"/>
      <c r="B449" s="99"/>
      <c r="C449" s="99"/>
      <c r="D449" s="99"/>
      <c r="E449" s="99"/>
      <c r="F449" s="99"/>
      <c r="G449" s="99"/>
      <c r="H449" s="99"/>
      <c r="I449" s="99"/>
      <c r="J449" s="99"/>
      <c r="K449" s="99"/>
      <c r="L449" s="99"/>
      <c r="M449" s="99"/>
      <c r="N449" s="99"/>
      <c r="O449" s="1"/>
      <c r="P449" s="1"/>
      <c r="Q449" s="1"/>
      <c r="R449" s="1"/>
      <c r="S449" s="1"/>
      <c r="T449" s="1"/>
      <c r="U449" s="1"/>
      <c r="V449" s="1"/>
      <c r="W449" s="1"/>
      <c r="X449" s="1"/>
      <c r="Y449" s="1"/>
      <c r="Z449" s="1"/>
    </row>
    <row r="450" spans="1:26" ht="15.75" customHeight="1" x14ac:dyDescent="0.3">
      <c r="A450" s="99"/>
      <c r="B450" s="99"/>
      <c r="C450" s="99"/>
      <c r="D450" s="99"/>
      <c r="E450" s="99"/>
      <c r="F450" s="99"/>
      <c r="G450" s="99"/>
      <c r="H450" s="99"/>
      <c r="I450" s="99"/>
      <c r="J450" s="99"/>
      <c r="K450" s="99"/>
      <c r="L450" s="99"/>
      <c r="M450" s="99"/>
      <c r="N450" s="99"/>
      <c r="O450" s="1"/>
      <c r="P450" s="1"/>
      <c r="Q450" s="1"/>
      <c r="R450" s="1"/>
      <c r="S450" s="1"/>
      <c r="T450" s="1"/>
      <c r="U450" s="1"/>
      <c r="V450" s="1"/>
      <c r="W450" s="1"/>
      <c r="X450" s="1"/>
      <c r="Y450" s="1"/>
      <c r="Z450" s="1"/>
    </row>
    <row r="451" spans="1:26" ht="15.75" customHeight="1" x14ac:dyDescent="0.3">
      <c r="A451" s="99"/>
      <c r="B451" s="99"/>
      <c r="C451" s="99"/>
      <c r="D451" s="99"/>
      <c r="E451" s="99"/>
      <c r="F451" s="99"/>
      <c r="G451" s="99"/>
      <c r="H451" s="99"/>
      <c r="I451" s="99"/>
      <c r="J451" s="99"/>
      <c r="K451" s="99"/>
      <c r="L451" s="99"/>
      <c r="M451" s="99"/>
      <c r="N451" s="99"/>
      <c r="O451" s="1"/>
      <c r="P451" s="1"/>
      <c r="Q451" s="1"/>
      <c r="R451" s="1"/>
      <c r="S451" s="1"/>
      <c r="T451" s="1"/>
      <c r="U451" s="1"/>
      <c r="V451" s="1"/>
      <c r="W451" s="1"/>
      <c r="X451" s="1"/>
      <c r="Y451" s="1"/>
      <c r="Z451" s="1"/>
    </row>
    <row r="452" spans="1:26" ht="15.75" customHeight="1" x14ac:dyDescent="0.3">
      <c r="A452" s="99"/>
      <c r="B452" s="99"/>
      <c r="C452" s="99"/>
      <c r="D452" s="99"/>
      <c r="E452" s="99"/>
      <c r="F452" s="99"/>
      <c r="G452" s="99"/>
      <c r="H452" s="99"/>
      <c r="I452" s="99"/>
      <c r="J452" s="99"/>
      <c r="K452" s="99"/>
      <c r="L452" s="99"/>
      <c r="M452" s="99"/>
      <c r="N452" s="99"/>
      <c r="O452" s="1"/>
      <c r="P452" s="1"/>
      <c r="Q452" s="1"/>
      <c r="R452" s="1"/>
      <c r="S452" s="1"/>
      <c r="T452" s="1"/>
      <c r="U452" s="1"/>
      <c r="V452" s="1"/>
      <c r="W452" s="1"/>
      <c r="X452" s="1"/>
      <c r="Y452" s="1"/>
      <c r="Z452" s="1"/>
    </row>
    <row r="453" spans="1:26" ht="15.75" customHeight="1" x14ac:dyDescent="0.3">
      <c r="A453" s="99"/>
      <c r="B453" s="99"/>
      <c r="C453" s="99"/>
      <c r="D453" s="99"/>
      <c r="E453" s="99"/>
      <c r="F453" s="99"/>
      <c r="G453" s="99"/>
      <c r="H453" s="99"/>
      <c r="I453" s="99"/>
      <c r="J453" s="99"/>
      <c r="K453" s="99"/>
      <c r="L453" s="99"/>
      <c r="M453" s="99"/>
      <c r="N453" s="99"/>
      <c r="O453" s="1"/>
      <c r="P453" s="1"/>
      <c r="Q453" s="1"/>
      <c r="R453" s="1"/>
      <c r="S453" s="1"/>
      <c r="T453" s="1"/>
      <c r="U453" s="1"/>
      <c r="V453" s="1"/>
      <c r="W453" s="1"/>
      <c r="X453" s="1"/>
      <c r="Y453" s="1"/>
      <c r="Z453" s="1"/>
    </row>
    <row r="454" spans="1:26" ht="15.75" customHeight="1" x14ac:dyDescent="0.3">
      <c r="A454" s="99"/>
      <c r="B454" s="99"/>
      <c r="C454" s="99"/>
      <c r="D454" s="99"/>
      <c r="E454" s="99"/>
      <c r="F454" s="99"/>
      <c r="G454" s="99"/>
      <c r="H454" s="99"/>
      <c r="I454" s="99"/>
      <c r="J454" s="99"/>
      <c r="K454" s="99"/>
      <c r="L454" s="99"/>
      <c r="M454" s="99"/>
      <c r="N454" s="99"/>
      <c r="O454" s="1"/>
      <c r="P454" s="1"/>
      <c r="Q454" s="1"/>
      <c r="R454" s="1"/>
      <c r="S454" s="1"/>
      <c r="T454" s="1"/>
      <c r="U454" s="1"/>
      <c r="V454" s="1"/>
      <c r="W454" s="1"/>
      <c r="X454" s="1"/>
      <c r="Y454" s="1"/>
      <c r="Z454" s="1"/>
    </row>
    <row r="455" spans="1:26" ht="15.75" customHeight="1" x14ac:dyDescent="0.3">
      <c r="A455" s="99"/>
      <c r="B455" s="99"/>
      <c r="C455" s="99"/>
      <c r="D455" s="99"/>
      <c r="E455" s="99"/>
      <c r="F455" s="99"/>
      <c r="G455" s="99"/>
      <c r="H455" s="99"/>
      <c r="I455" s="99"/>
      <c r="J455" s="99"/>
      <c r="K455" s="99"/>
      <c r="L455" s="99"/>
      <c r="M455" s="99"/>
      <c r="N455" s="99"/>
      <c r="O455" s="1"/>
      <c r="P455" s="1"/>
      <c r="Q455" s="1"/>
      <c r="R455" s="1"/>
      <c r="S455" s="1"/>
      <c r="T455" s="1"/>
      <c r="U455" s="1"/>
      <c r="V455" s="1"/>
      <c r="W455" s="1"/>
      <c r="X455" s="1"/>
      <c r="Y455" s="1"/>
      <c r="Z455" s="1"/>
    </row>
    <row r="456" spans="1:26" ht="15.75" customHeight="1" x14ac:dyDescent="0.3">
      <c r="A456" s="99"/>
      <c r="B456" s="99"/>
      <c r="C456" s="99"/>
      <c r="D456" s="99"/>
      <c r="E456" s="99"/>
      <c r="F456" s="99"/>
      <c r="G456" s="99"/>
      <c r="H456" s="99"/>
      <c r="I456" s="99"/>
      <c r="J456" s="99"/>
      <c r="K456" s="99"/>
      <c r="L456" s="99"/>
      <c r="M456" s="99"/>
      <c r="N456" s="99"/>
      <c r="O456" s="1"/>
      <c r="P456" s="1"/>
      <c r="Q456" s="1"/>
      <c r="R456" s="1"/>
      <c r="S456" s="1"/>
      <c r="T456" s="1"/>
      <c r="U456" s="1"/>
      <c r="V456" s="1"/>
      <c r="W456" s="1"/>
      <c r="X456" s="1"/>
      <c r="Y456" s="1"/>
      <c r="Z456" s="1"/>
    </row>
    <row r="457" spans="1:26" ht="15.75" customHeight="1" x14ac:dyDescent="0.3">
      <c r="A457" s="99"/>
      <c r="B457" s="99"/>
      <c r="C457" s="99"/>
      <c r="D457" s="99"/>
      <c r="E457" s="99"/>
      <c r="F457" s="99"/>
      <c r="G457" s="99"/>
      <c r="H457" s="99"/>
      <c r="I457" s="99"/>
      <c r="J457" s="99"/>
      <c r="K457" s="99"/>
      <c r="L457" s="99"/>
      <c r="M457" s="99"/>
      <c r="N457" s="99"/>
      <c r="O457" s="1"/>
      <c r="P457" s="1"/>
      <c r="Q457" s="1"/>
      <c r="R457" s="1"/>
      <c r="S457" s="1"/>
      <c r="T457" s="1"/>
      <c r="U457" s="1"/>
      <c r="V457" s="1"/>
      <c r="W457" s="1"/>
      <c r="X457" s="1"/>
      <c r="Y457" s="1"/>
      <c r="Z457" s="1"/>
    </row>
    <row r="458" spans="1:26" ht="15.75" customHeight="1" x14ac:dyDescent="0.3">
      <c r="A458" s="99"/>
      <c r="B458" s="99"/>
      <c r="C458" s="99"/>
      <c r="D458" s="99"/>
      <c r="E458" s="99"/>
      <c r="F458" s="99"/>
      <c r="G458" s="99"/>
      <c r="H458" s="99"/>
      <c r="I458" s="99"/>
      <c r="J458" s="99"/>
      <c r="K458" s="99"/>
      <c r="L458" s="99"/>
      <c r="M458" s="99"/>
      <c r="N458" s="99"/>
      <c r="O458" s="1"/>
      <c r="P458" s="1"/>
      <c r="Q458" s="1"/>
      <c r="R458" s="1"/>
      <c r="S458" s="1"/>
      <c r="T458" s="1"/>
      <c r="U458" s="1"/>
      <c r="V458" s="1"/>
      <c r="W458" s="1"/>
      <c r="X458" s="1"/>
      <c r="Y458" s="1"/>
      <c r="Z458" s="1"/>
    </row>
    <row r="459" spans="1:26" ht="15.75" customHeight="1" x14ac:dyDescent="0.3">
      <c r="A459" s="99"/>
      <c r="B459" s="99"/>
      <c r="C459" s="99"/>
      <c r="D459" s="99"/>
      <c r="E459" s="99"/>
      <c r="F459" s="99"/>
      <c r="G459" s="99"/>
      <c r="H459" s="99"/>
      <c r="I459" s="99"/>
      <c r="J459" s="99"/>
      <c r="K459" s="99"/>
      <c r="L459" s="99"/>
      <c r="M459" s="99"/>
      <c r="N459" s="99"/>
      <c r="O459" s="1"/>
      <c r="P459" s="1"/>
      <c r="Q459" s="1"/>
      <c r="R459" s="1"/>
      <c r="S459" s="1"/>
      <c r="T459" s="1"/>
      <c r="U459" s="1"/>
      <c r="V459" s="1"/>
      <c r="W459" s="1"/>
      <c r="X459" s="1"/>
      <c r="Y459" s="1"/>
      <c r="Z459" s="1"/>
    </row>
    <row r="460" spans="1:26" ht="15.75" customHeight="1" x14ac:dyDescent="0.3">
      <c r="A460" s="99"/>
      <c r="B460" s="99"/>
      <c r="C460" s="99"/>
      <c r="D460" s="99"/>
      <c r="E460" s="99"/>
      <c r="F460" s="99"/>
      <c r="G460" s="99"/>
      <c r="H460" s="99"/>
      <c r="I460" s="99"/>
      <c r="J460" s="99"/>
      <c r="K460" s="99"/>
      <c r="L460" s="99"/>
      <c r="M460" s="99"/>
      <c r="N460" s="99"/>
      <c r="O460" s="1"/>
      <c r="P460" s="1"/>
      <c r="Q460" s="1"/>
      <c r="R460" s="1"/>
      <c r="S460" s="1"/>
      <c r="T460" s="1"/>
      <c r="U460" s="1"/>
      <c r="V460" s="1"/>
      <c r="W460" s="1"/>
      <c r="X460" s="1"/>
      <c r="Y460" s="1"/>
      <c r="Z460" s="1"/>
    </row>
    <row r="461" spans="1:26" ht="15.75" customHeight="1" x14ac:dyDescent="0.3">
      <c r="A461" s="99"/>
      <c r="B461" s="99"/>
      <c r="C461" s="99"/>
      <c r="D461" s="99"/>
      <c r="E461" s="99"/>
      <c r="F461" s="99"/>
      <c r="G461" s="99"/>
      <c r="H461" s="99"/>
      <c r="I461" s="99"/>
      <c r="J461" s="99"/>
      <c r="K461" s="99"/>
      <c r="L461" s="99"/>
      <c r="M461" s="99"/>
      <c r="N461" s="99"/>
      <c r="O461" s="1"/>
      <c r="P461" s="1"/>
      <c r="Q461" s="1"/>
      <c r="R461" s="1"/>
      <c r="S461" s="1"/>
      <c r="T461" s="1"/>
      <c r="U461" s="1"/>
      <c r="V461" s="1"/>
      <c r="W461" s="1"/>
      <c r="X461" s="1"/>
      <c r="Y461" s="1"/>
      <c r="Z461" s="1"/>
    </row>
    <row r="462" spans="1:26" ht="15.75" customHeight="1" x14ac:dyDescent="0.3">
      <c r="A462" s="99"/>
      <c r="B462" s="99"/>
      <c r="C462" s="99"/>
      <c r="D462" s="99"/>
      <c r="E462" s="99"/>
      <c r="F462" s="99"/>
      <c r="G462" s="99"/>
      <c r="H462" s="99"/>
      <c r="I462" s="99"/>
      <c r="J462" s="99"/>
      <c r="K462" s="99"/>
      <c r="L462" s="99"/>
      <c r="M462" s="99"/>
      <c r="N462" s="99"/>
      <c r="O462" s="1"/>
      <c r="P462" s="1"/>
      <c r="Q462" s="1"/>
      <c r="R462" s="1"/>
      <c r="S462" s="1"/>
      <c r="T462" s="1"/>
      <c r="U462" s="1"/>
      <c r="V462" s="1"/>
      <c r="W462" s="1"/>
      <c r="X462" s="1"/>
      <c r="Y462" s="1"/>
      <c r="Z462" s="1"/>
    </row>
    <row r="463" spans="1:26" ht="15.75" customHeight="1" x14ac:dyDescent="0.3">
      <c r="A463" s="99"/>
      <c r="B463" s="99"/>
      <c r="C463" s="99"/>
      <c r="D463" s="99"/>
      <c r="E463" s="99"/>
      <c r="F463" s="99"/>
      <c r="G463" s="99"/>
      <c r="H463" s="99"/>
      <c r="I463" s="99"/>
      <c r="J463" s="99"/>
      <c r="K463" s="99"/>
      <c r="L463" s="99"/>
      <c r="M463" s="99"/>
      <c r="N463" s="99"/>
      <c r="O463" s="1"/>
      <c r="P463" s="1"/>
      <c r="Q463" s="1"/>
      <c r="R463" s="1"/>
      <c r="S463" s="1"/>
      <c r="T463" s="1"/>
      <c r="U463" s="1"/>
      <c r="V463" s="1"/>
      <c r="W463" s="1"/>
      <c r="X463" s="1"/>
      <c r="Y463" s="1"/>
      <c r="Z463" s="1"/>
    </row>
    <row r="464" spans="1:26" ht="15.75" customHeight="1" x14ac:dyDescent="0.3">
      <c r="A464" s="99"/>
      <c r="B464" s="99"/>
      <c r="C464" s="99"/>
      <c r="D464" s="99"/>
      <c r="E464" s="99"/>
      <c r="F464" s="99"/>
      <c r="G464" s="99"/>
      <c r="H464" s="99"/>
      <c r="I464" s="99"/>
      <c r="J464" s="99"/>
      <c r="K464" s="99"/>
      <c r="L464" s="99"/>
      <c r="M464" s="99"/>
      <c r="N464" s="99"/>
      <c r="O464" s="1"/>
      <c r="P464" s="1"/>
      <c r="Q464" s="1"/>
      <c r="R464" s="1"/>
      <c r="S464" s="1"/>
      <c r="T464" s="1"/>
      <c r="U464" s="1"/>
      <c r="V464" s="1"/>
      <c r="W464" s="1"/>
      <c r="X464" s="1"/>
      <c r="Y464" s="1"/>
      <c r="Z464" s="1"/>
    </row>
    <row r="465" spans="1:26" ht="15.75" customHeight="1" x14ac:dyDescent="0.3">
      <c r="A465" s="99"/>
      <c r="B465" s="99"/>
      <c r="C465" s="99"/>
      <c r="D465" s="99"/>
      <c r="E465" s="99"/>
      <c r="F465" s="99"/>
      <c r="G465" s="99"/>
      <c r="H465" s="99"/>
      <c r="I465" s="99"/>
      <c r="J465" s="99"/>
      <c r="K465" s="99"/>
      <c r="L465" s="99"/>
      <c r="M465" s="99"/>
      <c r="N465" s="99"/>
      <c r="O465" s="1"/>
      <c r="P465" s="1"/>
      <c r="Q465" s="1"/>
      <c r="R465" s="1"/>
      <c r="S465" s="1"/>
      <c r="T465" s="1"/>
      <c r="U465" s="1"/>
      <c r="V465" s="1"/>
      <c r="W465" s="1"/>
      <c r="X465" s="1"/>
      <c r="Y465" s="1"/>
      <c r="Z465" s="1"/>
    </row>
    <row r="466" spans="1:26" ht="15.75" customHeight="1" x14ac:dyDescent="0.3">
      <c r="A466" s="99"/>
      <c r="B466" s="99"/>
      <c r="C466" s="99"/>
      <c r="D466" s="99"/>
      <c r="E466" s="99"/>
      <c r="F466" s="99"/>
      <c r="G466" s="99"/>
      <c r="H466" s="99"/>
      <c r="I466" s="99"/>
      <c r="J466" s="99"/>
      <c r="K466" s="99"/>
      <c r="L466" s="99"/>
      <c r="M466" s="99"/>
      <c r="N466" s="99"/>
      <c r="O466" s="1"/>
      <c r="P466" s="1"/>
      <c r="Q466" s="1"/>
      <c r="R466" s="1"/>
      <c r="S466" s="1"/>
      <c r="T466" s="1"/>
      <c r="U466" s="1"/>
      <c r="V466" s="1"/>
      <c r="W466" s="1"/>
      <c r="X466" s="1"/>
      <c r="Y466" s="1"/>
      <c r="Z466" s="1"/>
    </row>
    <row r="467" spans="1:26" ht="15.75" customHeight="1" x14ac:dyDescent="0.3">
      <c r="A467" s="99"/>
      <c r="B467" s="99"/>
      <c r="C467" s="99"/>
      <c r="D467" s="99"/>
      <c r="E467" s="99"/>
      <c r="F467" s="99"/>
      <c r="G467" s="99"/>
      <c r="H467" s="99"/>
      <c r="I467" s="99"/>
      <c r="J467" s="99"/>
      <c r="K467" s="99"/>
      <c r="L467" s="99"/>
      <c r="M467" s="99"/>
      <c r="N467" s="99"/>
      <c r="O467" s="1"/>
      <c r="P467" s="1"/>
      <c r="Q467" s="1"/>
      <c r="R467" s="1"/>
      <c r="S467" s="1"/>
      <c r="T467" s="1"/>
      <c r="U467" s="1"/>
      <c r="V467" s="1"/>
      <c r="W467" s="1"/>
      <c r="X467" s="1"/>
      <c r="Y467" s="1"/>
      <c r="Z467" s="1"/>
    </row>
    <row r="468" spans="1:26" ht="15.75" customHeight="1" x14ac:dyDescent="0.3">
      <c r="A468" s="99"/>
      <c r="B468" s="99"/>
      <c r="C468" s="99"/>
      <c r="D468" s="99"/>
      <c r="E468" s="99"/>
      <c r="F468" s="99"/>
      <c r="G468" s="99"/>
      <c r="H468" s="99"/>
      <c r="I468" s="99"/>
      <c r="J468" s="99"/>
      <c r="K468" s="99"/>
      <c r="L468" s="99"/>
      <c r="M468" s="99"/>
      <c r="N468" s="99"/>
      <c r="O468" s="1"/>
      <c r="P468" s="1"/>
      <c r="Q468" s="1"/>
      <c r="R468" s="1"/>
      <c r="S468" s="1"/>
      <c r="T468" s="1"/>
      <c r="U468" s="1"/>
      <c r="V468" s="1"/>
      <c r="W468" s="1"/>
      <c r="X468" s="1"/>
      <c r="Y468" s="1"/>
      <c r="Z468" s="1"/>
    </row>
    <row r="469" spans="1:26" ht="15.75" customHeight="1" x14ac:dyDescent="0.3">
      <c r="A469" s="99"/>
      <c r="B469" s="99"/>
      <c r="C469" s="99"/>
      <c r="D469" s="99"/>
      <c r="E469" s="99"/>
      <c r="F469" s="99"/>
      <c r="G469" s="99"/>
      <c r="H469" s="99"/>
      <c r="I469" s="99"/>
      <c r="J469" s="99"/>
      <c r="K469" s="99"/>
      <c r="L469" s="99"/>
      <c r="M469" s="99"/>
      <c r="N469" s="99"/>
      <c r="O469" s="1"/>
      <c r="P469" s="1"/>
      <c r="Q469" s="1"/>
      <c r="R469" s="1"/>
      <c r="S469" s="1"/>
      <c r="T469" s="1"/>
      <c r="U469" s="1"/>
      <c r="V469" s="1"/>
      <c r="W469" s="1"/>
      <c r="X469" s="1"/>
      <c r="Y469" s="1"/>
      <c r="Z469" s="1"/>
    </row>
    <row r="470" spans="1:26" ht="15.75" customHeight="1" x14ac:dyDescent="0.3">
      <c r="A470" s="99"/>
      <c r="B470" s="99"/>
      <c r="C470" s="99"/>
      <c r="D470" s="99"/>
      <c r="E470" s="99"/>
      <c r="F470" s="99"/>
      <c r="G470" s="99"/>
      <c r="H470" s="99"/>
      <c r="I470" s="99"/>
      <c r="J470" s="99"/>
      <c r="K470" s="99"/>
      <c r="L470" s="99"/>
      <c r="M470" s="99"/>
      <c r="N470" s="99"/>
      <c r="O470" s="1"/>
      <c r="P470" s="1"/>
      <c r="Q470" s="1"/>
      <c r="R470" s="1"/>
      <c r="S470" s="1"/>
      <c r="T470" s="1"/>
      <c r="U470" s="1"/>
      <c r="V470" s="1"/>
      <c r="W470" s="1"/>
      <c r="X470" s="1"/>
      <c r="Y470" s="1"/>
      <c r="Z470" s="1"/>
    </row>
    <row r="471" spans="1:26" ht="15.75" customHeight="1" x14ac:dyDescent="0.3">
      <c r="A471" s="99"/>
      <c r="B471" s="99"/>
      <c r="C471" s="99"/>
      <c r="D471" s="99"/>
      <c r="E471" s="99"/>
      <c r="F471" s="99"/>
      <c r="G471" s="99"/>
      <c r="H471" s="99"/>
      <c r="I471" s="99"/>
      <c r="J471" s="99"/>
      <c r="K471" s="99"/>
      <c r="L471" s="99"/>
      <c r="M471" s="99"/>
      <c r="N471" s="99"/>
      <c r="O471" s="1"/>
      <c r="P471" s="1"/>
      <c r="Q471" s="1"/>
      <c r="R471" s="1"/>
      <c r="S471" s="1"/>
      <c r="T471" s="1"/>
      <c r="U471" s="1"/>
      <c r="V471" s="1"/>
      <c r="W471" s="1"/>
      <c r="X471" s="1"/>
      <c r="Y471" s="1"/>
      <c r="Z471" s="1"/>
    </row>
    <row r="472" spans="1:26" ht="15.75" customHeight="1" x14ac:dyDescent="0.3">
      <c r="A472" s="99"/>
      <c r="B472" s="99"/>
      <c r="C472" s="99"/>
      <c r="D472" s="99"/>
      <c r="E472" s="99"/>
      <c r="F472" s="99"/>
      <c r="G472" s="99"/>
      <c r="H472" s="99"/>
      <c r="I472" s="99"/>
      <c r="J472" s="99"/>
      <c r="K472" s="99"/>
      <c r="L472" s="99"/>
      <c r="M472" s="99"/>
      <c r="N472" s="99"/>
      <c r="O472" s="1"/>
      <c r="P472" s="1"/>
      <c r="Q472" s="1"/>
      <c r="R472" s="1"/>
      <c r="S472" s="1"/>
      <c r="T472" s="1"/>
      <c r="U472" s="1"/>
      <c r="V472" s="1"/>
      <c r="W472" s="1"/>
      <c r="X472" s="1"/>
      <c r="Y472" s="1"/>
      <c r="Z472" s="1"/>
    </row>
    <row r="473" spans="1:26" ht="15.75" customHeight="1" x14ac:dyDescent="0.3">
      <c r="A473" s="99"/>
      <c r="B473" s="99"/>
      <c r="C473" s="99"/>
      <c r="D473" s="99"/>
      <c r="E473" s="99"/>
      <c r="F473" s="99"/>
      <c r="G473" s="99"/>
      <c r="H473" s="99"/>
      <c r="I473" s="99"/>
      <c r="J473" s="99"/>
      <c r="K473" s="99"/>
      <c r="L473" s="99"/>
      <c r="M473" s="99"/>
      <c r="N473" s="99"/>
      <c r="O473" s="1"/>
      <c r="P473" s="1"/>
      <c r="Q473" s="1"/>
      <c r="R473" s="1"/>
      <c r="S473" s="1"/>
      <c r="T473" s="1"/>
      <c r="U473" s="1"/>
      <c r="V473" s="1"/>
      <c r="W473" s="1"/>
      <c r="X473" s="1"/>
      <c r="Y473" s="1"/>
      <c r="Z473" s="1"/>
    </row>
    <row r="474" spans="1:26" ht="15.75" customHeight="1" x14ac:dyDescent="0.3">
      <c r="A474" s="99"/>
      <c r="B474" s="99"/>
      <c r="C474" s="99"/>
      <c r="D474" s="99"/>
      <c r="E474" s="99"/>
      <c r="F474" s="99"/>
      <c r="G474" s="99"/>
      <c r="H474" s="99"/>
      <c r="I474" s="99"/>
      <c r="J474" s="99"/>
      <c r="K474" s="99"/>
      <c r="L474" s="99"/>
      <c r="M474" s="99"/>
      <c r="N474" s="99"/>
      <c r="O474" s="1"/>
      <c r="P474" s="1"/>
      <c r="Q474" s="1"/>
      <c r="R474" s="1"/>
      <c r="S474" s="1"/>
      <c r="T474" s="1"/>
      <c r="U474" s="1"/>
      <c r="V474" s="1"/>
      <c r="W474" s="1"/>
      <c r="X474" s="1"/>
      <c r="Y474" s="1"/>
      <c r="Z474" s="1"/>
    </row>
    <row r="475" spans="1:26" ht="15.75" customHeight="1" x14ac:dyDescent="0.3">
      <c r="A475" s="99"/>
      <c r="B475" s="99"/>
      <c r="C475" s="99"/>
      <c r="D475" s="99"/>
      <c r="E475" s="99"/>
      <c r="F475" s="99"/>
      <c r="G475" s="99"/>
      <c r="H475" s="99"/>
      <c r="I475" s="99"/>
      <c r="J475" s="99"/>
      <c r="K475" s="99"/>
      <c r="L475" s="99"/>
      <c r="M475" s="99"/>
      <c r="N475" s="99"/>
      <c r="O475" s="1"/>
      <c r="P475" s="1"/>
      <c r="Q475" s="1"/>
      <c r="R475" s="1"/>
      <c r="S475" s="1"/>
      <c r="T475" s="1"/>
      <c r="U475" s="1"/>
      <c r="V475" s="1"/>
      <c r="W475" s="1"/>
      <c r="X475" s="1"/>
      <c r="Y475" s="1"/>
      <c r="Z475" s="1"/>
    </row>
    <row r="476" spans="1:26" ht="15.75" customHeight="1" x14ac:dyDescent="0.3">
      <c r="A476" s="99"/>
      <c r="B476" s="99"/>
      <c r="C476" s="99"/>
      <c r="D476" s="99"/>
      <c r="E476" s="99"/>
      <c r="F476" s="99"/>
      <c r="G476" s="99"/>
      <c r="H476" s="99"/>
      <c r="I476" s="99"/>
      <c r="J476" s="99"/>
      <c r="K476" s="99"/>
      <c r="L476" s="99"/>
      <c r="M476" s="99"/>
      <c r="N476" s="99"/>
      <c r="O476" s="1"/>
      <c r="P476" s="1"/>
      <c r="Q476" s="1"/>
      <c r="R476" s="1"/>
      <c r="S476" s="1"/>
      <c r="T476" s="1"/>
      <c r="U476" s="1"/>
      <c r="V476" s="1"/>
      <c r="W476" s="1"/>
      <c r="X476" s="1"/>
      <c r="Y476" s="1"/>
      <c r="Z476" s="1"/>
    </row>
    <row r="477" spans="1:26" ht="15.75" customHeight="1" x14ac:dyDescent="0.3">
      <c r="A477" s="99"/>
      <c r="B477" s="99"/>
      <c r="C477" s="99"/>
      <c r="D477" s="99"/>
      <c r="E477" s="99"/>
      <c r="F477" s="99"/>
      <c r="G477" s="99"/>
      <c r="H477" s="99"/>
      <c r="I477" s="99"/>
      <c r="J477" s="99"/>
      <c r="K477" s="99"/>
      <c r="L477" s="99"/>
      <c r="M477" s="99"/>
      <c r="N477" s="99"/>
      <c r="O477" s="1"/>
      <c r="P477" s="1"/>
      <c r="Q477" s="1"/>
      <c r="R477" s="1"/>
      <c r="S477" s="1"/>
      <c r="T477" s="1"/>
      <c r="U477" s="1"/>
      <c r="V477" s="1"/>
      <c r="W477" s="1"/>
      <c r="X477" s="1"/>
      <c r="Y477" s="1"/>
      <c r="Z477" s="1"/>
    </row>
    <row r="478" spans="1:26" ht="15.75" customHeight="1" x14ac:dyDescent="0.3">
      <c r="A478" s="99"/>
      <c r="B478" s="99"/>
      <c r="C478" s="99"/>
      <c r="D478" s="99"/>
      <c r="E478" s="99"/>
      <c r="F478" s="99"/>
      <c r="G478" s="99"/>
      <c r="H478" s="99"/>
      <c r="I478" s="99"/>
      <c r="J478" s="99"/>
      <c r="K478" s="99"/>
      <c r="L478" s="99"/>
      <c r="M478" s="99"/>
      <c r="N478" s="99"/>
      <c r="O478" s="1"/>
      <c r="P478" s="1"/>
      <c r="Q478" s="1"/>
      <c r="R478" s="1"/>
      <c r="S478" s="1"/>
      <c r="T478" s="1"/>
      <c r="U478" s="1"/>
      <c r="V478" s="1"/>
      <c r="W478" s="1"/>
      <c r="X478" s="1"/>
      <c r="Y478" s="1"/>
      <c r="Z478" s="1"/>
    </row>
    <row r="479" spans="1:26" ht="15.75" customHeight="1" x14ac:dyDescent="0.3">
      <c r="A479" s="99"/>
      <c r="B479" s="99"/>
      <c r="C479" s="99"/>
      <c r="D479" s="99"/>
      <c r="E479" s="99"/>
      <c r="F479" s="99"/>
      <c r="G479" s="99"/>
      <c r="H479" s="99"/>
      <c r="I479" s="99"/>
      <c r="J479" s="99"/>
      <c r="K479" s="99"/>
      <c r="L479" s="99"/>
      <c r="M479" s="99"/>
      <c r="N479" s="99"/>
      <c r="O479" s="1"/>
      <c r="P479" s="1"/>
      <c r="Q479" s="1"/>
      <c r="R479" s="1"/>
      <c r="S479" s="1"/>
      <c r="T479" s="1"/>
      <c r="U479" s="1"/>
      <c r="V479" s="1"/>
      <c r="W479" s="1"/>
      <c r="X479" s="1"/>
      <c r="Y479" s="1"/>
      <c r="Z479" s="1"/>
    </row>
    <row r="480" spans="1:26" ht="15.75" customHeight="1" x14ac:dyDescent="0.3">
      <c r="A480" s="99"/>
      <c r="B480" s="99"/>
      <c r="C480" s="99"/>
      <c r="D480" s="99"/>
      <c r="E480" s="99"/>
      <c r="F480" s="99"/>
      <c r="G480" s="99"/>
      <c r="H480" s="99"/>
      <c r="I480" s="99"/>
      <c r="J480" s="99"/>
      <c r="K480" s="99"/>
      <c r="L480" s="99"/>
      <c r="M480" s="99"/>
      <c r="N480" s="99"/>
      <c r="O480" s="1"/>
      <c r="P480" s="1"/>
      <c r="Q480" s="1"/>
      <c r="R480" s="1"/>
      <c r="S480" s="1"/>
      <c r="T480" s="1"/>
      <c r="U480" s="1"/>
      <c r="V480" s="1"/>
      <c r="W480" s="1"/>
      <c r="X480" s="1"/>
      <c r="Y480" s="1"/>
      <c r="Z480" s="1"/>
    </row>
    <row r="481" spans="1:26" ht="15.75" customHeight="1" x14ac:dyDescent="0.3">
      <c r="A481" s="99"/>
      <c r="B481" s="99"/>
      <c r="C481" s="99"/>
      <c r="D481" s="99"/>
      <c r="E481" s="99"/>
      <c r="F481" s="99"/>
      <c r="G481" s="99"/>
      <c r="H481" s="99"/>
      <c r="I481" s="99"/>
      <c r="J481" s="99"/>
      <c r="K481" s="99"/>
      <c r="L481" s="99"/>
      <c r="M481" s="99"/>
      <c r="N481" s="99"/>
      <c r="O481" s="1"/>
      <c r="P481" s="1"/>
      <c r="Q481" s="1"/>
      <c r="R481" s="1"/>
      <c r="S481" s="1"/>
      <c r="T481" s="1"/>
      <c r="U481" s="1"/>
      <c r="V481" s="1"/>
      <c r="W481" s="1"/>
      <c r="X481" s="1"/>
      <c r="Y481" s="1"/>
      <c r="Z481" s="1"/>
    </row>
    <row r="482" spans="1:26" ht="15.75" customHeight="1" x14ac:dyDescent="0.3">
      <c r="A482" s="99"/>
      <c r="B482" s="99"/>
      <c r="C482" s="99"/>
      <c r="D482" s="99"/>
      <c r="E482" s="99"/>
      <c r="F482" s="99"/>
      <c r="G482" s="99"/>
      <c r="H482" s="99"/>
      <c r="I482" s="99"/>
      <c r="J482" s="99"/>
      <c r="K482" s="99"/>
      <c r="L482" s="99"/>
      <c r="M482" s="99"/>
      <c r="N482" s="99"/>
      <c r="O482" s="1"/>
      <c r="P482" s="1"/>
      <c r="Q482" s="1"/>
      <c r="R482" s="1"/>
      <c r="S482" s="1"/>
      <c r="T482" s="1"/>
      <c r="U482" s="1"/>
      <c r="V482" s="1"/>
      <c r="W482" s="1"/>
      <c r="X482" s="1"/>
      <c r="Y482" s="1"/>
      <c r="Z482" s="1"/>
    </row>
    <row r="483" spans="1:26" ht="15.75" customHeight="1" x14ac:dyDescent="0.3">
      <c r="A483" s="99"/>
      <c r="B483" s="99"/>
      <c r="C483" s="99"/>
      <c r="D483" s="99"/>
      <c r="E483" s="99"/>
      <c r="F483" s="99"/>
      <c r="G483" s="99"/>
      <c r="H483" s="99"/>
      <c r="I483" s="99"/>
      <c r="J483" s="99"/>
      <c r="K483" s="99"/>
      <c r="L483" s="99"/>
      <c r="M483" s="99"/>
      <c r="N483" s="99"/>
      <c r="O483" s="1"/>
      <c r="P483" s="1"/>
      <c r="Q483" s="1"/>
      <c r="R483" s="1"/>
      <c r="S483" s="1"/>
      <c r="T483" s="1"/>
      <c r="U483" s="1"/>
      <c r="V483" s="1"/>
      <c r="W483" s="1"/>
      <c r="X483" s="1"/>
      <c r="Y483" s="1"/>
      <c r="Z483" s="1"/>
    </row>
    <row r="484" spans="1:26" ht="15.75" customHeight="1" x14ac:dyDescent="0.3">
      <c r="A484" s="99"/>
      <c r="B484" s="99"/>
      <c r="C484" s="99"/>
      <c r="D484" s="99"/>
      <c r="E484" s="99"/>
      <c r="F484" s="99"/>
      <c r="G484" s="99"/>
      <c r="H484" s="99"/>
      <c r="I484" s="99"/>
      <c r="J484" s="99"/>
      <c r="K484" s="99"/>
      <c r="L484" s="99"/>
      <c r="M484" s="99"/>
      <c r="N484" s="99"/>
      <c r="O484" s="1"/>
      <c r="P484" s="1"/>
      <c r="Q484" s="1"/>
      <c r="R484" s="1"/>
      <c r="S484" s="1"/>
      <c r="T484" s="1"/>
      <c r="U484" s="1"/>
      <c r="V484" s="1"/>
      <c r="W484" s="1"/>
      <c r="X484" s="1"/>
      <c r="Y484" s="1"/>
      <c r="Z484" s="1"/>
    </row>
    <row r="485" spans="1:26" ht="15.75" customHeight="1" x14ac:dyDescent="0.3">
      <c r="A485" s="99"/>
      <c r="B485" s="99"/>
      <c r="C485" s="99"/>
      <c r="D485" s="99"/>
      <c r="E485" s="99"/>
      <c r="F485" s="99"/>
      <c r="G485" s="99"/>
      <c r="H485" s="99"/>
      <c r="I485" s="99"/>
      <c r="J485" s="99"/>
      <c r="K485" s="99"/>
      <c r="L485" s="99"/>
      <c r="M485" s="99"/>
      <c r="N485" s="99"/>
      <c r="O485" s="1"/>
      <c r="P485" s="1"/>
      <c r="Q485" s="1"/>
      <c r="R485" s="1"/>
      <c r="S485" s="1"/>
      <c r="T485" s="1"/>
      <c r="U485" s="1"/>
      <c r="V485" s="1"/>
      <c r="W485" s="1"/>
      <c r="X485" s="1"/>
      <c r="Y485" s="1"/>
      <c r="Z485" s="1"/>
    </row>
    <row r="486" spans="1:26" ht="15.75" customHeight="1" x14ac:dyDescent="0.3">
      <c r="A486" s="99"/>
      <c r="B486" s="99"/>
      <c r="C486" s="99"/>
      <c r="D486" s="99"/>
      <c r="E486" s="99"/>
      <c r="F486" s="99"/>
      <c r="G486" s="99"/>
      <c r="H486" s="99"/>
      <c r="I486" s="99"/>
      <c r="J486" s="99"/>
      <c r="K486" s="99"/>
      <c r="L486" s="99"/>
      <c r="M486" s="99"/>
      <c r="N486" s="99"/>
      <c r="O486" s="1"/>
      <c r="P486" s="1"/>
      <c r="Q486" s="1"/>
      <c r="R486" s="1"/>
      <c r="S486" s="1"/>
      <c r="T486" s="1"/>
      <c r="U486" s="1"/>
      <c r="V486" s="1"/>
      <c r="W486" s="1"/>
      <c r="X486" s="1"/>
      <c r="Y486" s="1"/>
      <c r="Z486" s="1"/>
    </row>
    <row r="487" spans="1:26" ht="15.75" customHeight="1" x14ac:dyDescent="0.3">
      <c r="A487" s="99"/>
      <c r="B487" s="99"/>
      <c r="C487" s="99"/>
      <c r="D487" s="99"/>
      <c r="E487" s="99"/>
      <c r="F487" s="99"/>
      <c r="G487" s="99"/>
      <c r="H487" s="99"/>
      <c r="I487" s="99"/>
      <c r="J487" s="99"/>
      <c r="K487" s="99"/>
      <c r="L487" s="99"/>
      <c r="M487" s="99"/>
      <c r="N487" s="99"/>
      <c r="O487" s="1"/>
      <c r="P487" s="1"/>
      <c r="Q487" s="1"/>
      <c r="R487" s="1"/>
      <c r="S487" s="1"/>
      <c r="T487" s="1"/>
      <c r="U487" s="1"/>
      <c r="V487" s="1"/>
      <c r="W487" s="1"/>
      <c r="X487" s="1"/>
      <c r="Y487" s="1"/>
      <c r="Z487" s="1"/>
    </row>
    <row r="488" spans="1:26" ht="15.75" customHeight="1" x14ac:dyDescent="0.3">
      <c r="A488" s="99"/>
      <c r="B488" s="99"/>
      <c r="C488" s="99"/>
      <c r="D488" s="99"/>
      <c r="E488" s="99"/>
      <c r="F488" s="99"/>
      <c r="G488" s="99"/>
      <c r="H488" s="99"/>
      <c r="I488" s="99"/>
      <c r="J488" s="99"/>
      <c r="K488" s="99"/>
      <c r="L488" s="99"/>
      <c r="M488" s="99"/>
      <c r="N488" s="99"/>
      <c r="O488" s="1"/>
      <c r="P488" s="1"/>
      <c r="Q488" s="1"/>
      <c r="R488" s="1"/>
      <c r="S488" s="1"/>
      <c r="T488" s="1"/>
      <c r="U488" s="1"/>
      <c r="V488" s="1"/>
      <c r="W488" s="1"/>
      <c r="X488" s="1"/>
      <c r="Y488" s="1"/>
      <c r="Z488" s="1"/>
    </row>
    <row r="489" spans="1:26" ht="15.75" customHeight="1" x14ac:dyDescent="0.3">
      <c r="A489" s="99"/>
      <c r="B489" s="99"/>
      <c r="C489" s="99"/>
      <c r="D489" s="99"/>
      <c r="E489" s="99"/>
      <c r="F489" s="99"/>
      <c r="G489" s="99"/>
      <c r="H489" s="99"/>
      <c r="I489" s="99"/>
      <c r="J489" s="99"/>
      <c r="K489" s="99"/>
      <c r="L489" s="99"/>
      <c r="M489" s="99"/>
      <c r="N489" s="99"/>
      <c r="O489" s="1"/>
      <c r="P489" s="1"/>
      <c r="Q489" s="1"/>
      <c r="R489" s="1"/>
      <c r="S489" s="1"/>
      <c r="T489" s="1"/>
      <c r="U489" s="1"/>
      <c r="V489" s="1"/>
      <c r="W489" s="1"/>
      <c r="X489" s="1"/>
      <c r="Y489" s="1"/>
      <c r="Z489" s="1"/>
    </row>
    <row r="490" spans="1:26" ht="15.75" customHeight="1" x14ac:dyDescent="0.3">
      <c r="A490" s="99"/>
      <c r="B490" s="99"/>
      <c r="C490" s="99"/>
      <c r="D490" s="99"/>
      <c r="E490" s="99"/>
      <c r="F490" s="99"/>
      <c r="G490" s="99"/>
      <c r="H490" s="99"/>
      <c r="I490" s="99"/>
      <c r="J490" s="99"/>
      <c r="K490" s="99"/>
      <c r="L490" s="99"/>
      <c r="M490" s="99"/>
      <c r="N490" s="99"/>
      <c r="O490" s="1"/>
      <c r="P490" s="1"/>
      <c r="Q490" s="1"/>
      <c r="R490" s="1"/>
      <c r="S490" s="1"/>
      <c r="T490" s="1"/>
      <c r="U490" s="1"/>
      <c r="V490" s="1"/>
      <c r="W490" s="1"/>
      <c r="X490" s="1"/>
      <c r="Y490" s="1"/>
      <c r="Z490" s="1"/>
    </row>
    <row r="491" spans="1:26" ht="15.75" customHeight="1" x14ac:dyDescent="0.3">
      <c r="A491" s="99"/>
      <c r="B491" s="99"/>
      <c r="C491" s="99"/>
      <c r="D491" s="99"/>
      <c r="E491" s="99"/>
      <c r="F491" s="99"/>
      <c r="G491" s="99"/>
      <c r="H491" s="99"/>
      <c r="I491" s="99"/>
      <c r="J491" s="99"/>
      <c r="K491" s="99"/>
      <c r="L491" s="99"/>
      <c r="M491" s="99"/>
      <c r="N491" s="99"/>
      <c r="O491" s="1"/>
      <c r="P491" s="1"/>
      <c r="Q491" s="1"/>
      <c r="R491" s="1"/>
      <c r="S491" s="1"/>
      <c r="T491" s="1"/>
      <c r="U491" s="1"/>
      <c r="V491" s="1"/>
      <c r="W491" s="1"/>
      <c r="X491" s="1"/>
      <c r="Y491" s="1"/>
      <c r="Z491" s="1"/>
    </row>
    <row r="492" spans="1:26" ht="15.75" customHeight="1" x14ac:dyDescent="0.3">
      <c r="A492" s="99"/>
      <c r="B492" s="99"/>
      <c r="C492" s="99"/>
      <c r="D492" s="99"/>
      <c r="E492" s="99"/>
      <c r="F492" s="99"/>
      <c r="G492" s="99"/>
      <c r="H492" s="99"/>
      <c r="I492" s="99"/>
      <c r="J492" s="99"/>
      <c r="K492" s="99"/>
      <c r="L492" s="99"/>
      <c r="M492" s="99"/>
      <c r="N492" s="99"/>
      <c r="O492" s="1"/>
      <c r="P492" s="1"/>
      <c r="Q492" s="1"/>
      <c r="R492" s="1"/>
      <c r="S492" s="1"/>
      <c r="T492" s="1"/>
      <c r="U492" s="1"/>
      <c r="V492" s="1"/>
      <c r="W492" s="1"/>
      <c r="X492" s="1"/>
      <c r="Y492" s="1"/>
      <c r="Z492" s="1"/>
    </row>
    <row r="493" spans="1:26" ht="15.75" customHeight="1" x14ac:dyDescent="0.3">
      <c r="A493" s="99"/>
      <c r="B493" s="99"/>
      <c r="C493" s="99"/>
      <c r="D493" s="99"/>
      <c r="E493" s="99"/>
      <c r="F493" s="99"/>
      <c r="G493" s="99"/>
      <c r="H493" s="99"/>
      <c r="I493" s="99"/>
      <c r="J493" s="99"/>
      <c r="K493" s="99"/>
      <c r="L493" s="99"/>
      <c r="M493" s="99"/>
      <c r="N493" s="99"/>
      <c r="O493" s="1"/>
      <c r="P493" s="1"/>
      <c r="Q493" s="1"/>
      <c r="R493" s="1"/>
      <c r="S493" s="1"/>
      <c r="T493" s="1"/>
      <c r="U493" s="1"/>
      <c r="V493" s="1"/>
      <c r="W493" s="1"/>
      <c r="X493" s="1"/>
      <c r="Y493" s="1"/>
      <c r="Z493" s="1"/>
    </row>
    <row r="494" spans="1:26" ht="15.75" customHeight="1" x14ac:dyDescent="0.3">
      <c r="A494" s="99"/>
      <c r="B494" s="99"/>
      <c r="C494" s="99"/>
      <c r="D494" s="99"/>
      <c r="E494" s="99"/>
      <c r="F494" s="99"/>
      <c r="G494" s="99"/>
      <c r="H494" s="99"/>
      <c r="I494" s="99"/>
      <c r="J494" s="99"/>
      <c r="K494" s="99"/>
      <c r="L494" s="99"/>
      <c r="M494" s="99"/>
      <c r="N494" s="99"/>
      <c r="O494" s="1"/>
      <c r="P494" s="1"/>
      <c r="Q494" s="1"/>
      <c r="R494" s="1"/>
      <c r="S494" s="1"/>
      <c r="T494" s="1"/>
      <c r="U494" s="1"/>
      <c r="V494" s="1"/>
      <c r="W494" s="1"/>
      <c r="X494" s="1"/>
      <c r="Y494" s="1"/>
      <c r="Z494" s="1"/>
    </row>
    <row r="495" spans="1:26" ht="15.75" customHeight="1" x14ac:dyDescent="0.3">
      <c r="A495" s="99"/>
      <c r="B495" s="99"/>
      <c r="C495" s="99"/>
      <c r="D495" s="99"/>
      <c r="E495" s="99"/>
      <c r="F495" s="99"/>
      <c r="G495" s="99"/>
      <c r="H495" s="99"/>
      <c r="I495" s="99"/>
      <c r="J495" s="99"/>
      <c r="K495" s="99"/>
      <c r="L495" s="99"/>
      <c r="M495" s="99"/>
      <c r="N495" s="99"/>
      <c r="O495" s="1"/>
      <c r="P495" s="1"/>
      <c r="Q495" s="1"/>
      <c r="R495" s="1"/>
      <c r="S495" s="1"/>
      <c r="T495" s="1"/>
      <c r="U495" s="1"/>
      <c r="V495" s="1"/>
      <c r="W495" s="1"/>
      <c r="X495" s="1"/>
      <c r="Y495" s="1"/>
      <c r="Z495" s="1"/>
    </row>
    <row r="496" spans="1:26" ht="15.75" customHeight="1" x14ac:dyDescent="0.3">
      <c r="A496" s="99"/>
      <c r="B496" s="99"/>
      <c r="C496" s="99"/>
      <c r="D496" s="99"/>
      <c r="E496" s="99"/>
      <c r="F496" s="99"/>
      <c r="G496" s="99"/>
      <c r="H496" s="99"/>
      <c r="I496" s="99"/>
      <c r="J496" s="99"/>
      <c r="K496" s="99"/>
      <c r="L496" s="99"/>
      <c r="M496" s="99"/>
      <c r="N496" s="99"/>
      <c r="O496" s="1"/>
      <c r="P496" s="1"/>
      <c r="Q496" s="1"/>
      <c r="R496" s="1"/>
      <c r="S496" s="1"/>
      <c r="T496" s="1"/>
      <c r="U496" s="1"/>
      <c r="V496" s="1"/>
      <c r="W496" s="1"/>
      <c r="X496" s="1"/>
      <c r="Y496" s="1"/>
      <c r="Z496" s="1"/>
    </row>
    <row r="497" spans="1:26" ht="15.75" customHeight="1" x14ac:dyDescent="0.3">
      <c r="A497" s="99"/>
      <c r="B497" s="99"/>
      <c r="C497" s="99"/>
      <c r="D497" s="99"/>
      <c r="E497" s="99"/>
      <c r="F497" s="99"/>
      <c r="G497" s="99"/>
      <c r="H497" s="99"/>
      <c r="I497" s="99"/>
      <c r="J497" s="99"/>
      <c r="K497" s="99"/>
      <c r="L497" s="99"/>
      <c r="M497" s="99"/>
      <c r="N497" s="99"/>
      <c r="O497" s="1"/>
      <c r="P497" s="1"/>
      <c r="Q497" s="1"/>
      <c r="R497" s="1"/>
      <c r="S497" s="1"/>
      <c r="T497" s="1"/>
      <c r="U497" s="1"/>
      <c r="V497" s="1"/>
      <c r="W497" s="1"/>
      <c r="X497" s="1"/>
      <c r="Y497" s="1"/>
      <c r="Z497" s="1"/>
    </row>
    <row r="498" spans="1:26" ht="15.75" customHeight="1" x14ac:dyDescent="0.3">
      <c r="A498" s="99"/>
      <c r="B498" s="99"/>
      <c r="C498" s="99"/>
      <c r="D498" s="99"/>
      <c r="E498" s="99"/>
      <c r="F498" s="99"/>
      <c r="G498" s="99"/>
      <c r="H498" s="99"/>
      <c r="I498" s="99"/>
      <c r="J498" s="99"/>
      <c r="K498" s="99"/>
      <c r="L498" s="99"/>
      <c r="M498" s="99"/>
      <c r="N498" s="99"/>
      <c r="O498" s="1"/>
      <c r="P498" s="1"/>
      <c r="Q498" s="1"/>
      <c r="R498" s="1"/>
      <c r="S498" s="1"/>
      <c r="T498" s="1"/>
      <c r="U498" s="1"/>
      <c r="V498" s="1"/>
      <c r="W498" s="1"/>
      <c r="X498" s="1"/>
      <c r="Y498" s="1"/>
      <c r="Z498" s="1"/>
    </row>
    <row r="499" spans="1:26" ht="15.75" customHeight="1" x14ac:dyDescent="0.3">
      <c r="A499" s="99"/>
      <c r="B499" s="99"/>
      <c r="C499" s="99"/>
      <c r="D499" s="99"/>
      <c r="E499" s="99"/>
      <c r="F499" s="99"/>
      <c r="G499" s="99"/>
      <c r="H499" s="99"/>
      <c r="I499" s="99"/>
      <c r="J499" s="99"/>
      <c r="K499" s="99"/>
      <c r="L499" s="99"/>
      <c r="M499" s="99"/>
      <c r="N499" s="99"/>
      <c r="O499" s="1"/>
      <c r="P499" s="1"/>
      <c r="Q499" s="1"/>
      <c r="R499" s="1"/>
      <c r="S499" s="1"/>
      <c r="T499" s="1"/>
      <c r="U499" s="1"/>
      <c r="V499" s="1"/>
      <c r="W499" s="1"/>
      <c r="X499" s="1"/>
      <c r="Y499" s="1"/>
      <c r="Z499" s="1"/>
    </row>
    <row r="500" spans="1:26" ht="15.75" customHeight="1" x14ac:dyDescent="0.3">
      <c r="A500" s="99"/>
      <c r="B500" s="99"/>
      <c r="C500" s="99"/>
      <c r="D500" s="99"/>
      <c r="E500" s="99"/>
      <c r="F500" s="99"/>
      <c r="G500" s="99"/>
      <c r="H500" s="99"/>
      <c r="I500" s="99"/>
      <c r="J500" s="99"/>
      <c r="K500" s="99"/>
      <c r="L500" s="99"/>
      <c r="M500" s="99"/>
      <c r="N500" s="99"/>
      <c r="O500" s="1"/>
      <c r="P500" s="1"/>
      <c r="Q500" s="1"/>
      <c r="R500" s="1"/>
      <c r="S500" s="1"/>
      <c r="T500" s="1"/>
      <c r="U500" s="1"/>
      <c r="V500" s="1"/>
      <c r="W500" s="1"/>
      <c r="X500" s="1"/>
      <c r="Y500" s="1"/>
      <c r="Z500" s="1"/>
    </row>
    <row r="501" spans="1:26" ht="15.75" customHeight="1" x14ac:dyDescent="0.3">
      <c r="A501" s="99"/>
      <c r="B501" s="99"/>
      <c r="C501" s="99"/>
      <c r="D501" s="99"/>
      <c r="E501" s="99"/>
      <c r="F501" s="99"/>
      <c r="G501" s="99"/>
      <c r="H501" s="99"/>
      <c r="I501" s="99"/>
      <c r="J501" s="99"/>
      <c r="K501" s="99"/>
      <c r="L501" s="99"/>
      <c r="M501" s="99"/>
      <c r="N501" s="99"/>
      <c r="O501" s="1"/>
      <c r="P501" s="1"/>
      <c r="Q501" s="1"/>
      <c r="R501" s="1"/>
      <c r="S501" s="1"/>
      <c r="T501" s="1"/>
      <c r="U501" s="1"/>
      <c r="V501" s="1"/>
      <c r="W501" s="1"/>
      <c r="X501" s="1"/>
      <c r="Y501" s="1"/>
      <c r="Z501" s="1"/>
    </row>
    <row r="502" spans="1:26" ht="15.75" customHeight="1" x14ac:dyDescent="0.3">
      <c r="A502" s="99"/>
      <c r="B502" s="99"/>
      <c r="C502" s="99"/>
      <c r="D502" s="99"/>
      <c r="E502" s="99"/>
      <c r="F502" s="99"/>
      <c r="G502" s="99"/>
      <c r="H502" s="99"/>
      <c r="I502" s="99"/>
      <c r="J502" s="99"/>
      <c r="K502" s="99"/>
      <c r="L502" s="99"/>
      <c r="M502" s="99"/>
      <c r="N502" s="99"/>
      <c r="O502" s="1"/>
      <c r="P502" s="1"/>
      <c r="Q502" s="1"/>
      <c r="R502" s="1"/>
      <c r="S502" s="1"/>
      <c r="T502" s="1"/>
      <c r="U502" s="1"/>
      <c r="V502" s="1"/>
      <c r="W502" s="1"/>
      <c r="X502" s="1"/>
      <c r="Y502" s="1"/>
      <c r="Z502" s="1"/>
    </row>
    <row r="503" spans="1:26" ht="15.75" customHeight="1" x14ac:dyDescent="0.3">
      <c r="A503" s="99"/>
      <c r="B503" s="99"/>
      <c r="C503" s="99"/>
      <c r="D503" s="99"/>
      <c r="E503" s="99"/>
      <c r="F503" s="99"/>
      <c r="G503" s="99"/>
      <c r="H503" s="99"/>
      <c r="I503" s="99"/>
      <c r="J503" s="99"/>
      <c r="K503" s="99"/>
      <c r="L503" s="99"/>
      <c r="M503" s="99"/>
      <c r="N503" s="99"/>
      <c r="O503" s="1"/>
      <c r="P503" s="1"/>
      <c r="Q503" s="1"/>
      <c r="R503" s="1"/>
      <c r="S503" s="1"/>
      <c r="T503" s="1"/>
      <c r="U503" s="1"/>
      <c r="V503" s="1"/>
      <c r="W503" s="1"/>
      <c r="X503" s="1"/>
      <c r="Y503" s="1"/>
      <c r="Z503" s="1"/>
    </row>
    <row r="504" spans="1:26" ht="15.75" customHeight="1" x14ac:dyDescent="0.3">
      <c r="A504" s="99"/>
      <c r="B504" s="99"/>
      <c r="C504" s="99"/>
      <c r="D504" s="99"/>
      <c r="E504" s="99"/>
      <c r="F504" s="99"/>
      <c r="G504" s="99"/>
      <c r="H504" s="99"/>
      <c r="I504" s="99"/>
      <c r="J504" s="99"/>
      <c r="K504" s="99"/>
      <c r="L504" s="99"/>
      <c r="M504" s="99"/>
      <c r="N504" s="99"/>
      <c r="O504" s="1"/>
      <c r="P504" s="1"/>
      <c r="Q504" s="1"/>
      <c r="R504" s="1"/>
      <c r="S504" s="1"/>
      <c r="T504" s="1"/>
      <c r="U504" s="1"/>
      <c r="V504" s="1"/>
      <c r="W504" s="1"/>
      <c r="X504" s="1"/>
      <c r="Y504" s="1"/>
      <c r="Z504" s="1"/>
    </row>
    <row r="505" spans="1:26" ht="15.75" customHeight="1" x14ac:dyDescent="0.3">
      <c r="A505" s="99"/>
      <c r="B505" s="99"/>
      <c r="C505" s="99"/>
      <c r="D505" s="99"/>
      <c r="E505" s="99"/>
      <c r="F505" s="99"/>
      <c r="G505" s="99"/>
      <c r="H505" s="99"/>
      <c r="I505" s="99"/>
      <c r="J505" s="99"/>
      <c r="K505" s="99"/>
      <c r="L505" s="99"/>
      <c r="M505" s="99"/>
      <c r="N505" s="99"/>
      <c r="O505" s="1"/>
      <c r="P505" s="1"/>
      <c r="Q505" s="1"/>
      <c r="R505" s="1"/>
      <c r="S505" s="1"/>
      <c r="T505" s="1"/>
      <c r="U505" s="1"/>
      <c r="V505" s="1"/>
      <c r="W505" s="1"/>
      <c r="X505" s="1"/>
      <c r="Y505" s="1"/>
      <c r="Z505" s="1"/>
    </row>
    <row r="506" spans="1:26" ht="15.75" customHeight="1" x14ac:dyDescent="0.3">
      <c r="A506" s="99"/>
      <c r="B506" s="99"/>
      <c r="C506" s="99"/>
      <c r="D506" s="99"/>
      <c r="E506" s="99"/>
      <c r="F506" s="99"/>
      <c r="G506" s="99"/>
      <c r="H506" s="99"/>
      <c r="I506" s="99"/>
      <c r="J506" s="99"/>
      <c r="K506" s="99"/>
      <c r="L506" s="99"/>
      <c r="M506" s="99"/>
      <c r="N506" s="99"/>
      <c r="O506" s="1"/>
      <c r="P506" s="1"/>
      <c r="Q506" s="1"/>
      <c r="R506" s="1"/>
      <c r="S506" s="1"/>
      <c r="T506" s="1"/>
      <c r="U506" s="1"/>
      <c r="V506" s="1"/>
      <c r="W506" s="1"/>
      <c r="X506" s="1"/>
      <c r="Y506" s="1"/>
      <c r="Z506" s="1"/>
    </row>
    <row r="507" spans="1:26" ht="15.75" customHeight="1" x14ac:dyDescent="0.3">
      <c r="A507" s="99"/>
      <c r="B507" s="99"/>
      <c r="C507" s="99"/>
      <c r="D507" s="99"/>
      <c r="E507" s="99"/>
      <c r="F507" s="99"/>
      <c r="G507" s="99"/>
      <c r="H507" s="99"/>
      <c r="I507" s="99"/>
      <c r="J507" s="99"/>
      <c r="K507" s="99"/>
      <c r="L507" s="99"/>
      <c r="M507" s="99"/>
      <c r="N507" s="99"/>
      <c r="O507" s="1"/>
      <c r="P507" s="1"/>
      <c r="Q507" s="1"/>
      <c r="R507" s="1"/>
      <c r="S507" s="1"/>
      <c r="T507" s="1"/>
      <c r="U507" s="1"/>
      <c r="V507" s="1"/>
      <c r="W507" s="1"/>
      <c r="X507" s="1"/>
      <c r="Y507" s="1"/>
      <c r="Z507" s="1"/>
    </row>
    <row r="508" spans="1:26" ht="15.75" customHeight="1" x14ac:dyDescent="0.3">
      <c r="A508" s="99"/>
      <c r="B508" s="99"/>
      <c r="C508" s="99"/>
      <c r="D508" s="99"/>
      <c r="E508" s="99"/>
      <c r="F508" s="99"/>
      <c r="G508" s="99"/>
      <c r="H508" s="99"/>
      <c r="I508" s="99"/>
      <c r="J508" s="99"/>
      <c r="K508" s="99"/>
      <c r="L508" s="99"/>
      <c r="M508" s="99"/>
      <c r="N508" s="99"/>
      <c r="O508" s="1"/>
      <c r="P508" s="1"/>
      <c r="Q508" s="1"/>
      <c r="R508" s="1"/>
      <c r="S508" s="1"/>
      <c r="T508" s="1"/>
      <c r="U508" s="1"/>
      <c r="V508" s="1"/>
      <c r="W508" s="1"/>
      <c r="X508" s="1"/>
      <c r="Y508" s="1"/>
      <c r="Z508" s="1"/>
    </row>
    <row r="509" spans="1:26" ht="15.75" customHeight="1" x14ac:dyDescent="0.3">
      <c r="A509" s="99"/>
      <c r="B509" s="99"/>
      <c r="C509" s="99"/>
      <c r="D509" s="99"/>
      <c r="E509" s="99"/>
      <c r="F509" s="99"/>
      <c r="G509" s="99"/>
      <c r="H509" s="99"/>
      <c r="I509" s="99"/>
      <c r="J509" s="99"/>
      <c r="K509" s="99"/>
      <c r="L509" s="99"/>
      <c r="M509" s="99"/>
      <c r="N509" s="99"/>
      <c r="O509" s="1"/>
      <c r="P509" s="1"/>
      <c r="Q509" s="1"/>
      <c r="R509" s="1"/>
      <c r="S509" s="1"/>
      <c r="T509" s="1"/>
      <c r="U509" s="1"/>
      <c r="V509" s="1"/>
      <c r="W509" s="1"/>
      <c r="X509" s="1"/>
      <c r="Y509" s="1"/>
      <c r="Z509" s="1"/>
    </row>
    <row r="510" spans="1:26" ht="15.75" customHeight="1" x14ac:dyDescent="0.3">
      <c r="A510" s="99"/>
      <c r="B510" s="99"/>
      <c r="C510" s="99"/>
      <c r="D510" s="99"/>
      <c r="E510" s="99"/>
      <c r="F510" s="99"/>
      <c r="G510" s="99"/>
      <c r="H510" s="99"/>
      <c r="I510" s="99"/>
      <c r="J510" s="99"/>
      <c r="K510" s="99"/>
      <c r="L510" s="99"/>
      <c r="M510" s="99"/>
      <c r="N510" s="99"/>
      <c r="O510" s="1"/>
      <c r="P510" s="1"/>
      <c r="Q510" s="1"/>
      <c r="R510" s="1"/>
      <c r="S510" s="1"/>
      <c r="T510" s="1"/>
      <c r="U510" s="1"/>
      <c r="V510" s="1"/>
      <c r="W510" s="1"/>
      <c r="X510" s="1"/>
      <c r="Y510" s="1"/>
      <c r="Z510" s="1"/>
    </row>
    <row r="511" spans="1:26" ht="15.75" customHeight="1" x14ac:dyDescent="0.3">
      <c r="A511" s="99"/>
      <c r="B511" s="99"/>
      <c r="C511" s="99"/>
      <c r="D511" s="99"/>
      <c r="E511" s="99"/>
      <c r="F511" s="99"/>
      <c r="G511" s="99"/>
      <c r="H511" s="99"/>
      <c r="I511" s="99"/>
      <c r="J511" s="99"/>
      <c r="K511" s="99"/>
      <c r="L511" s="99"/>
      <c r="M511" s="99"/>
      <c r="N511" s="99"/>
      <c r="O511" s="1"/>
      <c r="P511" s="1"/>
      <c r="Q511" s="1"/>
      <c r="R511" s="1"/>
      <c r="S511" s="1"/>
      <c r="T511" s="1"/>
      <c r="U511" s="1"/>
      <c r="V511" s="1"/>
      <c r="W511" s="1"/>
      <c r="X511" s="1"/>
      <c r="Y511" s="1"/>
      <c r="Z511" s="1"/>
    </row>
    <row r="512" spans="1:26" ht="15.75" customHeight="1" x14ac:dyDescent="0.3">
      <c r="A512" s="99"/>
      <c r="B512" s="99"/>
      <c r="C512" s="99"/>
      <c r="D512" s="99"/>
      <c r="E512" s="99"/>
      <c r="F512" s="99"/>
      <c r="G512" s="99"/>
      <c r="H512" s="99"/>
      <c r="I512" s="99"/>
      <c r="J512" s="99"/>
      <c r="K512" s="99"/>
      <c r="L512" s="99"/>
      <c r="M512" s="99"/>
      <c r="N512" s="99"/>
      <c r="O512" s="1"/>
      <c r="P512" s="1"/>
      <c r="Q512" s="1"/>
      <c r="R512" s="1"/>
      <c r="S512" s="1"/>
      <c r="T512" s="1"/>
      <c r="U512" s="1"/>
      <c r="V512" s="1"/>
      <c r="W512" s="1"/>
      <c r="X512" s="1"/>
      <c r="Y512" s="1"/>
      <c r="Z512" s="1"/>
    </row>
    <row r="513" spans="1:26" ht="15.75" customHeight="1" x14ac:dyDescent="0.3">
      <c r="A513" s="99"/>
      <c r="B513" s="99"/>
      <c r="C513" s="99"/>
      <c r="D513" s="99"/>
      <c r="E513" s="99"/>
      <c r="F513" s="99"/>
      <c r="G513" s="99"/>
      <c r="H513" s="99"/>
      <c r="I513" s="99"/>
      <c r="J513" s="99"/>
      <c r="K513" s="99"/>
      <c r="L513" s="99"/>
      <c r="M513" s="99"/>
      <c r="N513" s="99"/>
      <c r="O513" s="1"/>
      <c r="P513" s="1"/>
      <c r="Q513" s="1"/>
      <c r="R513" s="1"/>
      <c r="S513" s="1"/>
      <c r="T513" s="1"/>
      <c r="U513" s="1"/>
      <c r="V513" s="1"/>
      <c r="W513" s="1"/>
      <c r="X513" s="1"/>
      <c r="Y513" s="1"/>
      <c r="Z513" s="1"/>
    </row>
    <row r="514" spans="1:26" ht="15.75" customHeight="1" x14ac:dyDescent="0.3">
      <c r="A514" s="99"/>
      <c r="B514" s="99"/>
      <c r="C514" s="99"/>
      <c r="D514" s="99"/>
      <c r="E514" s="99"/>
      <c r="F514" s="99"/>
      <c r="G514" s="99"/>
      <c r="H514" s="99"/>
      <c r="I514" s="99"/>
      <c r="J514" s="99"/>
      <c r="K514" s="99"/>
      <c r="L514" s="99"/>
      <c r="M514" s="99"/>
      <c r="N514" s="99"/>
      <c r="O514" s="1"/>
      <c r="P514" s="1"/>
      <c r="Q514" s="1"/>
      <c r="R514" s="1"/>
      <c r="S514" s="1"/>
      <c r="T514" s="1"/>
      <c r="U514" s="1"/>
      <c r="V514" s="1"/>
      <c r="W514" s="1"/>
      <c r="X514" s="1"/>
      <c r="Y514" s="1"/>
      <c r="Z514" s="1"/>
    </row>
    <row r="515" spans="1:26" ht="15.75" customHeight="1" x14ac:dyDescent="0.3">
      <c r="A515" s="99"/>
      <c r="B515" s="99"/>
      <c r="C515" s="99"/>
      <c r="D515" s="99"/>
      <c r="E515" s="99"/>
      <c r="F515" s="99"/>
      <c r="G515" s="99"/>
      <c r="H515" s="99"/>
      <c r="I515" s="99"/>
      <c r="J515" s="99"/>
      <c r="K515" s="99"/>
      <c r="L515" s="99"/>
      <c r="M515" s="99"/>
      <c r="N515" s="99"/>
      <c r="O515" s="1"/>
      <c r="P515" s="1"/>
      <c r="Q515" s="1"/>
      <c r="R515" s="1"/>
      <c r="S515" s="1"/>
      <c r="T515" s="1"/>
      <c r="U515" s="1"/>
      <c r="V515" s="1"/>
      <c r="W515" s="1"/>
      <c r="X515" s="1"/>
      <c r="Y515" s="1"/>
      <c r="Z515" s="1"/>
    </row>
    <row r="516" spans="1:26" ht="15.75" customHeight="1" x14ac:dyDescent="0.3">
      <c r="A516" s="99"/>
      <c r="B516" s="99"/>
      <c r="C516" s="99"/>
      <c r="D516" s="99"/>
      <c r="E516" s="99"/>
      <c r="F516" s="99"/>
      <c r="G516" s="99"/>
      <c r="H516" s="99"/>
      <c r="I516" s="99"/>
      <c r="J516" s="99"/>
      <c r="K516" s="99"/>
      <c r="L516" s="99"/>
      <c r="M516" s="99"/>
      <c r="N516" s="99"/>
      <c r="O516" s="1"/>
      <c r="P516" s="1"/>
      <c r="Q516" s="1"/>
      <c r="R516" s="1"/>
      <c r="S516" s="1"/>
      <c r="T516" s="1"/>
      <c r="U516" s="1"/>
      <c r="V516" s="1"/>
      <c r="W516" s="1"/>
      <c r="X516" s="1"/>
      <c r="Y516" s="1"/>
      <c r="Z516" s="1"/>
    </row>
    <row r="517" spans="1:26" ht="15.75" customHeight="1" x14ac:dyDescent="0.3">
      <c r="A517" s="99"/>
      <c r="B517" s="99"/>
      <c r="C517" s="99"/>
      <c r="D517" s="99"/>
      <c r="E517" s="99"/>
      <c r="F517" s="99"/>
      <c r="G517" s="99"/>
      <c r="H517" s="99"/>
      <c r="I517" s="99"/>
      <c r="J517" s="99"/>
      <c r="K517" s="99"/>
      <c r="L517" s="99"/>
      <c r="M517" s="99"/>
      <c r="N517" s="99"/>
      <c r="O517" s="1"/>
      <c r="P517" s="1"/>
      <c r="Q517" s="1"/>
      <c r="R517" s="1"/>
      <c r="S517" s="1"/>
      <c r="T517" s="1"/>
      <c r="U517" s="1"/>
      <c r="V517" s="1"/>
      <c r="W517" s="1"/>
      <c r="X517" s="1"/>
      <c r="Y517" s="1"/>
      <c r="Z517" s="1"/>
    </row>
    <row r="518" spans="1:26" ht="15.75" customHeight="1" x14ac:dyDescent="0.3">
      <c r="A518" s="99"/>
      <c r="B518" s="99"/>
      <c r="C518" s="99"/>
      <c r="D518" s="99"/>
      <c r="E518" s="99"/>
      <c r="F518" s="99"/>
      <c r="G518" s="99"/>
      <c r="H518" s="99"/>
      <c r="I518" s="99"/>
      <c r="J518" s="99"/>
      <c r="K518" s="99"/>
      <c r="L518" s="99"/>
      <c r="M518" s="99"/>
      <c r="N518" s="99"/>
      <c r="O518" s="1"/>
      <c r="P518" s="1"/>
      <c r="Q518" s="1"/>
      <c r="R518" s="1"/>
      <c r="S518" s="1"/>
      <c r="T518" s="1"/>
      <c r="U518" s="1"/>
      <c r="V518" s="1"/>
      <c r="W518" s="1"/>
      <c r="X518" s="1"/>
      <c r="Y518" s="1"/>
      <c r="Z518" s="1"/>
    </row>
    <row r="519" spans="1:26" ht="15.75" customHeight="1" x14ac:dyDescent="0.3">
      <c r="A519" s="99"/>
      <c r="B519" s="99"/>
      <c r="C519" s="99"/>
      <c r="D519" s="99"/>
      <c r="E519" s="99"/>
      <c r="F519" s="99"/>
      <c r="G519" s="99"/>
      <c r="H519" s="99"/>
      <c r="I519" s="99"/>
      <c r="J519" s="99"/>
      <c r="K519" s="99"/>
      <c r="L519" s="99"/>
      <c r="M519" s="99"/>
      <c r="N519" s="99"/>
      <c r="O519" s="1"/>
      <c r="P519" s="1"/>
      <c r="Q519" s="1"/>
      <c r="R519" s="1"/>
      <c r="S519" s="1"/>
      <c r="T519" s="1"/>
      <c r="U519" s="1"/>
      <c r="V519" s="1"/>
      <c r="W519" s="1"/>
      <c r="X519" s="1"/>
      <c r="Y519" s="1"/>
      <c r="Z519" s="1"/>
    </row>
    <row r="520" spans="1:26" ht="15.75" customHeight="1" x14ac:dyDescent="0.3">
      <c r="A520" s="99"/>
      <c r="B520" s="99"/>
      <c r="C520" s="99"/>
      <c r="D520" s="99"/>
      <c r="E520" s="99"/>
      <c r="F520" s="99"/>
      <c r="G520" s="99"/>
      <c r="H520" s="99"/>
      <c r="I520" s="99"/>
      <c r="J520" s="99"/>
      <c r="K520" s="99"/>
      <c r="L520" s="99"/>
      <c r="M520" s="99"/>
      <c r="N520" s="99"/>
      <c r="O520" s="1"/>
      <c r="P520" s="1"/>
      <c r="Q520" s="1"/>
      <c r="R520" s="1"/>
      <c r="S520" s="1"/>
      <c r="T520" s="1"/>
      <c r="U520" s="1"/>
      <c r="V520" s="1"/>
      <c r="W520" s="1"/>
      <c r="X520" s="1"/>
      <c r="Y520" s="1"/>
      <c r="Z520" s="1"/>
    </row>
    <row r="521" spans="1:26" ht="15.75" customHeight="1" x14ac:dyDescent="0.3">
      <c r="A521" s="99"/>
      <c r="B521" s="99"/>
      <c r="C521" s="99"/>
      <c r="D521" s="99"/>
      <c r="E521" s="99"/>
      <c r="F521" s="99"/>
      <c r="G521" s="99"/>
      <c r="H521" s="99"/>
      <c r="I521" s="99"/>
      <c r="J521" s="99"/>
      <c r="K521" s="99"/>
      <c r="L521" s="99"/>
      <c r="M521" s="99"/>
      <c r="N521" s="99"/>
      <c r="O521" s="1"/>
      <c r="P521" s="1"/>
      <c r="Q521" s="1"/>
      <c r="R521" s="1"/>
      <c r="S521" s="1"/>
      <c r="T521" s="1"/>
      <c r="U521" s="1"/>
      <c r="V521" s="1"/>
      <c r="W521" s="1"/>
      <c r="X521" s="1"/>
      <c r="Y521" s="1"/>
      <c r="Z521" s="1"/>
    </row>
    <row r="522" spans="1:26" ht="15.75" customHeight="1" x14ac:dyDescent="0.3">
      <c r="A522" s="99"/>
      <c r="B522" s="99"/>
      <c r="C522" s="99"/>
      <c r="D522" s="99"/>
      <c r="E522" s="99"/>
      <c r="F522" s="99"/>
      <c r="G522" s="99"/>
      <c r="H522" s="99"/>
      <c r="I522" s="99"/>
      <c r="J522" s="99"/>
      <c r="K522" s="99"/>
      <c r="L522" s="99"/>
      <c r="M522" s="99"/>
      <c r="N522" s="99"/>
      <c r="O522" s="1"/>
      <c r="P522" s="1"/>
      <c r="Q522" s="1"/>
      <c r="R522" s="1"/>
      <c r="S522" s="1"/>
      <c r="T522" s="1"/>
      <c r="U522" s="1"/>
      <c r="V522" s="1"/>
      <c r="W522" s="1"/>
      <c r="X522" s="1"/>
      <c r="Y522" s="1"/>
      <c r="Z522" s="1"/>
    </row>
    <row r="523" spans="1:26" ht="15.75" customHeight="1" x14ac:dyDescent="0.3">
      <c r="A523" s="99"/>
      <c r="B523" s="99"/>
      <c r="C523" s="99"/>
      <c r="D523" s="99"/>
      <c r="E523" s="99"/>
      <c r="F523" s="99"/>
      <c r="G523" s="99"/>
      <c r="H523" s="99"/>
      <c r="I523" s="99"/>
      <c r="J523" s="99"/>
      <c r="K523" s="99"/>
      <c r="L523" s="99"/>
      <c r="M523" s="99"/>
      <c r="N523" s="99"/>
      <c r="O523" s="1"/>
      <c r="P523" s="1"/>
      <c r="Q523" s="1"/>
      <c r="R523" s="1"/>
      <c r="S523" s="1"/>
      <c r="T523" s="1"/>
      <c r="U523" s="1"/>
      <c r="V523" s="1"/>
      <c r="W523" s="1"/>
      <c r="X523" s="1"/>
      <c r="Y523" s="1"/>
      <c r="Z523" s="1"/>
    </row>
    <row r="524" spans="1:26" ht="15.75" customHeight="1" x14ac:dyDescent="0.3">
      <c r="A524" s="99"/>
      <c r="B524" s="99"/>
      <c r="C524" s="99"/>
      <c r="D524" s="99"/>
      <c r="E524" s="99"/>
      <c r="F524" s="99"/>
      <c r="G524" s="99"/>
      <c r="H524" s="99"/>
      <c r="I524" s="99"/>
      <c r="J524" s="99"/>
      <c r="K524" s="99"/>
      <c r="L524" s="99"/>
      <c r="M524" s="99"/>
      <c r="N524" s="99"/>
      <c r="O524" s="1"/>
      <c r="P524" s="1"/>
      <c r="Q524" s="1"/>
      <c r="R524" s="1"/>
      <c r="S524" s="1"/>
      <c r="T524" s="1"/>
      <c r="U524" s="1"/>
      <c r="V524" s="1"/>
      <c r="W524" s="1"/>
      <c r="X524" s="1"/>
      <c r="Y524" s="1"/>
      <c r="Z524" s="1"/>
    </row>
    <row r="525" spans="1:26" ht="15.75" customHeight="1" x14ac:dyDescent="0.3">
      <c r="A525" s="99"/>
      <c r="B525" s="99"/>
      <c r="C525" s="99"/>
      <c r="D525" s="99"/>
      <c r="E525" s="99"/>
      <c r="F525" s="99"/>
      <c r="G525" s="99"/>
      <c r="H525" s="99"/>
      <c r="I525" s="99"/>
      <c r="J525" s="99"/>
      <c r="K525" s="99"/>
      <c r="L525" s="99"/>
      <c r="M525" s="99"/>
      <c r="N525" s="99"/>
      <c r="O525" s="1"/>
      <c r="P525" s="1"/>
      <c r="Q525" s="1"/>
      <c r="R525" s="1"/>
      <c r="S525" s="1"/>
      <c r="T525" s="1"/>
      <c r="U525" s="1"/>
      <c r="V525" s="1"/>
      <c r="W525" s="1"/>
      <c r="X525" s="1"/>
      <c r="Y525" s="1"/>
      <c r="Z525" s="1"/>
    </row>
    <row r="526" spans="1:26" ht="15.75" customHeight="1" x14ac:dyDescent="0.3">
      <c r="A526" s="99"/>
      <c r="B526" s="99"/>
      <c r="C526" s="99"/>
      <c r="D526" s="99"/>
      <c r="E526" s="99"/>
      <c r="F526" s="99"/>
      <c r="G526" s="99"/>
      <c r="H526" s="99"/>
      <c r="I526" s="99"/>
      <c r="J526" s="99"/>
      <c r="K526" s="99"/>
      <c r="L526" s="99"/>
      <c r="M526" s="99"/>
      <c r="N526" s="99"/>
      <c r="O526" s="1"/>
      <c r="P526" s="1"/>
      <c r="Q526" s="1"/>
      <c r="R526" s="1"/>
      <c r="S526" s="1"/>
      <c r="T526" s="1"/>
      <c r="U526" s="1"/>
      <c r="V526" s="1"/>
      <c r="W526" s="1"/>
      <c r="X526" s="1"/>
      <c r="Y526" s="1"/>
      <c r="Z526" s="1"/>
    </row>
    <row r="527" spans="1:26" ht="15.75" customHeight="1" x14ac:dyDescent="0.3">
      <c r="A527" s="99"/>
      <c r="B527" s="99"/>
      <c r="C527" s="99"/>
      <c r="D527" s="99"/>
      <c r="E527" s="99"/>
      <c r="F527" s="99"/>
      <c r="G527" s="99"/>
      <c r="H527" s="99"/>
      <c r="I527" s="99"/>
      <c r="J527" s="99"/>
      <c r="K527" s="99"/>
      <c r="L527" s="99"/>
      <c r="M527" s="99"/>
      <c r="N527" s="99"/>
      <c r="O527" s="1"/>
      <c r="P527" s="1"/>
      <c r="Q527" s="1"/>
      <c r="R527" s="1"/>
      <c r="S527" s="1"/>
      <c r="T527" s="1"/>
      <c r="U527" s="1"/>
      <c r="V527" s="1"/>
      <c r="W527" s="1"/>
      <c r="X527" s="1"/>
      <c r="Y527" s="1"/>
      <c r="Z527" s="1"/>
    </row>
    <row r="528" spans="1:26" ht="15.75" customHeight="1" x14ac:dyDescent="0.3">
      <c r="A528" s="99"/>
      <c r="B528" s="99"/>
      <c r="C528" s="99"/>
      <c r="D528" s="99"/>
      <c r="E528" s="99"/>
      <c r="F528" s="99"/>
      <c r="G528" s="99"/>
      <c r="H528" s="99"/>
      <c r="I528" s="99"/>
      <c r="J528" s="99"/>
      <c r="K528" s="99"/>
      <c r="L528" s="99"/>
      <c r="M528" s="99"/>
      <c r="N528" s="99"/>
      <c r="O528" s="1"/>
      <c r="P528" s="1"/>
      <c r="Q528" s="1"/>
      <c r="R528" s="1"/>
      <c r="S528" s="1"/>
      <c r="T528" s="1"/>
      <c r="U528" s="1"/>
      <c r="V528" s="1"/>
      <c r="W528" s="1"/>
      <c r="X528" s="1"/>
      <c r="Y528" s="1"/>
      <c r="Z528" s="1"/>
    </row>
    <row r="529" spans="1:26" ht="15.75" customHeight="1" x14ac:dyDescent="0.3">
      <c r="A529" s="99"/>
      <c r="B529" s="99"/>
      <c r="C529" s="99"/>
      <c r="D529" s="99"/>
      <c r="E529" s="99"/>
      <c r="F529" s="99"/>
      <c r="G529" s="99"/>
      <c r="H529" s="99"/>
      <c r="I529" s="99"/>
      <c r="J529" s="99"/>
      <c r="K529" s="99"/>
      <c r="L529" s="99"/>
      <c r="M529" s="99"/>
      <c r="N529" s="99"/>
      <c r="O529" s="1"/>
      <c r="P529" s="1"/>
      <c r="Q529" s="1"/>
      <c r="R529" s="1"/>
      <c r="S529" s="1"/>
      <c r="T529" s="1"/>
      <c r="U529" s="1"/>
      <c r="V529" s="1"/>
      <c r="W529" s="1"/>
      <c r="X529" s="1"/>
      <c r="Y529" s="1"/>
      <c r="Z529" s="1"/>
    </row>
    <row r="530" spans="1:26" ht="15.75" customHeight="1" x14ac:dyDescent="0.3">
      <c r="A530" s="99"/>
      <c r="B530" s="99"/>
      <c r="C530" s="99"/>
      <c r="D530" s="99"/>
      <c r="E530" s="99"/>
      <c r="F530" s="99"/>
      <c r="G530" s="99"/>
      <c r="H530" s="99"/>
      <c r="I530" s="99"/>
      <c r="J530" s="99"/>
      <c r="K530" s="99"/>
      <c r="L530" s="99"/>
      <c r="M530" s="99"/>
      <c r="N530" s="99"/>
      <c r="O530" s="1"/>
      <c r="P530" s="1"/>
      <c r="Q530" s="1"/>
      <c r="R530" s="1"/>
      <c r="S530" s="1"/>
      <c r="T530" s="1"/>
      <c r="U530" s="1"/>
      <c r="V530" s="1"/>
      <c r="W530" s="1"/>
      <c r="X530" s="1"/>
      <c r="Y530" s="1"/>
      <c r="Z530" s="1"/>
    </row>
    <row r="531" spans="1:26" ht="15.75" customHeight="1" x14ac:dyDescent="0.3">
      <c r="A531" s="99"/>
      <c r="B531" s="99"/>
      <c r="C531" s="99"/>
      <c r="D531" s="99"/>
      <c r="E531" s="99"/>
      <c r="F531" s="99"/>
      <c r="G531" s="99"/>
      <c r="H531" s="99"/>
      <c r="I531" s="99"/>
      <c r="J531" s="99"/>
      <c r="K531" s="99"/>
      <c r="L531" s="99"/>
      <c r="M531" s="99"/>
      <c r="N531" s="99"/>
      <c r="O531" s="1"/>
      <c r="P531" s="1"/>
      <c r="Q531" s="1"/>
      <c r="R531" s="1"/>
      <c r="S531" s="1"/>
      <c r="T531" s="1"/>
      <c r="U531" s="1"/>
      <c r="V531" s="1"/>
      <c r="W531" s="1"/>
      <c r="X531" s="1"/>
      <c r="Y531" s="1"/>
      <c r="Z531" s="1"/>
    </row>
    <row r="532" spans="1:26" ht="15.75" customHeight="1" x14ac:dyDescent="0.3">
      <c r="A532" s="99"/>
      <c r="B532" s="99"/>
      <c r="C532" s="99"/>
      <c r="D532" s="99"/>
      <c r="E532" s="99"/>
      <c r="F532" s="99"/>
      <c r="G532" s="99"/>
      <c r="H532" s="99"/>
      <c r="I532" s="99"/>
      <c r="J532" s="99"/>
      <c r="K532" s="99"/>
      <c r="L532" s="99"/>
      <c r="M532" s="99"/>
      <c r="N532" s="99"/>
      <c r="O532" s="1"/>
      <c r="P532" s="1"/>
      <c r="Q532" s="1"/>
      <c r="R532" s="1"/>
      <c r="S532" s="1"/>
      <c r="T532" s="1"/>
      <c r="U532" s="1"/>
      <c r="V532" s="1"/>
      <c r="W532" s="1"/>
      <c r="X532" s="1"/>
      <c r="Y532" s="1"/>
      <c r="Z532" s="1"/>
    </row>
    <row r="533" spans="1:26" ht="15.75" customHeight="1" x14ac:dyDescent="0.3">
      <c r="A533" s="99"/>
      <c r="B533" s="99"/>
      <c r="C533" s="99"/>
      <c r="D533" s="99"/>
      <c r="E533" s="99"/>
      <c r="F533" s="99"/>
      <c r="G533" s="99"/>
      <c r="H533" s="99"/>
      <c r="I533" s="99"/>
      <c r="J533" s="99"/>
      <c r="K533" s="99"/>
      <c r="L533" s="99"/>
      <c r="M533" s="99"/>
      <c r="N533" s="99"/>
      <c r="O533" s="1"/>
      <c r="P533" s="1"/>
      <c r="Q533" s="1"/>
      <c r="R533" s="1"/>
      <c r="S533" s="1"/>
      <c r="T533" s="1"/>
      <c r="U533" s="1"/>
      <c r="V533" s="1"/>
      <c r="W533" s="1"/>
      <c r="X533" s="1"/>
      <c r="Y533" s="1"/>
      <c r="Z533" s="1"/>
    </row>
    <row r="534" spans="1:26" ht="15.75" customHeight="1" x14ac:dyDescent="0.3">
      <c r="A534" s="99"/>
      <c r="B534" s="99"/>
      <c r="C534" s="99"/>
      <c r="D534" s="99"/>
      <c r="E534" s="99"/>
      <c r="F534" s="99"/>
      <c r="G534" s="99"/>
      <c r="H534" s="99"/>
      <c r="I534" s="99"/>
      <c r="J534" s="99"/>
      <c r="K534" s="99"/>
      <c r="L534" s="99"/>
      <c r="M534" s="99"/>
      <c r="N534" s="99"/>
      <c r="O534" s="1"/>
      <c r="P534" s="1"/>
      <c r="Q534" s="1"/>
      <c r="R534" s="1"/>
      <c r="S534" s="1"/>
      <c r="T534" s="1"/>
      <c r="U534" s="1"/>
      <c r="V534" s="1"/>
      <c r="W534" s="1"/>
      <c r="X534" s="1"/>
      <c r="Y534" s="1"/>
      <c r="Z534" s="1"/>
    </row>
    <row r="535" spans="1:26" ht="15.75" customHeight="1" x14ac:dyDescent="0.3">
      <c r="A535" s="99"/>
      <c r="B535" s="99"/>
      <c r="C535" s="99"/>
      <c r="D535" s="99"/>
      <c r="E535" s="99"/>
      <c r="F535" s="99"/>
      <c r="G535" s="99"/>
      <c r="H535" s="99"/>
      <c r="I535" s="99"/>
      <c r="J535" s="99"/>
      <c r="K535" s="99"/>
      <c r="L535" s="99"/>
      <c r="M535" s="99"/>
      <c r="N535" s="99"/>
      <c r="O535" s="1"/>
      <c r="P535" s="1"/>
      <c r="Q535" s="1"/>
      <c r="R535" s="1"/>
      <c r="S535" s="1"/>
      <c r="T535" s="1"/>
      <c r="U535" s="1"/>
      <c r="V535" s="1"/>
      <c r="W535" s="1"/>
      <c r="X535" s="1"/>
      <c r="Y535" s="1"/>
      <c r="Z535" s="1"/>
    </row>
    <row r="536" spans="1:26" ht="15.75" customHeight="1" x14ac:dyDescent="0.3">
      <c r="A536" s="99"/>
      <c r="B536" s="99"/>
      <c r="C536" s="99"/>
      <c r="D536" s="99"/>
      <c r="E536" s="99"/>
      <c r="F536" s="99"/>
      <c r="G536" s="99"/>
      <c r="H536" s="99"/>
      <c r="I536" s="99"/>
      <c r="J536" s="99"/>
      <c r="K536" s="99"/>
      <c r="L536" s="99"/>
      <c r="M536" s="99"/>
      <c r="N536" s="99"/>
      <c r="O536" s="1"/>
      <c r="P536" s="1"/>
      <c r="Q536" s="1"/>
      <c r="R536" s="1"/>
      <c r="S536" s="1"/>
      <c r="T536" s="1"/>
      <c r="U536" s="1"/>
      <c r="V536" s="1"/>
      <c r="W536" s="1"/>
      <c r="X536" s="1"/>
      <c r="Y536" s="1"/>
      <c r="Z536" s="1"/>
    </row>
    <row r="537" spans="1:26" ht="15.75" customHeight="1" x14ac:dyDescent="0.3">
      <c r="A537" s="99"/>
      <c r="B537" s="99"/>
      <c r="C537" s="99"/>
      <c r="D537" s="99"/>
      <c r="E537" s="99"/>
      <c r="F537" s="99"/>
      <c r="G537" s="99"/>
      <c r="H537" s="99"/>
      <c r="I537" s="99"/>
      <c r="J537" s="99"/>
      <c r="K537" s="99"/>
      <c r="L537" s="99"/>
      <c r="M537" s="99"/>
      <c r="N537" s="99"/>
      <c r="O537" s="1"/>
      <c r="P537" s="1"/>
      <c r="Q537" s="1"/>
      <c r="R537" s="1"/>
      <c r="S537" s="1"/>
      <c r="T537" s="1"/>
      <c r="U537" s="1"/>
      <c r="V537" s="1"/>
      <c r="W537" s="1"/>
      <c r="X537" s="1"/>
      <c r="Y537" s="1"/>
      <c r="Z537" s="1"/>
    </row>
    <row r="538" spans="1:26" ht="15.75" customHeight="1" x14ac:dyDescent="0.3">
      <c r="A538" s="99"/>
      <c r="B538" s="99"/>
      <c r="C538" s="99"/>
      <c r="D538" s="99"/>
      <c r="E538" s="99"/>
      <c r="F538" s="99"/>
      <c r="G538" s="99"/>
      <c r="H538" s="99"/>
      <c r="I538" s="99"/>
      <c r="J538" s="99"/>
      <c r="K538" s="99"/>
      <c r="L538" s="99"/>
      <c r="M538" s="99"/>
      <c r="N538" s="99"/>
      <c r="O538" s="1"/>
      <c r="P538" s="1"/>
      <c r="Q538" s="1"/>
      <c r="R538" s="1"/>
      <c r="S538" s="1"/>
      <c r="T538" s="1"/>
      <c r="U538" s="1"/>
      <c r="V538" s="1"/>
      <c r="W538" s="1"/>
      <c r="X538" s="1"/>
      <c r="Y538" s="1"/>
      <c r="Z538" s="1"/>
    </row>
    <row r="539" spans="1:26" ht="15.75" customHeight="1" x14ac:dyDescent="0.3">
      <c r="A539" s="99"/>
      <c r="B539" s="99"/>
      <c r="C539" s="99"/>
      <c r="D539" s="99"/>
      <c r="E539" s="99"/>
      <c r="F539" s="99"/>
      <c r="G539" s="99"/>
      <c r="H539" s="99"/>
      <c r="I539" s="99"/>
      <c r="J539" s="99"/>
      <c r="K539" s="99"/>
      <c r="L539" s="99"/>
      <c r="M539" s="99"/>
      <c r="N539" s="99"/>
      <c r="O539" s="1"/>
      <c r="P539" s="1"/>
      <c r="Q539" s="1"/>
      <c r="R539" s="1"/>
      <c r="S539" s="1"/>
      <c r="T539" s="1"/>
      <c r="U539" s="1"/>
      <c r="V539" s="1"/>
      <c r="W539" s="1"/>
      <c r="X539" s="1"/>
      <c r="Y539" s="1"/>
      <c r="Z539" s="1"/>
    </row>
    <row r="540" spans="1:26" ht="15.75" customHeight="1" x14ac:dyDescent="0.3">
      <c r="A540" s="99"/>
      <c r="B540" s="99"/>
      <c r="C540" s="99"/>
      <c r="D540" s="99"/>
      <c r="E540" s="99"/>
      <c r="F540" s="99"/>
      <c r="G540" s="99"/>
      <c r="H540" s="99"/>
      <c r="I540" s="99"/>
      <c r="J540" s="99"/>
      <c r="K540" s="99"/>
      <c r="L540" s="99"/>
      <c r="M540" s="99"/>
      <c r="N540" s="99"/>
      <c r="O540" s="1"/>
      <c r="P540" s="1"/>
      <c r="Q540" s="1"/>
      <c r="R540" s="1"/>
      <c r="S540" s="1"/>
      <c r="T540" s="1"/>
      <c r="U540" s="1"/>
      <c r="V540" s="1"/>
      <c r="W540" s="1"/>
      <c r="X540" s="1"/>
      <c r="Y540" s="1"/>
      <c r="Z540" s="1"/>
    </row>
    <row r="541" spans="1:26" ht="15.75" customHeight="1" x14ac:dyDescent="0.3">
      <c r="A541" s="99"/>
      <c r="B541" s="99"/>
      <c r="C541" s="99"/>
      <c r="D541" s="99"/>
      <c r="E541" s="99"/>
      <c r="F541" s="99"/>
      <c r="G541" s="99"/>
      <c r="H541" s="99"/>
      <c r="I541" s="99"/>
      <c r="J541" s="99"/>
      <c r="K541" s="99"/>
      <c r="L541" s="99"/>
      <c r="M541" s="99"/>
      <c r="N541" s="99"/>
      <c r="O541" s="1"/>
      <c r="P541" s="1"/>
      <c r="Q541" s="1"/>
      <c r="R541" s="1"/>
      <c r="S541" s="1"/>
      <c r="T541" s="1"/>
      <c r="U541" s="1"/>
      <c r="V541" s="1"/>
      <c r="W541" s="1"/>
      <c r="X541" s="1"/>
      <c r="Y541" s="1"/>
      <c r="Z541" s="1"/>
    </row>
    <row r="542" spans="1:26" ht="15.75" customHeight="1" x14ac:dyDescent="0.3">
      <c r="A542" s="99"/>
      <c r="B542" s="99"/>
      <c r="C542" s="99"/>
      <c r="D542" s="99"/>
      <c r="E542" s="99"/>
      <c r="F542" s="99"/>
      <c r="G542" s="99"/>
      <c r="H542" s="99"/>
      <c r="I542" s="99"/>
      <c r="J542" s="99"/>
      <c r="K542" s="99"/>
      <c r="L542" s="99"/>
      <c r="M542" s="99"/>
      <c r="N542" s="99"/>
      <c r="O542" s="1"/>
      <c r="P542" s="1"/>
      <c r="Q542" s="1"/>
      <c r="R542" s="1"/>
      <c r="S542" s="1"/>
      <c r="T542" s="1"/>
      <c r="U542" s="1"/>
      <c r="V542" s="1"/>
      <c r="W542" s="1"/>
      <c r="X542" s="1"/>
      <c r="Y542" s="1"/>
      <c r="Z542" s="1"/>
    </row>
    <row r="543" spans="1:26" ht="15.75" customHeight="1" x14ac:dyDescent="0.3">
      <c r="A543" s="99"/>
      <c r="B543" s="99"/>
      <c r="C543" s="99"/>
      <c r="D543" s="99"/>
      <c r="E543" s="99"/>
      <c r="F543" s="99"/>
      <c r="G543" s="99"/>
      <c r="H543" s="99"/>
      <c r="I543" s="99"/>
      <c r="J543" s="99"/>
      <c r="K543" s="99"/>
      <c r="L543" s="99"/>
      <c r="M543" s="99"/>
      <c r="N543" s="99"/>
      <c r="O543" s="1"/>
      <c r="P543" s="1"/>
      <c r="Q543" s="1"/>
      <c r="R543" s="1"/>
      <c r="S543" s="1"/>
      <c r="T543" s="1"/>
      <c r="U543" s="1"/>
      <c r="V543" s="1"/>
      <c r="W543" s="1"/>
      <c r="X543" s="1"/>
      <c r="Y543" s="1"/>
      <c r="Z543" s="1"/>
    </row>
    <row r="544" spans="1:26" ht="15.75" customHeight="1" x14ac:dyDescent="0.3">
      <c r="A544" s="99"/>
      <c r="B544" s="99"/>
      <c r="C544" s="99"/>
      <c r="D544" s="99"/>
      <c r="E544" s="99"/>
      <c r="F544" s="99"/>
      <c r="G544" s="99"/>
      <c r="H544" s="99"/>
      <c r="I544" s="99"/>
      <c r="J544" s="99"/>
      <c r="K544" s="99"/>
      <c r="L544" s="99"/>
      <c r="M544" s="99"/>
      <c r="N544" s="99"/>
      <c r="O544" s="1"/>
      <c r="P544" s="1"/>
      <c r="Q544" s="1"/>
      <c r="R544" s="1"/>
      <c r="S544" s="1"/>
      <c r="T544" s="1"/>
      <c r="U544" s="1"/>
      <c r="V544" s="1"/>
      <c r="W544" s="1"/>
      <c r="X544" s="1"/>
      <c r="Y544" s="1"/>
      <c r="Z544" s="1"/>
    </row>
    <row r="545" spans="1:26" ht="15.75" customHeight="1" x14ac:dyDescent="0.3">
      <c r="A545" s="99"/>
      <c r="B545" s="99"/>
      <c r="C545" s="99"/>
      <c r="D545" s="99"/>
      <c r="E545" s="99"/>
      <c r="F545" s="99"/>
      <c r="G545" s="99"/>
      <c r="H545" s="99"/>
      <c r="I545" s="99"/>
      <c r="J545" s="99"/>
      <c r="K545" s="99"/>
      <c r="L545" s="99"/>
      <c r="M545" s="99"/>
      <c r="N545" s="99"/>
      <c r="O545" s="1"/>
      <c r="P545" s="1"/>
      <c r="Q545" s="1"/>
      <c r="R545" s="1"/>
      <c r="S545" s="1"/>
      <c r="T545" s="1"/>
      <c r="U545" s="1"/>
      <c r="V545" s="1"/>
      <c r="W545" s="1"/>
      <c r="X545" s="1"/>
      <c r="Y545" s="1"/>
      <c r="Z545" s="1"/>
    </row>
    <row r="546" spans="1:26" ht="15.75" customHeight="1" x14ac:dyDescent="0.3">
      <c r="A546" s="99"/>
      <c r="B546" s="99"/>
      <c r="C546" s="99"/>
      <c r="D546" s="99"/>
      <c r="E546" s="99"/>
      <c r="F546" s="99"/>
      <c r="G546" s="99"/>
      <c r="H546" s="99"/>
      <c r="I546" s="99"/>
      <c r="J546" s="99"/>
      <c r="K546" s="99"/>
      <c r="L546" s="99"/>
      <c r="M546" s="99"/>
      <c r="N546" s="99"/>
      <c r="O546" s="1"/>
      <c r="P546" s="1"/>
      <c r="Q546" s="1"/>
      <c r="R546" s="1"/>
      <c r="S546" s="1"/>
      <c r="T546" s="1"/>
      <c r="U546" s="1"/>
      <c r="V546" s="1"/>
      <c r="W546" s="1"/>
      <c r="X546" s="1"/>
      <c r="Y546" s="1"/>
      <c r="Z546" s="1"/>
    </row>
    <row r="547" spans="1:26" ht="15.75" customHeight="1" x14ac:dyDescent="0.3">
      <c r="A547" s="99"/>
      <c r="B547" s="99"/>
      <c r="C547" s="99"/>
      <c r="D547" s="99"/>
      <c r="E547" s="99"/>
      <c r="F547" s="99"/>
      <c r="G547" s="99"/>
      <c r="H547" s="99"/>
      <c r="I547" s="99"/>
      <c r="J547" s="99"/>
      <c r="K547" s="99"/>
      <c r="L547" s="99"/>
      <c r="M547" s="99"/>
      <c r="N547" s="99"/>
      <c r="O547" s="1"/>
      <c r="P547" s="1"/>
      <c r="Q547" s="1"/>
      <c r="R547" s="1"/>
      <c r="S547" s="1"/>
      <c r="T547" s="1"/>
      <c r="U547" s="1"/>
      <c r="V547" s="1"/>
      <c r="W547" s="1"/>
      <c r="X547" s="1"/>
      <c r="Y547" s="1"/>
      <c r="Z547" s="1"/>
    </row>
    <row r="548" spans="1:26" ht="15.75" customHeight="1" x14ac:dyDescent="0.3">
      <c r="A548" s="99"/>
      <c r="B548" s="99"/>
      <c r="C548" s="99"/>
      <c r="D548" s="99"/>
      <c r="E548" s="99"/>
      <c r="F548" s="99"/>
      <c r="G548" s="99"/>
      <c r="H548" s="99"/>
      <c r="I548" s="99"/>
      <c r="J548" s="99"/>
      <c r="K548" s="99"/>
      <c r="L548" s="99"/>
      <c r="M548" s="99"/>
      <c r="N548" s="99"/>
      <c r="O548" s="1"/>
      <c r="P548" s="1"/>
      <c r="Q548" s="1"/>
      <c r="R548" s="1"/>
      <c r="S548" s="1"/>
      <c r="T548" s="1"/>
      <c r="U548" s="1"/>
      <c r="V548" s="1"/>
      <c r="W548" s="1"/>
      <c r="X548" s="1"/>
      <c r="Y548" s="1"/>
      <c r="Z548" s="1"/>
    </row>
    <row r="549" spans="1:26" ht="15.75" customHeight="1" x14ac:dyDescent="0.3">
      <c r="A549" s="99"/>
      <c r="B549" s="99"/>
      <c r="C549" s="99"/>
      <c r="D549" s="99"/>
      <c r="E549" s="99"/>
      <c r="F549" s="99"/>
      <c r="G549" s="99"/>
      <c r="H549" s="99"/>
      <c r="I549" s="99"/>
      <c r="J549" s="99"/>
      <c r="K549" s="99"/>
      <c r="L549" s="99"/>
      <c r="M549" s="99"/>
      <c r="N549" s="99"/>
      <c r="O549" s="1"/>
      <c r="P549" s="1"/>
      <c r="Q549" s="1"/>
      <c r="R549" s="1"/>
      <c r="S549" s="1"/>
      <c r="T549" s="1"/>
      <c r="U549" s="1"/>
      <c r="V549" s="1"/>
      <c r="W549" s="1"/>
      <c r="X549" s="1"/>
      <c r="Y549" s="1"/>
      <c r="Z549" s="1"/>
    </row>
    <row r="550" spans="1:26" ht="15.75" customHeight="1" x14ac:dyDescent="0.3">
      <c r="A550" s="99"/>
      <c r="B550" s="99"/>
      <c r="C550" s="99"/>
      <c r="D550" s="99"/>
      <c r="E550" s="99"/>
      <c r="F550" s="99"/>
      <c r="G550" s="99"/>
      <c r="H550" s="99"/>
      <c r="I550" s="99"/>
      <c r="J550" s="99"/>
      <c r="K550" s="99"/>
      <c r="L550" s="99"/>
      <c r="M550" s="99"/>
      <c r="N550" s="99"/>
      <c r="O550" s="1"/>
      <c r="P550" s="1"/>
      <c r="Q550" s="1"/>
      <c r="R550" s="1"/>
      <c r="S550" s="1"/>
      <c r="T550" s="1"/>
      <c r="U550" s="1"/>
      <c r="V550" s="1"/>
      <c r="W550" s="1"/>
      <c r="X550" s="1"/>
      <c r="Y550" s="1"/>
      <c r="Z550" s="1"/>
    </row>
    <row r="551" spans="1:26" ht="15.75" customHeight="1" x14ac:dyDescent="0.3">
      <c r="A551" s="99"/>
      <c r="B551" s="99"/>
      <c r="C551" s="99"/>
      <c r="D551" s="99"/>
      <c r="E551" s="99"/>
      <c r="F551" s="99"/>
      <c r="G551" s="99"/>
      <c r="H551" s="99"/>
      <c r="I551" s="99"/>
      <c r="J551" s="99"/>
      <c r="K551" s="99"/>
      <c r="L551" s="99"/>
      <c r="M551" s="99"/>
      <c r="N551" s="99"/>
      <c r="O551" s="1"/>
      <c r="P551" s="1"/>
      <c r="Q551" s="1"/>
      <c r="R551" s="1"/>
      <c r="S551" s="1"/>
      <c r="T551" s="1"/>
      <c r="U551" s="1"/>
      <c r="V551" s="1"/>
      <c r="W551" s="1"/>
      <c r="X551" s="1"/>
      <c r="Y551" s="1"/>
      <c r="Z551" s="1"/>
    </row>
    <row r="552" spans="1:26" ht="15.75" customHeight="1" x14ac:dyDescent="0.3">
      <c r="A552" s="99"/>
      <c r="B552" s="99"/>
      <c r="C552" s="99"/>
      <c r="D552" s="99"/>
      <c r="E552" s="99"/>
      <c r="F552" s="99"/>
      <c r="G552" s="99"/>
      <c r="H552" s="99"/>
      <c r="I552" s="99"/>
      <c r="J552" s="99"/>
      <c r="K552" s="99"/>
      <c r="L552" s="99"/>
      <c r="M552" s="99"/>
      <c r="N552" s="99"/>
      <c r="O552" s="1"/>
      <c r="P552" s="1"/>
      <c r="Q552" s="1"/>
      <c r="R552" s="1"/>
      <c r="S552" s="1"/>
      <c r="T552" s="1"/>
      <c r="U552" s="1"/>
      <c r="V552" s="1"/>
      <c r="W552" s="1"/>
      <c r="X552" s="1"/>
      <c r="Y552" s="1"/>
      <c r="Z552" s="1"/>
    </row>
    <row r="553" spans="1:26" ht="15.75" customHeight="1" x14ac:dyDescent="0.3">
      <c r="A553" s="99"/>
      <c r="B553" s="99"/>
      <c r="C553" s="99"/>
      <c r="D553" s="99"/>
      <c r="E553" s="99"/>
      <c r="F553" s="99"/>
      <c r="G553" s="99"/>
      <c r="H553" s="99"/>
      <c r="I553" s="99"/>
      <c r="J553" s="99"/>
      <c r="K553" s="99"/>
      <c r="L553" s="99"/>
      <c r="M553" s="99"/>
      <c r="N553" s="99"/>
      <c r="O553" s="1"/>
      <c r="P553" s="1"/>
      <c r="Q553" s="1"/>
      <c r="R553" s="1"/>
      <c r="S553" s="1"/>
      <c r="T553" s="1"/>
      <c r="U553" s="1"/>
      <c r="V553" s="1"/>
      <c r="W553" s="1"/>
      <c r="X553" s="1"/>
      <c r="Y553" s="1"/>
      <c r="Z553" s="1"/>
    </row>
    <row r="554" spans="1:26" ht="15.75" customHeight="1" x14ac:dyDescent="0.3">
      <c r="A554" s="99"/>
      <c r="B554" s="99"/>
      <c r="C554" s="99"/>
      <c r="D554" s="99"/>
      <c r="E554" s="99"/>
      <c r="F554" s="99"/>
      <c r="G554" s="99"/>
      <c r="H554" s="99"/>
      <c r="I554" s="99"/>
      <c r="J554" s="99"/>
      <c r="K554" s="99"/>
      <c r="L554" s="99"/>
      <c r="M554" s="99"/>
      <c r="N554" s="99"/>
      <c r="O554" s="1"/>
      <c r="P554" s="1"/>
      <c r="Q554" s="1"/>
      <c r="R554" s="1"/>
      <c r="S554" s="1"/>
      <c r="T554" s="1"/>
      <c r="U554" s="1"/>
      <c r="V554" s="1"/>
      <c r="W554" s="1"/>
      <c r="X554" s="1"/>
      <c r="Y554" s="1"/>
      <c r="Z554" s="1"/>
    </row>
    <row r="555" spans="1:26" ht="15.75" customHeight="1" x14ac:dyDescent="0.3">
      <c r="A555" s="99"/>
      <c r="B555" s="99"/>
      <c r="C555" s="99"/>
      <c r="D555" s="99"/>
      <c r="E555" s="99"/>
      <c r="F555" s="99"/>
      <c r="G555" s="99"/>
      <c r="H555" s="99"/>
      <c r="I555" s="99"/>
      <c r="J555" s="99"/>
      <c r="K555" s="99"/>
      <c r="L555" s="99"/>
      <c r="M555" s="99"/>
      <c r="N555" s="99"/>
      <c r="O555" s="1"/>
      <c r="P555" s="1"/>
      <c r="Q555" s="1"/>
      <c r="R555" s="1"/>
      <c r="S555" s="1"/>
      <c r="T555" s="1"/>
      <c r="U555" s="1"/>
      <c r="V555" s="1"/>
      <c r="W555" s="1"/>
      <c r="X555" s="1"/>
      <c r="Y555" s="1"/>
      <c r="Z555" s="1"/>
    </row>
    <row r="556" spans="1:26" ht="15.75" customHeight="1" x14ac:dyDescent="0.3">
      <c r="A556" s="99"/>
      <c r="B556" s="99"/>
      <c r="C556" s="99"/>
      <c r="D556" s="99"/>
      <c r="E556" s="99"/>
      <c r="F556" s="99"/>
      <c r="G556" s="99"/>
      <c r="H556" s="99"/>
      <c r="I556" s="99"/>
      <c r="J556" s="99"/>
      <c r="K556" s="99"/>
      <c r="L556" s="99"/>
      <c r="M556" s="99"/>
      <c r="N556" s="99"/>
      <c r="O556" s="1"/>
      <c r="P556" s="1"/>
      <c r="Q556" s="1"/>
      <c r="R556" s="1"/>
      <c r="S556" s="1"/>
      <c r="T556" s="1"/>
      <c r="U556" s="1"/>
      <c r="V556" s="1"/>
      <c r="W556" s="1"/>
      <c r="X556" s="1"/>
      <c r="Y556" s="1"/>
      <c r="Z556" s="1"/>
    </row>
    <row r="557" spans="1:26" ht="15.75" customHeight="1" x14ac:dyDescent="0.3">
      <c r="A557" s="99"/>
      <c r="B557" s="99"/>
      <c r="C557" s="99"/>
      <c r="D557" s="99"/>
      <c r="E557" s="99"/>
      <c r="F557" s="99"/>
      <c r="G557" s="99"/>
      <c r="H557" s="99"/>
      <c r="I557" s="99"/>
      <c r="J557" s="99"/>
      <c r="K557" s="99"/>
      <c r="L557" s="99"/>
      <c r="M557" s="99"/>
      <c r="N557" s="99"/>
      <c r="O557" s="1"/>
      <c r="P557" s="1"/>
      <c r="Q557" s="1"/>
      <c r="R557" s="1"/>
      <c r="S557" s="1"/>
      <c r="T557" s="1"/>
      <c r="U557" s="1"/>
      <c r="V557" s="1"/>
      <c r="W557" s="1"/>
      <c r="X557" s="1"/>
      <c r="Y557" s="1"/>
      <c r="Z557" s="1"/>
    </row>
    <row r="558" spans="1:26" ht="15.75" customHeight="1" x14ac:dyDescent="0.3">
      <c r="A558" s="99"/>
      <c r="B558" s="99"/>
      <c r="C558" s="99"/>
      <c r="D558" s="99"/>
      <c r="E558" s="99"/>
      <c r="F558" s="99"/>
      <c r="G558" s="99"/>
      <c r="H558" s="99"/>
      <c r="I558" s="99"/>
      <c r="J558" s="99"/>
      <c r="K558" s="99"/>
      <c r="L558" s="99"/>
      <c r="M558" s="99"/>
      <c r="N558" s="99"/>
      <c r="O558" s="1"/>
      <c r="P558" s="1"/>
      <c r="Q558" s="1"/>
      <c r="R558" s="1"/>
      <c r="S558" s="1"/>
      <c r="T558" s="1"/>
      <c r="U558" s="1"/>
      <c r="V558" s="1"/>
      <c r="W558" s="1"/>
      <c r="X558" s="1"/>
      <c r="Y558" s="1"/>
      <c r="Z558" s="1"/>
    </row>
    <row r="559" spans="1:26" ht="15.75" customHeight="1" x14ac:dyDescent="0.3">
      <c r="A559" s="99"/>
      <c r="B559" s="99"/>
      <c r="C559" s="99"/>
      <c r="D559" s="99"/>
      <c r="E559" s="99"/>
      <c r="F559" s="99"/>
      <c r="G559" s="99"/>
      <c r="H559" s="99"/>
      <c r="I559" s="99"/>
      <c r="J559" s="99"/>
      <c r="K559" s="99"/>
      <c r="L559" s="99"/>
      <c r="M559" s="99"/>
      <c r="N559" s="99"/>
      <c r="O559" s="1"/>
      <c r="P559" s="1"/>
      <c r="Q559" s="1"/>
      <c r="R559" s="1"/>
      <c r="S559" s="1"/>
      <c r="T559" s="1"/>
      <c r="U559" s="1"/>
      <c r="V559" s="1"/>
      <c r="W559" s="1"/>
      <c r="X559" s="1"/>
      <c r="Y559" s="1"/>
      <c r="Z559" s="1"/>
    </row>
    <row r="560" spans="1:26" ht="15.75" customHeight="1" x14ac:dyDescent="0.3">
      <c r="A560" s="99"/>
      <c r="B560" s="99"/>
      <c r="C560" s="99"/>
      <c r="D560" s="99"/>
      <c r="E560" s="99"/>
      <c r="F560" s="99"/>
      <c r="G560" s="99"/>
      <c r="H560" s="99"/>
      <c r="I560" s="99"/>
      <c r="J560" s="99"/>
      <c r="K560" s="99"/>
      <c r="L560" s="99"/>
      <c r="M560" s="99"/>
      <c r="N560" s="99"/>
      <c r="O560" s="1"/>
      <c r="P560" s="1"/>
      <c r="Q560" s="1"/>
      <c r="R560" s="1"/>
      <c r="S560" s="1"/>
      <c r="T560" s="1"/>
      <c r="U560" s="1"/>
      <c r="V560" s="1"/>
      <c r="W560" s="1"/>
      <c r="X560" s="1"/>
      <c r="Y560" s="1"/>
      <c r="Z560" s="1"/>
    </row>
    <row r="561" spans="1:26" ht="15.75" customHeight="1" x14ac:dyDescent="0.3">
      <c r="A561" s="99"/>
      <c r="B561" s="99"/>
      <c r="C561" s="99"/>
      <c r="D561" s="99"/>
      <c r="E561" s="99"/>
      <c r="F561" s="99"/>
      <c r="G561" s="99"/>
      <c r="H561" s="99"/>
      <c r="I561" s="99"/>
      <c r="J561" s="99"/>
      <c r="K561" s="99"/>
      <c r="L561" s="99"/>
      <c r="M561" s="99"/>
      <c r="N561" s="99"/>
      <c r="O561" s="1"/>
      <c r="P561" s="1"/>
      <c r="Q561" s="1"/>
      <c r="R561" s="1"/>
      <c r="S561" s="1"/>
      <c r="T561" s="1"/>
      <c r="U561" s="1"/>
      <c r="V561" s="1"/>
      <c r="W561" s="1"/>
      <c r="X561" s="1"/>
      <c r="Y561" s="1"/>
      <c r="Z561" s="1"/>
    </row>
    <row r="562" spans="1:26" ht="15.75" customHeight="1" x14ac:dyDescent="0.3">
      <c r="A562" s="99"/>
      <c r="B562" s="99"/>
      <c r="C562" s="99"/>
      <c r="D562" s="99"/>
      <c r="E562" s="99"/>
      <c r="F562" s="99"/>
      <c r="G562" s="99"/>
      <c r="H562" s="99"/>
      <c r="I562" s="99"/>
      <c r="J562" s="99"/>
      <c r="K562" s="99"/>
      <c r="L562" s="99"/>
      <c r="M562" s="99"/>
      <c r="N562" s="99"/>
      <c r="O562" s="1"/>
      <c r="P562" s="1"/>
      <c r="Q562" s="1"/>
      <c r="R562" s="1"/>
      <c r="S562" s="1"/>
      <c r="T562" s="1"/>
      <c r="U562" s="1"/>
      <c r="V562" s="1"/>
      <c r="W562" s="1"/>
      <c r="X562" s="1"/>
      <c r="Y562" s="1"/>
      <c r="Z562" s="1"/>
    </row>
    <row r="563" spans="1:26" ht="15.75" customHeight="1" x14ac:dyDescent="0.3">
      <c r="A563" s="99"/>
      <c r="B563" s="99"/>
      <c r="C563" s="99"/>
      <c r="D563" s="99"/>
      <c r="E563" s="99"/>
      <c r="F563" s="99"/>
      <c r="G563" s="99"/>
      <c r="H563" s="99"/>
      <c r="I563" s="99"/>
      <c r="J563" s="99"/>
      <c r="K563" s="99"/>
      <c r="L563" s="99"/>
      <c r="M563" s="99"/>
      <c r="N563" s="99"/>
      <c r="O563" s="1"/>
      <c r="P563" s="1"/>
      <c r="Q563" s="1"/>
      <c r="R563" s="1"/>
      <c r="S563" s="1"/>
      <c r="T563" s="1"/>
      <c r="U563" s="1"/>
      <c r="V563" s="1"/>
      <c r="W563" s="1"/>
      <c r="X563" s="1"/>
      <c r="Y563" s="1"/>
      <c r="Z563" s="1"/>
    </row>
    <row r="564" spans="1:26" ht="15.75" customHeight="1" x14ac:dyDescent="0.3">
      <c r="A564" s="99"/>
      <c r="B564" s="99"/>
      <c r="C564" s="99"/>
      <c r="D564" s="99"/>
      <c r="E564" s="99"/>
      <c r="F564" s="99"/>
      <c r="G564" s="99"/>
      <c r="H564" s="99"/>
      <c r="I564" s="99"/>
      <c r="J564" s="99"/>
      <c r="K564" s="99"/>
      <c r="L564" s="99"/>
      <c r="M564" s="99"/>
      <c r="N564" s="99"/>
      <c r="O564" s="1"/>
      <c r="P564" s="1"/>
      <c r="Q564" s="1"/>
      <c r="R564" s="1"/>
      <c r="S564" s="1"/>
      <c r="T564" s="1"/>
      <c r="U564" s="1"/>
      <c r="V564" s="1"/>
      <c r="W564" s="1"/>
      <c r="X564" s="1"/>
      <c r="Y564" s="1"/>
      <c r="Z564" s="1"/>
    </row>
    <row r="565" spans="1:26" ht="15.75" customHeight="1" x14ac:dyDescent="0.3">
      <c r="A565" s="99"/>
      <c r="B565" s="99"/>
      <c r="C565" s="99"/>
      <c r="D565" s="99"/>
      <c r="E565" s="99"/>
      <c r="F565" s="99"/>
      <c r="G565" s="99"/>
      <c r="H565" s="99"/>
      <c r="I565" s="99"/>
      <c r="J565" s="99"/>
      <c r="K565" s="99"/>
      <c r="L565" s="99"/>
      <c r="M565" s="99"/>
      <c r="N565" s="99"/>
      <c r="O565" s="1"/>
      <c r="P565" s="1"/>
      <c r="Q565" s="1"/>
      <c r="R565" s="1"/>
      <c r="S565" s="1"/>
      <c r="T565" s="1"/>
      <c r="U565" s="1"/>
      <c r="V565" s="1"/>
      <c r="W565" s="1"/>
      <c r="X565" s="1"/>
      <c r="Y565" s="1"/>
      <c r="Z565" s="1"/>
    </row>
    <row r="566" spans="1:26" ht="15.75" customHeight="1" x14ac:dyDescent="0.3">
      <c r="A566" s="99"/>
      <c r="B566" s="99"/>
      <c r="C566" s="99"/>
      <c r="D566" s="99"/>
      <c r="E566" s="99"/>
      <c r="F566" s="99"/>
      <c r="G566" s="99"/>
      <c r="H566" s="99"/>
      <c r="I566" s="99"/>
      <c r="J566" s="99"/>
      <c r="K566" s="99"/>
      <c r="L566" s="99"/>
      <c r="M566" s="99"/>
      <c r="N566" s="99"/>
      <c r="O566" s="1"/>
      <c r="P566" s="1"/>
      <c r="Q566" s="1"/>
      <c r="R566" s="1"/>
      <c r="S566" s="1"/>
      <c r="T566" s="1"/>
      <c r="U566" s="1"/>
      <c r="V566" s="1"/>
      <c r="W566" s="1"/>
      <c r="X566" s="1"/>
      <c r="Y566" s="1"/>
      <c r="Z566" s="1"/>
    </row>
    <row r="567" spans="1:26" ht="15.75" customHeight="1" x14ac:dyDescent="0.3">
      <c r="A567" s="99"/>
      <c r="B567" s="99"/>
      <c r="C567" s="99"/>
      <c r="D567" s="99"/>
      <c r="E567" s="99"/>
      <c r="F567" s="99"/>
      <c r="G567" s="99"/>
      <c r="H567" s="99"/>
      <c r="I567" s="99"/>
      <c r="J567" s="99"/>
      <c r="K567" s="99"/>
      <c r="L567" s="99"/>
      <c r="M567" s="99"/>
      <c r="N567" s="99"/>
      <c r="O567" s="1"/>
      <c r="P567" s="1"/>
      <c r="Q567" s="1"/>
      <c r="R567" s="1"/>
      <c r="S567" s="1"/>
      <c r="T567" s="1"/>
      <c r="U567" s="1"/>
      <c r="V567" s="1"/>
      <c r="W567" s="1"/>
      <c r="X567" s="1"/>
      <c r="Y567" s="1"/>
      <c r="Z567" s="1"/>
    </row>
    <row r="568" spans="1:26" ht="15.75" customHeight="1" x14ac:dyDescent="0.3">
      <c r="A568" s="99"/>
      <c r="B568" s="99"/>
      <c r="C568" s="99"/>
      <c r="D568" s="99"/>
      <c r="E568" s="99"/>
      <c r="F568" s="99"/>
      <c r="G568" s="99"/>
      <c r="H568" s="99"/>
      <c r="I568" s="99"/>
      <c r="J568" s="99"/>
      <c r="K568" s="99"/>
      <c r="L568" s="99"/>
      <c r="M568" s="99"/>
      <c r="N568" s="99"/>
      <c r="O568" s="1"/>
      <c r="P568" s="1"/>
      <c r="Q568" s="1"/>
      <c r="R568" s="1"/>
      <c r="S568" s="1"/>
      <c r="T568" s="1"/>
      <c r="U568" s="1"/>
      <c r="V568" s="1"/>
      <c r="W568" s="1"/>
      <c r="X568" s="1"/>
      <c r="Y568" s="1"/>
      <c r="Z568" s="1"/>
    </row>
    <row r="569" spans="1:26" ht="15.75" customHeight="1" x14ac:dyDescent="0.3">
      <c r="A569" s="99"/>
      <c r="B569" s="99"/>
      <c r="C569" s="99"/>
      <c r="D569" s="99"/>
      <c r="E569" s="99"/>
      <c r="F569" s="99"/>
      <c r="G569" s="99"/>
      <c r="H569" s="99"/>
      <c r="I569" s="99"/>
      <c r="J569" s="99"/>
      <c r="K569" s="99"/>
      <c r="L569" s="99"/>
      <c r="M569" s="99"/>
      <c r="N569" s="99"/>
      <c r="O569" s="1"/>
      <c r="P569" s="1"/>
      <c r="Q569" s="1"/>
      <c r="R569" s="1"/>
      <c r="S569" s="1"/>
      <c r="T569" s="1"/>
      <c r="U569" s="1"/>
      <c r="V569" s="1"/>
      <c r="W569" s="1"/>
      <c r="X569" s="1"/>
      <c r="Y569" s="1"/>
      <c r="Z569" s="1"/>
    </row>
    <row r="570" spans="1:26" ht="15.75" customHeight="1" x14ac:dyDescent="0.3">
      <c r="A570" s="99"/>
      <c r="B570" s="99"/>
      <c r="C570" s="99"/>
      <c r="D570" s="99"/>
      <c r="E570" s="99"/>
      <c r="F570" s="99"/>
      <c r="G570" s="99"/>
      <c r="H570" s="99"/>
      <c r="I570" s="99"/>
      <c r="J570" s="99"/>
      <c r="K570" s="99"/>
      <c r="L570" s="99"/>
      <c r="M570" s="99"/>
      <c r="N570" s="99"/>
      <c r="O570" s="1"/>
      <c r="P570" s="1"/>
      <c r="Q570" s="1"/>
      <c r="R570" s="1"/>
      <c r="S570" s="1"/>
      <c r="T570" s="1"/>
      <c r="U570" s="1"/>
      <c r="V570" s="1"/>
      <c r="W570" s="1"/>
      <c r="X570" s="1"/>
      <c r="Y570" s="1"/>
      <c r="Z570" s="1"/>
    </row>
    <row r="571" spans="1:26" ht="15.75" customHeight="1" x14ac:dyDescent="0.3">
      <c r="A571" s="99"/>
      <c r="B571" s="99"/>
      <c r="C571" s="99"/>
      <c r="D571" s="99"/>
      <c r="E571" s="99"/>
      <c r="F571" s="99"/>
      <c r="G571" s="99"/>
      <c r="H571" s="99"/>
      <c r="I571" s="99"/>
      <c r="J571" s="99"/>
      <c r="K571" s="99"/>
      <c r="L571" s="99"/>
      <c r="M571" s="99"/>
      <c r="N571" s="99"/>
      <c r="O571" s="1"/>
      <c r="P571" s="1"/>
      <c r="Q571" s="1"/>
      <c r="R571" s="1"/>
      <c r="S571" s="1"/>
      <c r="T571" s="1"/>
      <c r="U571" s="1"/>
      <c r="V571" s="1"/>
      <c r="W571" s="1"/>
      <c r="X571" s="1"/>
      <c r="Y571" s="1"/>
      <c r="Z571" s="1"/>
    </row>
    <row r="572" spans="1:26" ht="15.75" customHeight="1" x14ac:dyDescent="0.3">
      <c r="A572" s="99"/>
      <c r="B572" s="99"/>
      <c r="C572" s="99"/>
      <c r="D572" s="99"/>
      <c r="E572" s="99"/>
      <c r="F572" s="99"/>
      <c r="G572" s="99"/>
      <c r="H572" s="99"/>
      <c r="I572" s="99"/>
      <c r="J572" s="99"/>
      <c r="K572" s="99"/>
      <c r="L572" s="99"/>
      <c r="M572" s="99"/>
      <c r="N572" s="99"/>
      <c r="O572" s="1"/>
      <c r="P572" s="1"/>
      <c r="Q572" s="1"/>
      <c r="R572" s="1"/>
      <c r="S572" s="1"/>
      <c r="T572" s="1"/>
      <c r="U572" s="1"/>
      <c r="V572" s="1"/>
      <c r="W572" s="1"/>
      <c r="X572" s="1"/>
      <c r="Y572" s="1"/>
      <c r="Z572" s="1"/>
    </row>
    <row r="573" spans="1:26" ht="15.75" customHeight="1" x14ac:dyDescent="0.3">
      <c r="A573" s="99"/>
      <c r="B573" s="99"/>
      <c r="C573" s="99"/>
      <c r="D573" s="99"/>
      <c r="E573" s="99"/>
      <c r="F573" s="99"/>
      <c r="G573" s="99"/>
      <c r="H573" s="99"/>
      <c r="I573" s="99"/>
      <c r="J573" s="99"/>
      <c r="K573" s="99"/>
      <c r="L573" s="99"/>
      <c r="M573" s="99"/>
      <c r="N573" s="99"/>
      <c r="O573" s="1"/>
      <c r="P573" s="1"/>
      <c r="Q573" s="1"/>
      <c r="R573" s="1"/>
      <c r="S573" s="1"/>
      <c r="T573" s="1"/>
      <c r="U573" s="1"/>
      <c r="V573" s="1"/>
      <c r="W573" s="1"/>
      <c r="X573" s="1"/>
      <c r="Y573" s="1"/>
      <c r="Z573" s="1"/>
    </row>
    <row r="574" spans="1:26" ht="15.75" customHeight="1" x14ac:dyDescent="0.3">
      <c r="A574" s="99"/>
      <c r="B574" s="99"/>
      <c r="C574" s="99"/>
      <c r="D574" s="99"/>
      <c r="E574" s="99"/>
      <c r="F574" s="99"/>
      <c r="G574" s="99"/>
      <c r="H574" s="99"/>
      <c r="I574" s="99"/>
      <c r="J574" s="99"/>
      <c r="K574" s="99"/>
      <c r="L574" s="99"/>
      <c r="M574" s="99"/>
      <c r="N574" s="99"/>
      <c r="O574" s="1"/>
      <c r="P574" s="1"/>
      <c r="Q574" s="1"/>
      <c r="R574" s="1"/>
      <c r="S574" s="1"/>
      <c r="T574" s="1"/>
      <c r="U574" s="1"/>
      <c r="V574" s="1"/>
      <c r="W574" s="1"/>
      <c r="X574" s="1"/>
      <c r="Y574" s="1"/>
      <c r="Z574" s="1"/>
    </row>
    <row r="575" spans="1:26" ht="15.75" customHeight="1" x14ac:dyDescent="0.3">
      <c r="A575" s="99"/>
      <c r="B575" s="99"/>
      <c r="C575" s="99"/>
      <c r="D575" s="99"/>
      <c r="E575" s="99"/>
      <c r="F575" s="99"/>
      <c r="G575" s="99"/>
      <c r="H575" s="99"/>
      <c r="I575" s="99"/>
      <c r="J575" s="99"/>
      <c r="K575" s="99"/>
      <c r="L575" s="99"/>
      <c r="M575" s="99"/>
      <c r="N575" s="99"/>
      <c r="O575" s="1"/>
      <c r="P575" s="1"/>
      <c r="Q575" s="1"/>
      <c r="R575" s="1"/>
      <c r="S575" s="1"/>
      <c r="T575" s="1"/>
      <c r="U575" s="1"/>
      <c r="V575" s="1"/>
      <c r="W575" s="1"/>
      <c r="X575" s="1"/>
      <c r="Y575" s="1"/>
      <c r="Z575" s="1"/>
    </row>
    <row r="576" spans="1:26" ht="15.75" customHeight="1" x14ac:dyDescent="0.3">
      <c r="A576" s="99"/>
      <c r="B576" s="99"/>
      <c r="C576" s="99"/>
      <c r="D576" s="99"/>
      <c r="E576" s="99"/>
      <c r="F576" s="99"/>
      <c r="G576" s="99"/>
      <c r="H576" s="99"/>
      <c r="I576" s="99"/>
      <c r="J576" s="99"/>
      <c r="K576" s="99"/>
      <c r="L576" s="99"/>
      <c r="M576" s="99"/>
      <c r="N576" s="99"/>
      <c r="O576" s="1"/>
      <c r="P576" s="1"/>
      <c r="Q576" s="1"/>
      <c r="R576" s="1"/>
      <c r="S576" s="1"/>
      <c r="T576" s="1"/>
      <c r="U576" s="1"/>
      <c r="V576" s="1"/>
      <c r="W576" s="1"/>
      <c r="X576" s="1"/>
      <c r="Y576" s="1"/>
      <c r="Z576" s="1"/>
    </row>
    <row r="577" spans="1:26" ht="15.75" customHeight="1" x14ac:dyDescent="0.3">
      <c r="A577" s="99"/>
      <c r="B577" s="99"/>
      <c r="C577" s="99"/>
      <c r="D577" s="99"/>
      <c r="E577" s="99"/>
      <c r="F577" s="99"/>
      <c r="G577" s="99"/>
      <c r="H577" s="99"/>
      <c r="I577" s="99"/>
      <c r="J577" s="99"/>
      <c r="K577" s="99"/>
      <c r="L577" s="99"/>
      <c r="M577" s="99"/>
      <c r="N577" s="99"/>
      <c r="O577" s="1"/>
      <c r="P577" s="1"/>
      <c r="Q577" s="1"/>
      <c r="R577" s="1"/>
      <c r="S577" s="1"/>
      <c r="T577" s="1"/>
      <c r="U577" s="1"/>
      <c r="V577" s="1"/>
      <c r="W577" s="1"/>
      <c r="X577" s="1"/>
      <c r="Y577" s="1"/>
      <c r="Z577" s="1"/>
    </row>
    <row r="578" spans="1:26" ht="15.75" customHeight="1" x14ac:dyDescent="0.3">
      <c r="A578" s="99"/>
      <c r="B578" s="99"/>
      <c r="C578" s="99"/>
      <c r="D578" s="99"/>
      <c r="E578" s="99"/>
      <c r="F578" s="99"/>
      <c r="G578" s="99"/>
      <c r="H578" s="99"/>
      <c r="I578" s="99"/>
      <c r="J578" s="99"/>
      <c r="K578" s="99"/>
      <c r="L578" s="99"/>
      <c r="M578" s="99"/>
      <c r="N578" s="99"/>
      <c r="O578" s="1"/>
      <c r="P578" s="1"/>
      <c r="Q578" s="1"/>
      <c r="R578" s="1"/>
      <c r="S578" s="1"/>
      <c r="T578" s="1"/>
      <c r="U578" s="1"/>
      <c r="V578" s="1"/>
      <c r="W578" s="1"/>
      <c r="X578" s="1"/>
      <c r="Y578" s="1"/>
      <c r="Z578" s="1"/>
    </row>
    <row r="579" spans="1:26" ht="15.75" customHeight="1" x14ac:dyDescent="0.3">
      <c r="A579" s="99"/>
      <c r="B579" s="99"/>
      <c r="C579" s="99"/>
      <c r="D579" s="99"/>
      <c r="E579" s="99"/>
      <c r="F579" s="99"/>
      <c r="G579" s="99"/>
      <c r="H579" s="99"/>
      <c r="I579" s="99"/>
      <c r="J579" s="99"/>
      <c r="K579" s="99"/>
      <c r="L579" s="99"/>
      <c r="M579" s="99"/>
      <c r="N579" s="99"/>
      <c r="O579" s="1"/>
      <c r="P579" s="1"/>
      <c r="Q579" s="1"/>
      <c r="R579" s="1"/>
      <c r="S579" s="1"/>
      <c r="T579" s="1"/>
      <c r="U579" s="1"/>
      <c r="V579" s="1"/>
      <c r="W579" s="1"/>
      <c r="X579" s="1"/>
      <c r="Y579" s="1"/>
      <c r="Z579" s="1"/>
    </row>
    <row r="580" spans="1:26" ht="15.75" customHeight="1" x14ac:dyDescent="0.3">
      <c r="A580" s="99"/>
      <c r="B580" s="99"/>
      <c r="C580" s="99"/>
      <c r="D580" s="99"/>
      <c r="E580" s="99"/>
      <c r="F580" s="99"/>
      <c r="G580" s="99"/>
      <c r="H580" s="99"/>
      <c r="I580" s="99"/>
      <c r="J580" s="99"/>
      <c r="K580" s="99"/>
      <c r="L580" s="99"/>
      <c r="M580" s="99"/>
      <c r="N580" s="99"/>
      <c r="O580" s="1"/>
      <c r="P580" s="1"/>
      <c r="Q580" s="1"/>
      <c r="R580" s="1"/>
      <c r="S580" s="1"/>
      <c r="T580" s="1"/>
      <c r="U580" s="1"/>
      <c r="V580" s="1"/>
      <c r="W580" s="1"/>
      <c r="X580" s="1"/>
      <c r="Y580" s="1"/>
      <c r="Z580" s="1"/>
    </row>
    <row r="581" spans="1:26" ht="15.75" customHeight="1" x14ac:dyDescent="0.3">
      <c r="A581" s="99"/>
      <c r="B581" s="99"/>
      <c r="C581" s="99"/>
      <c r="D581" s="99"/>
      <c r="E581" s="99"/>
      <c r="F581" s="99"/>
      <c r="G581" s="99"/>
      <c r="H581" s="99"/>
      <c r="I581" s="99"/>
      <c r="J581" s="99"/>
      <c r="K581" s="99"/>
      <c r="L581" s="99"/>
      <c r="M581" s="99"/>
      <c r="N581" s="99"/>
      <c r="O581" s="1"/>
      <c r="P581" s="1"/>
      <c r="Q581" s="1"/>
      <c r="R581" s="1"/>
      <c r="S581" s="1"/>
      <c r="T581" s="1"/>
      <c r="U581" s="1"/>
      <c r="V581" s="1"/>
      <c r="W581" s="1"/>
      <c r="X581" s="1"/>
      <c r="Y581" s="1"/>
      <c r="Z581" s="1"/>
    </row>
    <row r="582" spans="1:26" ht="15.75" customHeight="1" x14ac:dyDescent="0.3">
      <c r="A582" s="99"/>
      <c r="B582" s="99"/>
      <c r="C582" s="99"/>
      <c r="D582" s="99"/>
      <c r="E582" s="99"/>
      <c r="F582" s="99"/>
      <c r="G582" s="99"/>
      <c r="H582" s="99"/>
      <c r="I582" s="99"/>
      <c r="J582" s="99"/>
      <c r="K582" s="99"/>
      <c r="L582" s="99"/>
      <c r="M582" s="99"/>
      <c r="N582" s="99"/>
      <c r="O582" s="1"/>
      <c r="P582" s="1"/>
      <c r="Q582" s="1"/>
      <c r="R582" s="1"/>
      <c r="S582" s="1"/>
      <c r="T582" s="1"/>
      <c r="U582" s="1"/>
      <c r="V582" s="1"/>
      <c r="W582" s="1"/>
      <c r="X582" s="1"/>
      <c r="Y582" s="1"/>
      <c r="Z582" s="1"/>
    </row>
    <row r="583" spans="1:26" ht="15.75" customHeight="1" x14ac:dyDescent="0.3">
      <c r="A583" s="99"/>
      <c r="B583" s="99"/>
      <c r="C583" s="99"/>
      <c r="D583" s="99"/>
      <c r="E583" s="99"/>
      <c r="F583" s="99"/>
      <c r="G583" s="99"/>
      <c r="H583" s="99"/>
      <c r="I583" s="99"/>
      <c r="J583" s="99"/>
      <c r="K583" s="99"/>
      <c r="L583" s="99"/>
      <c r="M583" s="99"/>
      <c r="N583" s="99"/>
      <c r="O583" s="1"/>
      <c r="P583" s="1"/>
      <c r="Q583" s="1"/>
      <c r="R583" s="1"/>
      <c r="S583" s="1"/>
      <c r="T583" s="1"/>
      <c r="U583" s="1"/>
      <c r="V583" s="1"/>
      <c r="W583" s="1"/>
      <c r="X583" s="1"/>
      <c r="Y583" s="1"/>
      <c r="Z583" s="1"/>
    </row>
    <row r="584" spans="1:26" ht="15.75" customHeight="1" x14ac:dyDescent="0.3">
      <c r="A584" s="99"/>
      <c r="B584" s="99"/>
      <c r="C584" s="99"/>
      <c r="D584" s="99"/>
      <c r="E584" s="99"/>
      <c r="F584" s="99"/>
      <c r="G584" s="99"/>
      <c r="H584" s="99"/>
      <c r="I584" s="99"/>
      <c r="J584" s="99"/>
      <c r="K584" s="99"/>
      <c r="L584" s="99"/>
      <c r="M584" s="99"/>
      <c r="N584" s="99"/>
      <c r="O584" s="1"/>
      <c r="P584" s="1"/>
      <c r="Q584" s="1"/>
      <c r="R584" s="1"/>
      <c r="S584" s="1"/>
      <c r="T584" s="1"/>
      <c r="U584" s="1"/>
      <c r="V584" s="1"/>
      <c r="W584" s="1"/>
      <c r="X584" s="1"/>
      <c r="Y584" s="1"/>
      <c r="Z584" s="1"/>
    </row>
    <row r="585" spans="1:26" ht="15.75" customHeight="1" x14ac:dyDescent="0.3">
      <c r="A585" s="99"/>
      <c r="B585" s="99"/>
      <c r="C585" s="99"/>
      <c r="D585" s="99"/>
      <c r="E585" s="99"/>
      <c r="F585" s="99"/>
      <c r="G585" s="99"/>
      <c r="H585" s="99"/>
      <c r="I585" s="99"/>
      <c r="J585" s="99"/>
      <c r="K585" s="99"/>
      <c r="L585" s="99"/>
      <c r="M585" s="99"/>
      <c r="N585" s="99"/>
      <c r="O585" s="1"/>
      <c r="P585" s="1"/>
      <c r="Q585" s="1"/>
      <c r="R585" s="1"/>
      <c r="S585" s="1"/>
      <c r="T585" s="1"/>
      <c r="U585" s="1"/>
      <c r="V585" s="1"/>
      <c r="W585" s="1"/>
      <c r="X585" s="1"/>
      <c r="Y585" s="1"/>
      <c r="Z585" s="1"/>
    </row>
    <row r="586" spans="1:26" ht="15.75" customHeight="1" x14ac:dyDescent="0.3">
      <c r="A586" s="99"/>
      <c r="B586" s="99"/>
      <c r="C586" s="99"/>
      <c r="D586" s="99"/>
      <c r="E586" s="99"/>
      <c r="F586" s="99"/>
      <c r="G586" s="99"/>
      <c r="H586" s="99"/>
      <c r="I586" s="99"/>
      <c r="J586" s="99"/>
      <c r="K586" s="99"/>
      <c r="L586" s="99"/>
      <c r="M586" s="99"/>
      <c r="N586" s="99"/>
      <c r="O586" s="1"/>
      <c r="P586" s="1"/>
      <c r="Q586" s="1"/>
      <c r="R586" s="1"/>
      <c r="S586" s="1"/>
      <c r="T586" s="1"/>
      <c r="U586" s="1"/>
      <c r="V586" s="1"/>
      <c r="W586" s="1"/>
      <c r="X586" s="1"/>
      <c r="Y586" s="1"/>
      <c r="Z586" s="1"/>
    </row>
    <row r="587" spans="1:26" ht="15.75" customHeight="1" x14ac:dyDescent="0.3">
      <c r="A587" s="99"/>
      <c r="B587" s="99"/>
      <c r="C587" s="99"/>
      <c r="D587" s="99"/>
      <c r="E587" s="99"/>
      <c r="F587" s="99"/>
      <c r="G587" s="99"/>
      <c r="H587" s="99"/>
      <c r="I587" s="99"/>
      <c r="J587" s="99"/>
      <c r="K587" s="99"/>
      <c r="L587" s="99"/>
      <c r="M587" s="99"/>
      <c r="N587" s="99"/>
      <c r="O587" s="1"/>
      <c r="P587" s="1"/>
      <c r="Q587" s="1"/>
      <c r="R587" s="1"/>
      <c r="S587" s="1"/>
      <c r="T587" s="1"/>
      <c r="U587" s="1"/>
      <c r="V587" s="1"/>
      <c r="W587" s="1"/>
      <c r="X587" s="1"/>
      <c r="Y587" s="1"/>
      <c r="Z587" s="1"/>
    </row>
    <row r="588" spans="1:26" ht="15.75" customHeight="1" x14ac:dyDescent="0.3">
      <c r="A588" s="99"/>
      <c r="B588" s="99"/>
      <c r="C588" s="99"/>
      <c r="D588" s="99"/>
      <c r="E588" s="99"/>
      <c r="F588" s="99"/>
      <c r="G588" s="99"/>
      <c r="H588" s="99"/>
      <c r="I588" s="99"/>
      <c r="J588" s="99"/>
      <c r="K588" s="99"/>
      <c r="L588" s="99"/>
      <c r="M588" s="99"/>
      <c r="N588" s="99"/>
      <c r="O588" s="1"/>
      <c r="P588" s="1"/>
      <c r="Q588" s="1"/>
      <c r="R588" s="1"/>
      <c r="S588" s="1"/>
      <c r="T588" s="1"/>
      <c r="U588" s="1"/>
      <c r="V588" s="1"/>
      <c r="W588" s="1"/>
      <c r="X588" s="1"/>
      <c r="Y588" s="1"/>
      <c r="Z588" s="1"/>
    </row>
    <row r="589" spans="1:26" ht="15.75" customHeight="1" x14ac:dyDescent="0.3">
      <c r="A589" s="99"/>
      <c r="B589" s="99"/>
      <c r="C589" s="99"/>
      <c r="D589" s="99"/>
      <c r="E589" s="99"/>
      <c r="F589" s="99"/>
      <c r="G589" s="99"/>
      <c r="H589" s="99"/>
      <c r="I589" s="99"/>
      <c r="J589" s="99"/>
      <c r="K589" s="99"/>
      <c r="L589" s="99"/>
      <c r="M589" s="99"/>
      <c r="N589" s="99"/>
      <c r="O589" s="1"/>
      <c r="P589" s="1"/>
      <c r="Q589" s="1"/>
      <c r="R589" s="1"/>
      <c r="S589" s="1"/>
      <c r="T589" s="1"/>
      <c r="U589" s="1"/>
      <c r="V589" s="1"/>
      <c r="W589" s="1"/>
      <c r="X589" s="1"/>
      <c r="Y589" s="1"/>
      <c r="Z589" s="1"/>
    </row>
    <row r="590" spans="1:26" ht="15.75" customHeight="1" x14ac:dyDescent="0.3">
      <c r="A590" s="99"/>
      <c r="B590" s="99"/>
      <c r="C590" s="99"/>
      <c r="D590" s="99"/>
      <c r="E590" s="99"/>
      <c r="F590" s="99"/>
      <c r="G590" s="99"/>
      <c r="H590" s="99"/>
      <c r="I590" s="99"/>
      <c r="J590" s="99"/>
      <c r="K590" s="99"/>
      <c r="L590" s="99"/>
      <c r="M590" s="99"/>
      <c r="N590" s="99"/>
      <c r="O590" s="1"/>
      <c r="P590" s="1"/>
      <c r="Q590" s="1"/>
      <c r="R590" s="1"/>
      <c r="S590" s="1"/>
      <c r="T590" s="1"/>
      <c r="U590" s="1"/>
      <c r="V590" s="1"/>
      <c r="W590" s="1"/>
      <c r="X590" s="1"/>
      <c r="Y590" s="1"/>
      <c r="Z590" s="1"/>
    </row>
    <row r="591" spans="1:26" ht="15.75" customHeight="1" x14ac:dyDescent="0.3">
      <c r="A591" s="99"/>
      <c r="B591" s="99"/>
      <c r="C591" s="99"/>
      <c r="D591" s="99"/>
      <c r="E591" s="99"/>
      <c r="F591" s="99"/>
      <c r="G591" s="99"/>
      <c r="H591" s="99"/>
      <c r="I591" s="99"/>
      <c r="J591" s="99"/>
      <c r="K591" s="99"/>
      <c r="L591" s="99"/>
      <c r="M591" s="99"/>
      <c r="N591" s="99"/>
      <c r="O591" s="1"/>
      <c r="P591" s="1"/>
      <c r="Q591" s="1"/>
      <c r="R591" s="1"/>
      <c r="S591" s="1"/>
      <c r="T591" s="1"/>
      <c r="U591" s="1"/>
      <c r="V591" s="1"/>
      <c r="W591" s="1"/>
      <c r="X591" s="1"/>
      <c r="Y591" s="1"/>
      <c r="Z591" s="1"/>
    </row>
    <row r="592" spans="1:26" ht="15.75" customHeight="1" x14ac:dyDescent="0.3">
      <c r="A592" s="99"/>
      <c r="B592" s="99"/>
      <c r="C592" s="99"/>
      <c r="D592" s="99"/>
      <c r="E592" s="99"/>
      <c r="F592" s="99"/>
      <c r="G592" s="99"/>
      <c r="H592" s="99"/>
      <c r="I592" s="99"/>
      <c r="J592" s="99"/>
      <c r="K592" s="99"/>
      <c r="L592" s="99"/>
      <c r="M592" s="99"/>
      <c r="N592" s="99"/>
      <c r="O592" s="1"/>
      <c r="P592" s="1"/>
      <c r="Q592" s="1"/>
      <c r="R592" s="1"/>
      <c r="S592" s="1"/>
      <c r="T592" s="1"/>
      <c r="U592" s="1"/>
      <c r="V592" s="1"/>
      <c r="W592" s="1"/>
      <c r="X592" s="1"/>
      <c r="Y592" s="1"/>
      <c r="Z592" s="1"/>
    </row>
    <row r="593" spans="1:26" ht="15.75" customHeight="1" x14ac:dyDescent="0.3">
      <c r="A593" s="99"/>
      <c r="B593" s="99"/>
      <c r="C593" s="99"/>
      <c r="D593" s="99"/>
      <c r="E593" s="99"/>
      <c r="F593" s="99"/>
      <c r="G593" s="99"/>
      <c r="H593" s="99"/>
      <c r="I593" s="99"/>
      <c r="J593" s="99"/>
      <c r="K593" s="99"/>
      <c r="L593" s="99"/>
      <c r="M593" s="99"/>
      <c r="N593" s="99"/>
      <c r="O593" s="1"/>
      <c r="P593" s="1"/>
      <c r="Q593" s="1"/>
      <c r="R593" s="1"/>
      <c r="S593" s="1"/>
      <c r="T593" s="1"/>
      <c r="U593" s="1"/>
      <c r="V593" s="1"/>
      <c r="W593" s="1"/>
      <c r="X593" s="1"/>
      <c r="Y593" s="1"/>
      <c r="Z593" s="1"/>
    </row>
    <row r="594" spans="1:26" ht="15.75" customHeight="1" x14ac:dyDescent="0.3">
      <c r="A594" s="99"/>
      <c r="B594" s="99"/>
      <c r="C594" s="99"/>
      <c r="D594" s="99"/>
      <c r="E594" s="99"/>
      <c r="F594" s="99"/>
      <c r="G594" s="99"/>
      <c r="H594" s="99"/>
      <c r="I594" s="99"/>
      <c r="J594" s="99"/>
      <c r="K594" s="99"/>
      <c r="L594" s="99"/>
      <c r="M594" s="99"/>
      <c r="N594" s="99"/>
      <c r="O594" s="1"/>
      <c r="P594" s="1"/>
      <c r="Q594" s="1"/>
      <c r="R594" s="1"/>
      <c r="S594" s="1"/>
      <c r="T594" s="1"/>
      <c r="U594" s="1"/>
      <c r="V594" s="1"/>
      <c r="W594" s="1"/>
      <c r="X594" s="1"/>
      <c r="Y594" s="1"/>
      <c r="Z594" s="1"/>
    </row>
    <row r="595" spans="1:26" ht="15.75" customHeight="1" x14ac:dyDescent="0.3">
      <c r="A595" s="99"/>
      <c r="B595" s="99"/>
      <c r="C595" s="99"/>
      <c r="D595" s="99"/>
      <c r="E595" s="99"/>
      <c r="F595" s="99"/>
      <c r="G595" s="99"/>
      <c r="H595" s="99"/>
      <c r="I595" s="99"/>
      <c r="J595" s="99"/>
      <c r="K595" s="99"/>
      <c r="L595" s="99"/>
      <c r="M595" s="99"/>
      <c r="N595" s="99"/>
      <c r="O595" s="1"/>
      <c r="P595" s="1"/>
      <c r="Q595" s="1"/>
      <c r="R595" s="1"/>
      <c r="S595" s="1"/>
      <c r="T595" s="1"/>
      <c r="U595" s="1"/>
      <c r="V595" s="1"/>
      <c r="W595" s="1"/>
      <c r="X595" s="1"/>
      <c r="Y595" s="1"/>
      <c r="Z595" s="1"/>
    </row>
    <row r="596" spans="1:26" ht="15.75" customHeight="1" x14ac:dyDescent="0.3">
      <c r="A596" s="99"/>
      <c r="B596" s="99"/>
      <c r="C596" s="99"/>
      <c r="D596" s="99"/>
      <c r="E596" s="99"/>
      <c r="F596" s="99"/>
      <c r="G596" s="99"/>
      <c r="H596" s="99"/>
      <c r="I596" s="99"/>
      <c r="J596" s="99"/>
      <c r="K596" s="99"/>
      <c r="L596" s="99"/>
      <c r="M596" s="99"/>
      <c r="N596" s="99"/>
      <c r="O596" s="1"/>
      <c r="P596" s="1"/>
      <c r="Q596" s="1"/>
      <c r="R596" s="1"/>
      <c r="S596" s="1"/>
      <c r="T596" s="1"/>
      <c r="U596" s="1"/>
      <c r="V596" s="1"/>
      <c r="W596" s="1"/>
      <c r="X596" s="1"/>
      <c r="Y596" s="1"/>
      <c r="Z596" s="1"/>
    </row>
    <row r="597" spans="1:26" ht="15.75" customHeight="1" x14ac:dyDescent="0.3">
      <c r="A597" s="99"/>
      <c r="B597" s="99"/>
      <c r="C597" s="99"/>
      <c r="D597" s="99"/>
      <c r="E597" s="99"/>
      <c r="F597" s="99"/>
      <c r="G597" s="99"/>
      <c r="H597" s="99"/>
      <c r="I597" s="99"/>
      <c r="J597" s="99"/>
      <c r="K597" s="99"/>
      <c r="L597" s="99"/>
      <c r="M597" s="99"/>
      <c r="N597" s="99"/>
      <c r="O597" s="1"/>
      <c r="P597" s="1"/>
      <c r="Q597" s="1"/>
      <c r="R597" s="1"/>
      <c r="S597" s="1"/>
      <c r="T597" s="1"/>
      <c r="U597" s="1"/>
      <c r="V597" s="1"/>
      <c r="W597" s="1"/>
      <c r="X597" s="1"/>
      <c r="Y597" s="1"/>
      <c r="Z597" s="1"/>
    </row>
    <row r="598" spans="1:26" ht="15.75" customHeight="1" x14ac:dyDescent="0.3">
      <c r="A598" s="99"/>
      <c r="B598" s="99"/>
      <c r="C598" s="99"/>
      <c r="D598" s="99"/>
      <c r="E598" s="99"/>
      <c r="F598" s="99"/>
      <c r="G598" s="99"/>
      <c r="H598" s="99"/>
      <c r="I598" s="99"/>
      <c r="J598" s="99"/>
      <c r="K598" s="99"/>
      <c r="L598" s="99"/>
      <c r="M598" s="99"/>
      <c r="N598" s="99"/>
      <c r="O598" s="1"/>
      <c r="P598" s="1"/>
      <c r="Q598" s="1"/>
      <c r="R598" s="1"/>
      <c r="S598" s="1"/>
      <c r="T598" s="1"/>
      <c r="U598" s="1"/>
      <c r="V598" s="1"/>
      <c r="W598" s="1"/>
      <c r="X598" s="1"/>
      <c r="Y598" s="1"/>
      <c r="Z598" s="1"/>
    </row>
    <row r="599" spans="1:26" ht="15.75" customHeight="1" x14ac:dyDescent="0.3">
      <c r="A599" s="99"/>
      <c r="B599" s="99"/>
      <c r="C599" s="99"/>
      <c r="D599" s="99"/>
      <c r="E599" s="99"/>
      <c r="F599" s="99"/>
      <c r="G599" s="99"/>
      <c r="H599" s="99"/>
      <c r="I599" s="99"/>
      <c r="J599" s="99"/>
      <c r="K599" s="99"/>
      <c r="L599" s="99"/>
      <c r="M599" s="99"/>
      <c r="N599" s="99"/>
      <c r="O599" s="1"/>
      <c r="P599" s="1"/>
      <c r="Q599" s="1"/>
      <c r="R599" s="1"/>
      <c r="S599" s="1"/>
      <c r="T599" s="1"/>
      <c r="U599" s="1"/>
      <c r="V599" s="1"/>
      <c r="W599" s="1"/>
      <c r="X599" s="1"/>
      <c r="Y599" s="1"/>
      <c r="Z599" s="1"/>
    </row>
    <row r="600" spans="1:26" ht="15.75" customHeight="1" x14ac:dyDescent="0.3">
      <c r="A600" s="99"/>
      <c r="B600" s="99"/>
      <c r="C600" s="99"/>
      <c r="D600" s="99"/>
      <c r="E600" s="99"/>
      <c r="F600" s="99"/>
      <c r="G600" s="99"/>
      <c r="H600" s="99"/>
      <c r="I600" s="99"/>
      <c r="J600" s="99"/>
      <c r="K600" s="99"/>
      <c r="L600" s="99"/>
      <c r="M600" s="99"/>
      <c r="N600" s="99"/>
      <c r="O600" s="1"/>
      <c r="P600" s="1"/>
      <c r="Q600" s="1"/>
      <c r="R600" s="1"/>
      <c r="S600" s="1"/>
      <c r="T600" s="1"/>
      <c r="U600" s="1"/>
      <c r="V600" s="1"/>
      <c r="W600" s="1"/>
      <c r="X600" s="1"/>
      <c r="Y600" s="1"/>
      <c r="Z600" s="1"/>
    </row>
    <row r="601" spans="1:26" ht="15.75" customHeight="1" x14ac:dyDescent="0.3">
      <c r="A601" s="99"/>
      <c r="B601" s="99"/>
      <c r="C601" s="99"/>
      <c r="D601" s="99"/>
      <c r="E601" s="99"/>
      <c r="F601" s="99"/>
      <c r="G601" s="99"/>
      <c r="H601" s="99"/>
      <c r="I601" s="99"/>
      <c r="J601" s="99"/>
      <c r="K601" s="99"/>
      <c r="L601" s="99"/>
      <c r="M601" s="99"/>
      <c r="N601" s="99"/>
      <c r="O601" s="1"/>
      <c r="P601" s="1"/>
      <c r="Q601" s="1"/>
      <c r="R601" s="1"/>
      <c r="S601" s="1"/>
      <c r="T601" s="1"/>
      <c r="U601" s="1"/>
      <c r="V601" s="1"/>
      <c r="W601" s="1"/>
      <c r="X601" s="1"/>
      <c r="Y601" s="1"/>
      <c r="Z601" s="1"/>
    </row>
    <row r="602" spans="1:26" ht="15.75" customHeight="1" x14ac:dyDescent="0.3">
      <c r="A602" s="99"/>
      <c r="B602" s="99"/>
      <c r="C602" s="99"/>
      <c r="D602" s="99"/>
      <c r="E602" s="99"/>
      <c r="F602" s="99"/>
      <c r="G602" s="99"/>
      <c r="H602" s="99"/>
      <c r="I602" s="99"/>
      <c r="J602" s="99"/>
      <c r="K602" s="99"/>
      <c r="L602" s="99"/>
      <c r="M602" s="99"/>
      <c r="N602" s="99"/>
      <c r="O602" s="1"/>
      <c r="P602" s="1"/>
      <c r="Q602" s="1"/>
      <c r="R602" s="1"/>
      <c r="S602" s="1"/>
      <c r="T602" s="1"/>
      <c r="U602" s="1"/>
      <c r="V602" s="1"/>
      <c r="W602" s="1"/>
      <c r="X602" s="1"/>
      <c r="Y602" s="1"/>
      <c r="Z602" s="1"/>
    </row>
    <row r="603" spans="1:26" ht="15.75" customHeight="1" x14ac:dyDescent="0.3">
      <c r="A603" s="99"/>
      <c r="B603" s="99"/>
      <c r="C603" s="99"/>
      <c r="D603" s="99"/>
      <c r="E603" s="99"/>
      <c r="F603" s="99"/>
      <c r="G603" s="99"/>
      <c r="H603" s="99"/>
      <c r="I603" s="99"/>
      <c r="J603" s="99"/>
      <c r="K603" s="99"/>
      <c r="L603" s="99"/>
      <c r="M603" s="99"/>
      <c r="N603" s="99"/>
      <c r="O603" s="1"/>
      <c r="P603" s="1"/>
      <c r="Q603" s="1"/>
      <c r="R603" s="1"/>
      <c r="S603" s="1"/>
      <c r="T603" s="1"/>
      <c r="U603" s="1"/>
      <c r="V603" s="1"/>
      <c r="W603" s="1"/>
      <c r="X603" s="1"/>
      <c r="Y603" s="1"/>
      <c r="Z603" s="1"/>
    </row>
    <row r="604" spans="1:26" ht="15.75" customHeight="1" x14ac:dyDescent="0.3">
      <c r="A604" s="99"/>
      <c r="B604" s="99"/>
      <c r="C604" s="99"/>
      <c r="D604" s="99"/>
      <c r="E604" s="99"/>
      <c r="F604" s="99"/>
      <c r="G604" s="99"/>
      <c r="H604" s="99"/>
      <c r="I604" s="99"/>
      <c r="J604" s="99"/>
      <c r="K604" s="99"/>
      <c r="L604" s="99"/>
      <c r="M604" s="99"/>
      <c r="N604" s="99"/>
      <c r="O604" s="1"/>
      <c r="P604" s="1"/>
      <c r="Q604" s="1"/>
      <c r="R604" s="1"/>
      <c r="S604" s="1"/>
      <c r="T604" s="1"/>
      <c r="U604" s="1"/>
      <c r="V604" s="1"/>
      <c r="W604" s="1"/>
      <c r="X604" s="1"/>
      <c r="Y604" s="1"/>
      <c r="Z604" s="1"/>
    </row>
    <row r="605" spans="1:26" ht="15.75" customHeight="1" x14ac:dyDescent="0.3">
      <c r="A605" s="99"/>
      <c r="B605" s="99"/>
      <c r="C605" s="99"/>
      <c r="D605" s="99"/>
      <c r="E605" s="99"/>
      <c r="F605" s="99"/>
      <c r="G605" s="99"/>
      <c r="H605" s="99"/>
      <c r="I605" s="99"/>
      <c r="J605" s="99"/>
      <c r="K605" s="99"/>
      <c r="L605" s="99"/>
      <c r="M605" s="99"/>
      <c r="N605" s="99"/>
      <c r="O605" s="1"/>
      <c r="P605" s="1"/>
      <c r="Q605" s="1"/>
      <c r="R605" s="1"/>
      <c r="S605" s="1"/>
      <c r="T605" s="1"/>
      <c r="U605" s="1"/>
      <c r="V605" s="1"/>
      <c r="W605" s="1"/>
      <c r="X605" s="1"/>
      <c r="Y605" s="1"/>
      <c r="Z605" s="1"/>
    </row>
    <row r="606" spans="1:26" ht="15.75" customHeight="1" x14ac:dyDescent="0.3">
      <c r="A606" s="99"/>
      <c r="B606" s="99"/>
      <c r="C606" s="99"/>
      <c r="D606" s="99"/>
      <c r="E606" s="99"/>
      <c r="F606" s="99"/>
      <c r="G606" s="99"/>
      <c r="H606" s="99"/>
      <c r="I606" s="99"/>
      <c r="J606" s="99"/>
      <c r="K606" s="99"/>
      <c r="L606" s="99"/>
      <c r="M606" s="99"/>
      <c r="N606" s="99"/>
      <c r="O606" s="1"/>
      <c r="P606" s="1"/>
      <c r="Q606" s="1"/>
      <c r="R606" s="1"/>
      <c r="S606" s="1"/>
      <c r="T606" s="1"/>
      <c r="U606" s="1"/>
      <c r="V606" s="1"/>
      <c r="W606" s="1"/>
      <c r="X606" s="1"/>
      <c r="Y606" s="1"/>
      <c r="Z606" s="1"/>
    </row>
    <row r="607" spans="1:26" ht="15.75" customHeight="1" x14ac:dyDescent="0.3">
      <c r="A607" s="99"/>
      <c r="B607" s="99"/>
      <c r="C607" s="99"/>
      <c r="D607" s="99"/>
      <c r="E607" s="99"/>
      <c r="F607" s="99"/>
      <c r="G607" s="99"/>
      <c r="H607" s="99"/>
      <c r="I607" s="99"/>
      <c r="J607" s="99"/>
      <c r="K607" s="99"/>
      <c r="L607" s="99"/>
      <c r="M607" s="99"/>
      <c r="N607" s="99"/>
      <c r="O607" s="1"/>
      <c r="P607" s="1"/>
      <c r="Q607" s="1"/>
      <c r="R607" s="1"/>
      <c r="S607" s="1"/>
      <c r="T607" s="1"/>
      <c r="U607" s="1"/>
      <c r="V607" s="1"/>
      <c r="W607" s="1"/>
      <c r="X607" s="1"/>
      <c r="Y607" s="1"/>
      <c r="Z607" s="1"/>
    </row>
    <row r="608" spans="1:26" ht="15.75" customHeight="1" x14ac:dyDescent="0.3">
      <c r="A608" s="99"/>
      <c r="B608" s="99"/>
      <c r="C608" s="99"/>
      <c r="D608" s="99"/>
      <c r="E608" s="99"/>
      <c r="F608" s="99"/>
      <c r="G608" s="99"/>
      <c r="H608" s="99"/>
      <c r="I608" s="99"/>
      <c r="J608" s="99"/>
      <c r="K608" s="99"/>
      <c r="L608" s="99"/>
      <c r="M608" s="99"/>
      <c r="N608" s="99"/>
      <c r="O608" s="1"/>
      <c r="P608" s="1"/>
      <c r="Q608" s="1"/>
      <c r="R608" s="1"/>
      <c r="S608" s="1"/>
      <c r="T608" s="1"/>
      <c r="U608" s="1"/>
      <c r="V608" s="1"/>
      <c r="W608" s="1"/>
      <c r="X608" s="1"/>
      <c r="Y608" s="1"/>
      <c r="Z608" s="1"/>
    </row>
    <row r="609" spans="1:26" ht="15.75" customHeight="1" x14ac:dyDescent="0.3">
      <c r="A609" s="99"/>
      <c r="B609" s="99"/>
      <c r="C609" s="99"/>
      <c r="D609" s="99"/>
      <c r="E609" s="99"/>
      <c r="F609" s="99"/>
      <c r="G609" s="99"/>
      <c r="H609" s="99"/>
      <c r="I609" s="99"/>
      <c r="J609" s="99"/>
      <c r="K609" s="99"/>
      <c r="L609" s="99"/>
      <c r="M609" s="99"/>
      <c r="N609" s="99"/>
      <c r="O609" s="1"/>
      <c r="P609" s="1"/>
      <c r="Q609" s="1"/>
      <c r="R609" s="1"/>
      <c r="S609" s="1"/>
      <c r="T609" s="1"/>
      <c r="U609" s="1"/>
      <c r="V609" s="1"/>
      <c r="W609" s="1"/>
      <c r="X609" s="1"/>
      <c r="Y609" s="1"/>
      <c r="Z609" s="1"/>
    </row>
    <row r="610" spans="1:26" ht="15.75" customHeight="1" x14ac:dyDescent="0.3">
      <c r="A610" s="99"/>
      <c r="B610" s="99"/>
      <c r="C610" s="99"/>
      <c r="D610" s="99"/>
      <c r="E610" s="99"/>
      <c r="F610" s="99"/>
      <c r="G610" s="99"/>
      <c r="H610" s="99"/>
      <c r="I610" s="99"/>
      <c r="J610" s="99"/>
      <c r="K610" s="99"/>
      <c r="L610" s="99"/>
      <c r="M610" s="99"/>
      <c r="N610" s="99"/>
      <c r="O610" s="1"/>
      <c r="P610" s="1"/>
      <c r="Q610" s="1"/>
      <c r="R610" s="1"/>
      <c r="S610" s="1"/>
      <c r="T610" s="1"/>
      <c r="U610" s="1"/>
      <c r="V610" s="1"/>
      <c r="W610" s="1"/>
      <c r="X610" s="1"/>
      <c r="Y610" s="1"/>
      <c r="Z610" s="1"/>
    </row>
    <row r="611" spans="1:26" ht="15.75" customHeight="1" x14ac:dyDescent="0.3">
      <c r="A611" s="99"/>
      <c r="B611" s="99"/>
      <c r="C611" s="99"/>
      <c r="D611" s="99"/>
      <c r="E611" s="99"/>
      <c r="F611" s="99"/>
      <c r="G611" s="99"/>
      <c r="H611" s="99"/>
      <c r="I611" s="99"/>
      <c r="J611" s="99"/>
      <c r="K611" s="99"/>
      <c r="L611" s="99"/>
      <c r="M611" s="99"/>
      <c r="N611" s="99"/>
      <c r="O611" s="1"/>
      <c r="P611" s="1"/>
      <c r="Q611" s="1"/>
      <c r="R611" s="1"/>
      <c r="S611" s="1"/>
      <c r="T611" s="1"/>
      <c r="U611" s="1"/>
      <c r="V611" s="1"/>
      <c r="W611" s="1"/>
      <c r="X611" s="1"/>
      <c r="Y611" s="1"/>
      <c r="Z611" s="1"/>
    </row>
    <row r="612" spans="1:26" ht="15.75" customHeight="1" x14ac:dyDescent="0.3">
      <c r="A612" s="99"/>
      <c r="B612" s="99"/>
      <c r="C612" s="99"/>
      <c r="D612" s="99"/>
      <c r="E612" s="99"/>
      <c r="F612" s="99"/>
      <c r="G612" s="99"/>
      <c r="H612" s="99"/>
      <c r="I612" s="99"/>
      <c r="J612" s="99"/>
      <c r="K612" s="99"/>
      <c r="L612" s="99"/>
      <c r="M612" s="99"/>
      <c r="N612" s="99"/>
      <c r="O612" s="1"/>
      <c r="P612" s="1"/>
      <c r="Q612" s="1"/>
      <c r="R612" s="1"/>
      <c r="S612" s="1"/>
      <c r="T612" s="1"/>
      <c r="U612" s="1"/>
      <c r="V612" s="1"/>
      <c r="W612" s="1"/>
      <c r="X612" s="1"/>
      <c r="Y612" s="1"/>
      <c r="Z612" s="1"/>
    </row>
    <row r="613" spans="1:26" ht="15.75" customHeight="1" x14ac:dyDescent="0.3">
      <c r="A613" s="99"/>
      <c r="B613" s="99"/>
      <c r="C613" s="99"/>
      <c r="D613" s="99"/>
      <c r="E613" s="99"/>
      <c r="F613" s="99"/>
      <c r="G613" s="99"/>
      <c r="H613" s="99"/>
      <c r="I613" s="99"/>
      <c r="J613" s="99"/>
      <c r="K613" s="99"/>
      <c r="L613" s="99"/>
      <c r="M613" s="99"/>
      <c r="N613" s="99"/>
      <c r="O613" s="1"/>
      <c r="P613" s="1"/>
      <c r="Q613" s="1"/>
      <c r="R613" s="1"/>
      <c r="S613" s="1"/>
      <c r="T613" s="1"/>
      <c r="U613" s="1"/>
      <c r="V613" s="1"/>
      <c r="W613" s="1"/>
      <c r="X613" s="1"/>
      <c r="Y613" s="1"/>
      <c r="Z613" s="1"/>
    </row>
    <row r="614" spans="1:26" ht="15.75" customHeight="1" x14ac:dyDescent="0.3">
      <c r="A614" s="99"/>
      <c r="B614" s="99"/>
      <c r="C614" s="99"/>
      <c r="D614" s="99"/>
      <c r="E614" s="99"/>
      <c r="F614" s="99"/>
      <c r="G614" s="99"/>
      <c r="H614" s="99"/>
      <c r="I614" s="99"/>
      <c r="J614" s="99"/>
      <c r="K614" s="99"/>
      <c r="L614" s="99"/>
      <c r="M614" s="99"/>
      <c r="N614" s="99"/>
      <c r="O614" s="1"/>
      <c r="P614" s="1"/>
      <c r="Q614" s="1"/>
      <c r="R614" s="1"/>
      <c r="S614" s="1"/>
      <c r="T614" s="1"/>
      <c r="U614" s="1"/>
      <c r="V614" s="1"/>
      <c r="W614" s="1"/>
      <c r="X614" s="1"/>
      <c r="Y614" s="1"/>
      <c r="Z614" s="1"/>
    </row>
    <row r="615" spans="1:26" ht="15.75" customHeight="1" x14ac:dyDescent="0.3">
      <c r="A615" s="99"/>
      <c r="B615" s="99"/>
      <c r="C615" s="99"/>
      <c r="D615" s="99"/>
      <c r="E615" s="99"/>
      <c r="F615" s="99"/>
      <c r="G615" s="99"/>
      <c r="H615" s="99"/>
      <c r="I615" s="99"/>
      <c r="J615" s="99"/>
      <c r="K615" s="99"/>
      <c r="L615" s="99"/>
      <c r="M615" s="99"/>
      <c r="N615" s="99"/>
      <c r="O615" s="1"/>
      <c r="P615" s="1"/>
      <c r="Q615" s="1"/>
      <c r="R615" s="1"/>
      <c r="S615" s="1"/>
      <c r="T615" s="1"/>
      <c r="U615" s="1"/>
      <c r="V615" s="1"/>
      <c r="W615" s="1"/>
      <c r="X615" s="1"/>
      <c r="Y615" s="1"/>
      <c r="Z615" s="1"/>
    </row>
    <row r="616" spans="1:26" ht="15.75" customHeight="1" x14ac:dyDescent="0.3">
      <c r="A616" s="99"/>
      <c r="B616" s="99"/>
      <c r="C616" s="99"/>
      <c r="D616" s="99"/>
      <c r="E616" s="99"/>
      <c r="F616" s="99"/>
      <c r="G616" s="99"/>
      <c r="H616" s="99"/>
      <c r="I616" s="99"/>
      <c r="J616" s="99"/>
      <c r="K616" s="99"/>
      <c r="L616" s="99"/>
      <c r="M616" s="99"/>
      <c r="N616" s="99"/>
      <c r="O616" s="1"/>
      <c r="P616" s="1"/>
      <c r="Q616" s="1"/>
      <c r="R616" s="1"/>
      <c r="S616" s="1"/>
      <c r="T616" s="1"/>
      <c r="U616" s="1"/>
      <c r="V616" s="1"/>
      <c r="W616" s="1"/>
      <c r="X616" s="1"/>
      <c r="Y616" s="1"/>
      <c r="Z616" s="1"/>
    </row>
    <row r="617" spans="1:26" ht="15.75" customHeight="1" x14ac:dyDescent="0.3">
      <c r="A617" s="99"/>
      <c r="B617" s="99"/>
      <c r="C617" s="99"/>
      <c r="D617" s="99"/>
      <c r="E617" s="99"/>
      <c r="F617" s="99"/>
      <c r="G617" s="99"/>
      <c r="H617" s="99"/>
      <c r="I617" s="99"/>
      <c r="J617" s="99"/>
      <c r="K617" s="99"/>
      <c r="L617" s="99"/>
      <c r="M617" s="99"/>
      <c r="N617" s="99"/>
      <c r="O617" s="1"/>
      <c r="P617" s="1"/>
      <c r="Q617" s="1"/>
      <c r="R617" s="1"/>
      <c r="S617" s="1"/>
      <c r="T617" s="1"/>
      <c r="U617" s="1"/>
      <c r="V617" s="1"/>
      <c r="W617" s="1"/>
      <c r="X617" s="1"/>
      <c r="Y617" s="1"/>
      <c r="Z617" s="1"/>
    </row>
    <row r="618" spans="1:26" ht="15.75" customHeight="1" x14ac:dyDescent="0.3">
      <c r="A618" s="99"/>
      <c r="B618" s="99"/>
      <c r="C618" s="99"/>
      <c r="D618" s="99"/>
      <c r="E618" s="99"/>
      <c r="F618" s="99"/>
      <c r="G618" s="99"/>
      <c r="H618" s="99"/>
      <c r="I618" s="99"/>
      <c r="J618" s="99"/>
      <c r="K618" s="99"/>
      <c r="L618" s="99"/>
      <c r="M618" s="99"/>
      <c r="N618" s="99"/>
      <c r="O618" s="1"/>
      <c r="P618" s="1"/>
      <c r="Q618" s="1"/>
      <c r="R618" s="1"/>
      <c r="S618" s="1"/>
      <c r="T618" s="1"/>
      <c r="U618" s="1"/>
      <c r="V618" s="1"/>
      <c r="W618" s="1"/>
      <c r="X618" s="1"/>
      <c r="Y618" s="1"/>
      <c r="Z618" s="1"/>
    </row>
    <row r="619" spans="1:26" ht="15.75" customHeight="1" x14ac:dyDescent="0.3">
      <c r="A619" s="99"/>
      <c r="B619" s="99"/>
      <c r="C619" s="99"/>
      <c r="D619" s="99"/>
      <c r="E619" s="99"/>
      <c r="F619" s="99"/>
      <c r="G619" s="99"/>
      <c r="H619" s="99"/>
      <c r="I619" s="99"/>
      <c r="J619" s="99"/>
      <c r="K619" s="99"/>
      <c r="L619" s="99"/>
      <c r="M619" s="99"/>
      <c r="N619" s="99"/>
      <c r="O619" s="1"/>
      <c r="P619" s="1"/>
      <c r="Q619" s="1"/>
      <c r="R619" s="1"/>
      <c r="S619" s="1"/>
      <c r="T619" s="1"/>
      <c r="U619" s="1"/>
      <c r="V619" s="1"/>
      <c r="W619" s="1"/>
      <c r="X619" s="1"/>
      <c r="Y619" s="1"/>
      <c r="Z619" s="1"/>
    </row>
    <row r="620" spans="1:26" ht="15.75" customHeight="1" x14ac:dyDescent="0.3">
      <c r="A620" s="99"/>
      <c r="B620" s="99"/>
      <c r="C620" s="99"/>
      <c r="D620" s="99"/>
      <c r="E620" s="99"/>
      <c r="F620" s="99"/>
      <c r="G620" s="99"/>
      <c r="H620" s="99"/>
      <c r="I620" s="99"/>
      <c r="J620" s="99"/>
      <c r="K620" s="99"/>
      <c r="L620" s="99"/>
      <c r="M620" s="99"/>
      <c r="N620" s="99"/>
      <c r="O620" s="1"/>
      <c r="P620" s="1"/>
      <c r="Q620" s="1"/>
      <c r="R620" s="1"/>
      <c r="S620" s="1"/>
      <c r="T620" s="1"/>
      <c r="U620" s="1"/>
      <c r="V620" s="1"/>
      <c r="W620" s="1"/>
      <c r="X620" s="1"/>
      <c r="Y620" s="1"/>
      <c r="Z620" s="1"/>
    </row>
    <row r="621" spans="1:26" ht="15.75" customHeight="1" x14ac:dyDescent="0.3">
      <c r="A621" s="99"/>
      <c r="B621" s="99"/>
      <c r="C621" s="99"/>
      <c r="D621" s="99"/>
      <c r="E621" s="99"/>
      <c r="F621" s="99"/>
      <c r="G621" s="99"/>
      <c r="H621" s="99"/>
      <c r="I621" s="99"/>
      <c r="J621" s="99"/>
      <c r="K621" s="99"/>
      <c r="L621" s="99"/>
      <c r="M621" s="99"/>
      <c r="N621" s="99"/>
      <c r="O621" s="1"/>
      <c r="P621" s="1"/>
      <c r="Q621" s="1"/>
      <c r="R621" s="1"/>
      <c r="S621" s="1"/>
      <c r="T621" s="1"/>
      <c r="U621" s="1"/>
      <c r="V621" s="1"/>
      <c r="W621" s="1"/>
      <c r="X621" s="1"/>
      <c r="Y621" s="1"/>
      <c r="Z621" s="1"/>
    </row>
    <row r="622" spans="1:26" ht="15.75" customHeight="1" x14ac:dyDescent="0.3">
      <c r="A622" s="99"/>
      <c r="B622" s="99"/>
      <c r="C622" s="99"/>
      <c r="D622" s="99"/>
      <c r="E622" s="99"/>
      <c r="F622" s="99"/>
      <c r="G622" s="99"/>
      <c r="H622" s="99"/>
      <c r="I622" s="99"/>
      <c r="J622" s="99"/>
      <c r="K622" s="99"/>
      <c r="L622" s="99"/>
      <c r="M622" s="99"/>
      <c r="N622" s="99"/>
      <c r="O622" s="1"/>
      <c r="P622" s="1"/>
      <c r="Q622" s="1"/>
      <c r="R622" s="1"/>
      <c r="S622" s="1"/>
      <c r="T622" s="1"/>
      <c r="U622" s="1"/>
      <c r="V622" s="1"/>
      <c r="W622" s="1"/>
      <c r="X622" s="1"/>
      <c r="Y622" s="1"/>
      <c r="Z622" s="1"/>
    </row>
    <row r="623" spans="1:26" ht="15.75" customHeight="1" x14ac:dyDescent="0.3">
      <c r="A623" s="99"/>
      <c r="B623" s="99"/>
      <c r="C623" s="99"/>
      <c r="D623" s="99"/>
      <c r="E623" s="99"/>
      <c r="F623" s="99"/>
      <c r="G623" s="99"/>
      <c r="H623" s="99"/>
      <c r="I623" s="99"/>
      <c r="J623" s="99"/>
      <c r="K623" s="99"/>
      <c r="L623" s="99"/>
      <c r="M623" s="99"/>
      <c r="N623" s="99"/>
      <c r="O623" s="1"/>
      <c r="P623" s="1"/>
      <c r="Q623" s="1"/>
      <c r="R623" s="1"/>
      <c r="S623" s="1"/>
      <c r="T623" s="1"/>
      <c r="U623" s="1"/>
      <c r="V623" s="1"/>
      <c r="W623" s="1"/>
      <c r="X623" s="1"/>
      <c r="Y623" s="1"/>
      <c r="Z623" s="1"/>
    </row>
    <row r="624" spans="1:26" ht="15.75" customHeight="1" x14ac:dyDescent="0.3">
      <c r="A624" s="99"/>
      <c r="B624" s="99"/>
      <c r="C624" s="99"/>
      <c r="D624" s="99"/>
      <c r="E624" s="99"/>
      <c r="F624" s="99"/>
      <c r="G624" s="99"/>
      <c r="H624" s="99"/>
      <c r="I624" s="99"/>
      <c r="J624" s="99"/>
      <c r="K624" s="99"/>
      <c r="L624" s="99"/>
      <c r="M624" s="99"/>
      <c r="N624" s="99"/>
      <c r="O624" s="1"/>
      <c r="P624" s="1"/>
      <c r="Q624" s="1"/>
      <c r="R624" s="1"/>
      <c r="S624" s="1"/>
      <c r="T624" s="1"/>
      <c r="U624" s="1"/>
      <c r="V624" s="1"/>
      <c r="W624" s="1"/>
      <c r="X624" s="1"/>
      <c r="Y624" s="1"/>
      <c r="Z624" s="1"/>
    </row>
    <row r="625" spans="1:26" ht="15.75" customHeight="1" x14ac:dyDescent="0.3">
      <c r="A625" s="99"/>
      <c r="B625" s="99"/>
      <c r="C625" s="99"/>
      <c r="D625" s="99"/>
      <c r="E625" s="99"/>
      <c r="F625" s="99"/>
      <c r="G625" s="99"/>
      <c r="H625" s="99"/>
      <c r="I625" s="99"/>
      <c r="J625" s="99"/>
      <c r="K625" s="99"/>
      <c r="L625" s="99"/>
      <c r="M625" s="99"/>
      <c r="N625" s="99"/>
      <c r="O625" s="1"/>
      <c r="P625" s="1"/>
      <c r="Q625" s="1"/>
      <c r="R625" s="1"/>
      <c r="S625" s="1"/>
      <c r="T625" s="1"/>
      <c r="U625" s="1"/>
      <c r="V625" s="1"/>
      <c r="W625" s="1"/>
      <c r="X625" s="1"/>
      <c r="Y625" s="1"/>
      <c r="Z625" s="1"/>
    </row>
    <row r="626" spans="1:26" ht="15.75" customHeight="1" x14ac:dyDescent="0.3">
      <c r="A626" s="99"/>
      <c r="B626" s="99"/>
      <c r="C626" s="99"/>
      <c r="D626" s="99"/>
      <c r="E626" s="99"/>
      <c r="F626" s="99"/>
      <c r="G626" s="99"/>
      <c r="H626" s="99"/>
      <c r="I626" s="99"/>
      <c r="J626" s="99"/>
      <c r="K626" s="99"/>
      <c r="L626" s="99"/>
      <c r="M626" s="99"/>
      <c r="N626" s="99"/>
      <c r="O626" s="1"/>
      <c r="P626" s="1"/>
      <c r="Q626" s="1"/>
      <c r="R626" s="1"/>
      <c r="S626" s="1"/>
      <c r="T626" s="1"/>
      <c r="U626" s="1"/>
      <c r="V626" s="1"/>
      <c r="W626" s="1"/>
      <c r="X626" s="1"/>
      <c r="Y626" s="1"/>
      <c r="Z626" s="1"/>
    </row>
    <row r="627" spans="1:26" ht="15.75" customHeight="1" x14ac:dyDescent="0.3">
      <c r="A627" s="99"/>
      <c r="B627" s="99"/>
      <c r="C627" s="99"/>
      <c r="D627" s="99"/>
      <c r="E627" s="99"/>
      <c r="F627" s="99"/>
      <c r="G627" s="99"/>
      <c r="H627" s="99"/>
      <c r="I627" s="99"/>
      <c r="J627" s="99"/>
      <c r="K627" s="99"/>
      <c r="L627" s="99"/>
      <c r="M627" s="99"/>
      <c r="N627" s="99"/>
      <c r="O627" s="1"/>
      <c r="P627" s="1"/>
      <c r="Q627" s="1"/>
      <c r="R627" s="1"/>
      <c r="S627" s="1"/>
      <c r="T627" s="1"/>
      <c r="U627" s="1"/>
      <c r="V627" s="1"/>
      <c r="W627" s="1"/>
      <c r="X627" s="1"/>
      <c r="Y627" s="1"/>
      <c r="Z627" s="1"/>
    </row>
    <row r="628" spans="1:26" ht="15.75" customHeight="1" x14ac:dyDescent="0.3">
      <c r="A628" s="99"/>
      <c r="B628" s="99"/>
      <c r="C628" s="99"/>
      <c r="D628" s="99"/>
      <c r="E628" s="99"/>
      <c r="F628" s="99"/>
      <c r="G628" s="99"/>
      <c r="H628" s="99"/>
      <c r="I628" s="99"/>
      <c r="J628" s="99"/>
      <c r="K628" s="99"/>
      <c r="L628" s="99"/>
      <c r="M628" s="99"/>
      <c r="N628" s="99"/>
      <c r="O628" s="1"/>
      <c r="P628" s="1"/>
      <c r="Q628" s="1"/>
      <c r="R628" s="1"/>
      <c r="S628" s="1"/>
      <c r="T628" s="1"/>
      <c r="U628" s="1"/>
      <c r="V628" s="1"/>
      <c r="W628" s="1"/>
      <c r="X628" s="1"/>
      <c r="Y628" s="1"/>
      <c r="Z628" s="1"/>
    </row>
    <row r="629" spans="1:26" ht="15.75" customHeight="1" x14ac:dyDescent="0.3">
      <c r="A629" s="99"/>
      <c r="B629" s="99"/>
      <c r="C629" s="99"/>
      <c r="D629" s="99"/>
      <c r="E629" s="99"/>
      <c r="F629" s="99"/>
      <c r="G629" s="99"/>
      <c r="H629" s="99"/>
      <c r="I629" s="99"/>
      <c r="J629" s="99"/>
      <c r="K629" s="99"/>
      <c r="L629" s="99"/>
      <c r="M629" s="99"/>
      <c r="N629" s="99"/>
      <c r="O629" s="1"/>
      <c r="P629" s="1"/>
      <c r="Q629" s="1"/>
      <c r="R629" s="1"/>
      <c r="S629" s="1"/>
      <c r="T629" s="1"/>
      <c r="U629" s="1"/>
      <c r="V629" s="1"/>
      <c r="W629" s="1"/>
      <c r="X629" s="1"/>
      <c r="Y629" s="1"/>
      <c r="Z629" s="1"/>
    </row>
    <row r="630" spans="1:26" ht="15.75" customHeight="1" x14ac:dyDescent="0.3">
      <c r="A630" s="99"/>
      <c r="B630" s="99"/>
      <c r="C630" s="99"/>
      <c r="D630" s="99"/>
      <c r="E630" s="99"/>
      <c r="F630" s="99"/>
      <c r="G630" s="99"/>
      <c r="H630" s="99"/>
      <c r="I630" s="99"/>
      <c r="J630" s="99"/>
      <c r="K630" s="99"/>
      <c r="L630" s="99"/>
      <c r="M630" s="99"/>
      <c r="N630" s="99"/>
      <c r="O630" s="1"/>
      <c r="P630" s="1"/>
      <c r="Q630" s="1"/>
      <c r="R630" s="1"/>
      <c r="S630" s="1"/>
      <c r="T630" s="1"/>
      <c r="U630" s="1"/>
      <c r="V630" s="1"/>
      <c r="W630" s="1"/>
      <c r="X630" s="1"/>
      <c r="Y630" s="1"/>
      <c r="Z630" s="1"/>
    </row>
    <row r="631" spans="1:26" ht="15.75" customHeight="1" x14ac:dyDescent="0.3">
      <c r="A631" s="99"/>
      <c r="B631" s="99"/>
      <c r="C631" s="99"/>
      <c r="D631" s="99"/>
      <c r="E631" s="99"/>
      <c r="F631" s="99"/>
      <c r="G631" s="99"/>
      <c r="H631" s="99"/>
      <c r="I631" s="99"/>
      <c r="J631" s="99"/>
      <c r="K631" s="99"/>
      <c r="L631" s="99"/>
      <c r="M631" s="99"/>
      <c r="N631" s="99"/>
      <c r="O631" s="1"/>
      <c r="P631" s="1"/>
      <c r="Q631" s="1"/>
      <c r="R631" s="1"/>
      <c r="S631" s="1"/>
      <c r="T631" s="1"/>
      <c r="U631" s="1"/>
      <c r="V631" s="1"/>
      <c r="W631" s="1"/>
      <c r="X631" s="1"/>
      <c r="Y631" s="1"/>
      <c r="Z631" s="1"/>
    </row>
    <row r="632" spans="1:26" ht="15.75" customHeight="1" x14ac:dyDescent="0.3">
      <c r="A632" s="99"/>
      <c r="B632" s="99"/>
      <c r="C632" s="99"/>
      <c r="D632" s="99"/>
      <c r="E632" s="99"/>
      <c r="F632" s="99"/>
      <c r="G632" s="99"/>
      <c r="H632" s="99"/>
      <c r="I632" s="99"/>
      <c r="J632" s="99"/>
      <c r="K632" s="99"/>
      <c r="L632" s="99"/>
      <c r="M632" s="99"/>
      <c r="N632" s="99"/>
      <c r="O632" s="1"/>
      <c r="P632" s="1"/>
      <c r="Q632" s="1"/>
      <c r="R632" s="1"/>
      <c r="S632" s="1"/>
      <c r="T632" s="1"/>
      <c r="U632" s="1"/>
      <c r="V632" s="1"/>
      <c r="W632" s="1"/>
      <c r="X632" s="1"/>
      <c r="Y632" s="1"/>
      <c r="Z632" s="1"/>
    </row>
    <row r="633" spans="1:26" ht="15.75" customHeight="1" x14ac:dyDescent="0.3">
      <c r="A633" s="99"/>
      <c r="B633" s="99"/>
      <c r="C633" s="99"/>
      <c r="D633" s="99"/>
      <c r="E633" s="99"/>
      <c r="F633" s="99"/>
      <c r="G633" s="99"/>
      <c r="H633" s="99"/>
      <c r="I633" s="99"/>
      <c r="J633" s="99"/>
      <c r="K633" s="99"/>
      <c r="L633" s="99"/>
      <c r="M633" s="99"/>
      <c r="N633" s="99"/>
      <c r="O633" s="1"/>
      <c r="P633" s="1"/>
      <c r="Q633" s="1"/>
      <c r="R633" s="1"/>
      <c r="S633" s="1"/>
      <c r="T633" s="1"/>
      <c r="U633" s="1"/>
      <c r="V633" s="1"/>
      <c r="W633" s="1"/>
      <c r="X633" s="1"/>
      <c r="Y633" s="1"/>
      <c r="Z633" s="1"/>
    </row>
    <row r="634" spans="1:26" ht="15.75" customHeight="1" x14ac:dyDescent="0.3">
      <c r="A634" s="99"/>
      <c r="B634" s="99"/>
      <c r="C634" s="99"/>
      <c r="D634" s="99"/>
      <c r="E634" s="99"/>
      <c r="F634" s="99"/>
      <c r="G634" s="99"/>
      <c r="H634" s="99"/>
      <c r="I634" s="99"/>
      <c r="J634" s="99"/>
      <c r="K634" s="99"/>
      <c r="L634" s="99"/>
      <c r="M634" s="99"/>
      <c r="N634" s="99"/>
      <c r="O634" s="1"/>
      <c r="P634" s="1"/>
      <c r="Q634" s="1"/>
      <c r="R634" s="1"/>
      <c r="S634" s="1"/>
      <c r="T634" s="1"/>
      <c r="U634" s="1"/>
      <c r="V634" s="1"/>
      <c r="W634" s="1"/>
      <c r="X634" s="1"/>
      <c r="Y634" s="1"/>
      <c r="Z634" s="1"/>
    </row>
    <row r="635" spans="1:26" ht="15.75" customHeight="1" x14ac:dyDescent="0.3">
      <c r="A635" s="99"/>
      <c r="B635" s="99"/>
      <c r="C635" s="99"/>
      <c r="D635" s="99"/>
      <c r="E635" s="99"/>
      <c r="F635" s="99"/>
      <c r="G635" s="99"/>
      <c r="H635" s="99"/>
      <c r="I635" s="99"/>
      <c r="J635" s="99"/>
      <c r="K635" s="99"/>
      <c r="L635" s="99"/>
      <c r="M635" s="99"/>
      <c r="N635" s="99"/>
      <c r="O635" s="1"/>
      <c r="P635" s="1"/>
      <c r="Q635" s="1"/>
      <c r="R635" s="1"/>
      <c r="S635" s="1"/>
      <c r="T635" s="1"/>
      <c r="U635" s="1"/>
      <c r="V635" s="1"/>
      <c r="W635" s="1"/>
      <c r="X635" s="1"/>
      <c r="Y635" s="1"/>
      <c r="Z635" s="1"/>
    </row>
    <row r="636" spans="1:26" ht="15.75" customHeight="1" x14ac:dyDescent="0.3">
      <c r="A636" s="99"/>
      <c r="B636" s="99"/>
      <c r="C636" s="99"/>
      <c r="D636" s="99"/>
      <c r="E636" s="99"/>
      <c r="F636" s="99"/>
      <c r="G636" s="99"/>
      <c r="H636" s="99"/>
      <c r="I636" s="99"/>
      <c r="J636" s="99"/>
      <c r="K636" s="99"/>
      <c r="L636" s="99"/>
      <c r="M636" s="99"/>
      <c r="N636" s="99"/>
      <c r="O636" s="1"/>
      <c r="P636" s="1"/>
      <c r="Q636" s="1"/>
      <c r="R636" s="1"/>
      <c r="S636" s="1"/>
      <c r="T636" s="1"/>
      <c r="U636" s="1"/>
      <c r="V636" s="1"/>
      <c r="W636" s="1"/>
      <c r="X636" s="1"/>
      <c r="Y636" s="1"/>
      <c r="Z636" s="1"/>
    </row>
    <row r="637" spans="1:26" ht="15.75" customHeight="1" x14ac:dyDescent="0.3">
      <c r="A637" s="99"/>
      <c r="B637" s="99"/>
      <c r="C637" s="99"/>
      <c r="D637" s="99"/>
      <c r="E637" s="99"/>
      <c r="F637" s="99"/>
      <c r="G637" s="99"/>
      <c r="H637" s="99"/>
      <c r="I637" s="99"/>
      <c r="J637" s="99"/>
      <c r="K637" s="99"/>
      <c r="L637" s="99"/>
      <c r="M637" s="99"/>
      <c r="N637" s="99"/>
      <c r="O637" s="1"/>
      <c r="P637" s="1"/>
      <c r="Q637" s="1"/>
      <c r="R637" s="1"/>
      <c r="S637" s="1"/>
      <c r="T637" s="1"/>
      <c r="U637" s="1"/>
      <c r="V637" s="1"/>
      <c r="W637" s="1"/>
      <c r="X637" s="1"/>
      <c r="Y637" s="1"/>
      <c r="Z637" s="1"/>
    </row>
    <row r="638" spans="1:26" ht="15.75" customHeight="1" x14ac:dyDescent="0.3">
      <c r="A638" s="99"/>
      <c r="B638" s="99"/>
      <c r="C638" s="99"/>
      <c r="D638" s="99"/>
      <c r="E638" s="99"/>
      <c r="F638" s="99"/>
      <c r="G638" s="99"/>
      <c r="H638" s="99"/>
      <c r="I638" s="99"/>
      <c r="J638" s="99"/>
      <c r="K638" s="99"/>
      <c r="L638" s="99"/>
      <c r="M638" s="99"/>
      <c r="N638" s="99"/>
      <c r="O638" s="1"/>
      <c r="P638" s="1"/>
      <c r="Q638" s="1"/>
      <c r="R638" s="1"/>
      <c r="S638" s="1"/>
      <c r="T638" s="1"/>
      <c r="U638" s="1"/>
      <c r="V638" s="1"/>
      <c r="W638" s="1"/>
      <c r="X638" s="1"/>
      <c r="Y638" s="1"/>
      <c r="Z638" s="1"/>
    </row>
    <row r="639" spans="1:26" ht="15.75" customHeight="1" x14ac:dyDescent="0.3">
      <c r="A639" s="99"/>
      <c r="B639" s="99"/>
      <c r="C639" s="99"/>
      <c r="D639" s="99"/>
      <c r="E639" s="99"/>
      <c r="F639" s="99"/>
      <c r="G639" s="99"/>
      <c r="H639" s="99"/>
      <c r="I639" s="99"/>
      <c r="J639" s="99"/>
      <c r="K639" s="99"/>
      <c r="L639" s="99"/>
      <c r="M639" s="99"/>
      <c r="N639" s="99"/>
      <c r="O639" s="1"/>
      <c r="P639" s="1"/>
      <c r="Q639" s="1"/>
      <c r="R639" s="1"/>
      <c r="S639" s="1"/>
      <c r="T639" s="1"/>
      <c r="U639" s="1"/>
      <c r="V639" s="1"/>
      <c r="W639" s="1"/>
      <c r="X639" s="1"/>
      <c r="Y639" s="1"/>
      <c r="Z639" s="1"/>
    </row>
    <row r="640" spans="1:26" ht="15.75" customHeight="1" x14ac:dyDescent="0.3">
      <c r="A640" s="99"/>
      <c r="B640" s="99"/>
      <c r="C640" s="99"/>
      <c r="D640" s="99"/>
      <c r="E640" s="99"/>
      <c r="F640" s="99"/>
      <c r="G640" s="99"/>
      <c r="H640" s="99"/>
      <c r="I640" s="99"/>
      <c r="J640" s="99"/>
      <c r="K640" s="99"/>
      <c r="L640" s="99"/>
      <c r="M640" s="99"/>
      <c r="N640" s="99"/>
      <c r="O640" s="1"/>
      <c r="P640" s="1"/>
      <c r="Q640" s="1"/>
      <c r="R640" s="1"/>
      <c r="S640" s="1"/>
      <c r="T640" s="1"/>
      <c r="U640" s="1"/>
      <c r="V640" s="1"/>
      <c r="W640" s="1"/>
      <c r="X640" s="1"/>
      <c r="Y640" s="1"/>
      <c r="Z640" s="1"/>
    </row>
    <row r="641" spans="1:26" ht="15.75" customHeight="1" x14ac:dyDescent="0.3">
      <c r="A641" s="99"/>
      <c r="B641" s="99"/>
      <c r="C641" s="99"/>
      <c r="D641" s="99"/>
      <c r="E641" s="99"/>
      <c r="F641" s="99"/>
      <c r="G641" s="99"/>
      <c r="H641" s="99"/>
      <c r="I641" s="99"/>
      <c r="J641" s="99"/>
      <c r="K641" s="99"/>
      <c r="L641" s="99"/>
      <c r="M641" s="99"/>
      <c r="N641" s="99"/>
      <c r="O641" s="1"/>
      <c r="P641" s="1"/>
      <c r="Q641" s="1"/>
      <c r="R641" s="1"/>
      <c r="S641" s="1"/>
      <c r="T641" s="1"/>
      <c r="U641" s="1"/>
      <c r="V641" s="1"/>
      <c r="W641" s="1"/>
      <c r="X641" s="1"/>
      <c r="Y641" s="1"/>
      <c r="Z641" s="1"/>
    </row>
    <row r="642" spans="1:26" ht="15.75" customHeight="1" x14ac:dyDescent="0.3">
      <c r="A642" s="99"/>
      <c r="B642" s="99"/>
      <c r="C642" s="99"/>
      <c r="D642" s="99"/>
      <c r="E642" s="99"/>
      <c r="F642" s="99"/>
      <c r="G642" s="99"/>
      <c r="H642" s="99"/>
      <c r="I642" s="99"/>
      <c r="J642" s="99"/>
      <c r="K642" s="99"/>
      <c r="L642" s="99"/>
      <c r="M642" s="99"/>
      <c r="N642" s="99"/>
      <c r="O642" s="1"/>
      <c r="P642" s="1"/>
      <c r="Q642" s="1"/>
      <c r="R642" s="1"/>
      <c r="S642" s="1"/>
      <c r="T642" s="1"/>
      <c r="U642" s="1"/>
      <c r="V642" s="1"/>
      <c r="W642" s="1"/>
      <c r="X642" s="1"/>
      <c r="Y642" s="1"/>
      <c r="Z642" s="1"/>
    </row>
    <row r="643" spans="1:26" ht="15.75" customHeight="1" x14ac:dyDescent="0.3">
      <c r="A643" s="99"/>
      <c r="B643" s="99"/>
      <c r="C643" s="99"/>
      <c r="D643" s="99"/>
      <c r="E643" s="99"/>
      <c r="F643" s="99"/>
      <c r="G643" s="99"/>
      <c r="H643" s="99"/>
      <c r="I643" s="99"/>
      <c r="J643" s="99"/>
      <c r="K643" s="99"/>
      <c r="L643" s="99"/>
      <c r="M643" s="99"/>
      <c r="N643" s="99"/>
      <c r="O643" s="1"/>
      <c r="P643" s="1"/>
      <c r="Q643" s="1"/>
      <c r="R643" s="1"/>
      <c r="S643" s="1"/>
      <c r="T643" s="1"/>
      <c r="U643" s="1"/>
      <c r="V643" s="1"/>
      <c r="W643" s="1"/>
      <c r="X643" s="1"/>
      <c r="Y643" s="1"/>
      <c r="Z643" s="1"/>
    </row>
    <row r="644" spans="1:26" ht="15.75" customHeight="1" x14ac:dyDescent="0.3">
      <c r="A644" s="99"/>
      <c r="B644" s="99"/>
      <c r="C644" s="99"/>
      <c r="D644" s="99"/>
      <c r="E644" s="99"/>
      <c r="F644" s="99"/>
      <c r="G644" s="99"/>
      <c r="H644" s="99"/>
      <c r="I644" s="99"/>
      <c r="J644" s="99"/>
      <c r="K644" s="99"/>
      <c r="L644" s="99"/>
      <c r="M644" s="99"/>
      <c r="N644" s="99"/>
      <c r="O644" s="1"/>
      <c r="P644" s="1"/>
      <c r="Q644" s="1"/>
      <c r="R644" s="1"/>
      <c r="S644" s="1"/>
      <c r="T644" s="1"/>
      <c r="U644" s="1"/>
      <c r="V644" s="1"/>
      <c r="W644" s="1"/>
      <c r="X644" s="1"/>
      <c r="Y644" s="1"/>
      <c r="Z644" s="1"/>
    </row>
    <row r="645" spans="1:26" ht="15.75" customHeight="1" x14ac:dyDescent="0.3">
      <c r="A645" s="99"/>
      <c r="B645" s="99"/>
      <c r="C645" s="99"/>
      <c r="D645" s="99"/>
      <c r="E645" s="99"/>
      <c r="F645" s="99"/>
      <c r="G645" s="99"/>
      <c r="H645" s="99"/>
      <c r="I645" s="99"/>
      <c r="J645" s="99"/>
      <c r="K645" s="99"/>
      <c r="L645" s="99"/>
      <c r="M645" s="99"/>
      <c r="N645" s="99"/>
      <c r="O645" s="1"/>
      <c r="P645" s="1"/>
      <c r="Q645" s="1"/>
      <c r="R645" s="1"/>
      <c r="S645" s="1"/>
      <c r="T645" s="1"/>
      <c r="U645" s="1"/>
      <c r="V645" s="1"/>
      <c r="W645" s="1"/>
      <c r="X645" s="1"/>
      <c r="Y645" s="1"/>
      <c r="Z645" s="1"/>
    </row>
    <row r="646" spans="1:26" ht="15.75" customHeight="1" x14ac:dyDescent="0.3">
      <c r="A646" s="99"/>
      <c r="B646" s="99"/>
      <c r="C646" s="99"/>
      <c r="D646" s="99"/>
      <c r="E646" s="99"/>
      <c r="F646" s="99"/>
      <c r="G646" s="99"/>
      <c r="H646" s="99"/>
      <c r="I646" s="99"/>
      <c r="J646" s="99"/>
      <c r="K646" s="99"/>
      <c r="L646" s="99"/>
      <c r="M646" s="99"/>
      <c r="N646" s="99"/>
      <c r="O646" s="1"/>
      <c r="P646" s="1"/>
      <c r="Q646" s="1"/>
      <c r="R646" s="1"/>
      <c r="S646" s="1"/>
      <c r="T646" s="1"/>
      <c r="U646" s="1"/>
      <c r="V646" s="1"/>
      <c r="W646" s="1"/>
      <c r="X646" s="1"/>
      <c r="Y646" s="1"/>
      <c r="Z646" s="1"/>
    </row>
    <row r="647" spans="1:26" ht="15.75" customHeight="1" x14ac:dyDescent="0.3">
      <c r="A647" s="99"/>
      <c r="B647" s="99"/>
      <c r="C647" s="99"/>
      <c r="D647" s="99"/>
      <c r="E647" s="99"/>
      <c r="F647" s="99"/>
      <c r="G647" s="99"/>
      <c r="H647" s="99"/>
      <c r="I647" s="99"/>
      <c r="J647" s="99"/>
      <c r="K647" s="99"/>
      <c r="L647" s="99"/>
      <c r="M647" s="99"/>
      <c r="N647" s="99"/>
      <c r="O647" s="1"/>
      <c r="P647" s="1"/>
      <c r="Q647" s="1"/>
      <c r="R647" s="1"/>
      <c r="S647" s="1"/>
      <c r="T647" s="1"/>
      <c r="U647" s="1"/>
      <c r="V647" s="1"/>
      <c r="W647" s="1"/>
      <c r="X647" s="1"/>
      <c r="Y647" s="1"/>
      <c r="Z647" s="1"/>
    </row>
    <row r="648" spans="1:26" ht="15.75" customHeight="1" x14ac:dyDescent="0.3">
      <c r="A648" s="99"/>
      <c r="B648" s="99"/>
      <c r="C648" s="99"/>
      <c r="D648" s="99"/>
      <c r="E648" s="99"/>
      <c r="F648" s="99"/>
      <c r="G648" s="99"/>
      <c r="H648" s="99"/>
      <c r="I648" s="99"/>
      <c r="J648" s="99"/>
      <c r="K648" s="99"/>
      <c r="L648" s="99"/>
      <c r="M648" s="99"/>
      <c r="N648" s="99"/>
      <c r="O648" s="1"/>
      <c r="P648" s="1"/>
      <c r="Q648" s="1"/>
      <c r="R648" s="1"/>
      <c r="S648" s="1"/>
      <c r="T648" s="1"/>
      <c r="U648" s="1"/>
      <c r="V648" s="1"/>
      <c r="W648" s="1"/>
      <c r="X648" s="1"/>
      <c r="Y648" s="1"/>
      <c r="Z648" s="1"/>
    </row>
    <row r="649" spans="1:26" ht="15.75" customHeight="1" x14ac:dyDescent="0.3">
      <c r="A649" s="99"/>
      <c r="B649" s="99"/>
      <c r="C649" s="99"/>
      <c r="D649" s="99"/>
      <c r="E649" s="99"/>
      <c r="F649" s="99"/>
      <c r="G649" s="99"/>
      <c r="H649" s="99"/>
      <c r="I649" s="99"/>
      <c r="J649" s="99"/>
      <c r="K649" s="99"/>
      <c r="L649" s="99"/>
      <c r="M649" s="99"/>
      <c r="N649" s="99"/>
      <c r="O649" s="1"/>
      <c r="P649" s="1"/>
      <c r="Q649" s="1"/>
      <c r="R649" s="1"/>
      <c r="S649" s="1"/>
      <c r="T649" s="1"/>
      <c r="U649" s="1"/>
      <c r="V649" s="1"/>
      <c r="W649" s="1"/>
      <c r="X649" s="1"/>
      <c r="Y649" s="1"/>
      <c r="Z649" s="1"/>
    </row>
    <row r="650" spans="1:26" ht="15.75" customHeight="1" x14ac:dyDescent="0.3">
      <c r="A650" s="99"/>
      <c r="B650" s="99"/>
      <c r="C650" s="99"/>
      <c r="D650" s="99"/>
      <c r="E650" s="99"/>
      <c r="F650" s="99"/>
      <c r="G650" s="99"/>
      <c r="H650" s="99"/>
      <c r="I650" s="99"/>
      <c r="J650" s="99"/>
      <c r="K650" s="99"/>
      <c r="L650" s="99"/>
      <c r="M650" s="99"/>
      <c r="N650" s="99"/>
      <c r="O650" s="1"/>
      <c r="P650" s="1"/>
      <c r="Q650" s="1"/>
      <c r="R650" s="1"/>
      <c r="S650" s="1"/>
      <c r="T650" s="1"/>
      <c r="U650" s="1"/>
      <c r="V650" s="1"/>
      <c r="W650" s="1"/>
      <c r="X650" s="1"/>
      <c r="Y650" s="1"/>
      <c r="Z650" s="1"/>
    </row>
    <row r="651" spans="1:26" ht="15.75" customHeight="1" x14ac:dyDescent="0.3">
      <c r="A651" s="99"/>
      <c r="B651" s="99"/>
      <c r="C651" s="99"/>
      <c r="D651" s="99"/>
      <c r="E651" s="99"/>
      <c r="F651" s="99"/>
      <c r="G651" s="99"/>
      <c r="H651" s="99"/>
      <c r="I651" s="99"/>
      <c r="J651" s="99"/>
      <c r="K651" s="99"/>
      <c r="L651" s="99"/>
      <c r="M651" s="99"/>
      <c r="N651" s="99"/>
      <c r="O651" s="1"/>
      <c r="P651" s="1"/>
      <c r="Q651" s="1"/>
      <c r="R651" s="1"/>
      <c r="S651" s="1"/>
      <c r="T651" s="1"/>
      <c r="U651" s="1"/>
      <c r="V651" s="1"/>
      <c r="W651" s="1"/>
      <c r="X651" s="1"/>
      <c r="Y651" s="1"/>
      <c r="Z651" s="1"/>
    </row>
    <row r="652" spans="1:26" ht="15.75" customHeight="1" x14ac:dyDescent="0.3">
      <c r="A652" s="99"/>
      <c r="B652" s="99"/>
      <c r="C652" s="99"/>
      <c r="D652" s="99"/>
      <c r="E652" s="99"/>
      <c r="F652" s="99"/>
      <c r="G652" s="99"/>
      <c r="H652" s="99"/>
      <c r="I652" s="99"/>
      <c r="J652" s="99"/>
      <c r="K652" s="99"/>
      <c r="L652" s="99"/>
      <c r="M652" s="99"/>
      <c r="N652" s="99"/>
      <c r="O652" s="1"/>
      <c r="P652" s="1"/>
      <c r="Q652" s="1"/>
      <c r="R652" s="1"/>
      <c r="S652" s="1"/>
      <c r="T652" s="1"/>
      <c r="U652" s="1"/>
      <c r="V652" s="1"/>
      <c r="W652" s="1"/>
      <c r="X652" s="1"/>
      <c r="Y652" s="1"/>
      <c r="Z652" s="1"/>
    </row>
    <row r="653" spans="1:26" ht="15.75" customHeight="1" x14ac:dyDescent="0.3">
      <c r="A653" s="99"/>
      <c r="B653" s="99"/>
      <c r="C653" s="99"/>
      <c r="D653" s="99"/>
      <c r="E653" s="99"/>
      <c r="F653" s="99"/>
      <c r="G653" s="99"/>
      <c r="H653" s="99"/>
      <c r="I653" s="99"/>
      <c r="J653" s="99"/>
      <c r="K653" s="99"/>
      <c r="L653" s="99"/>
      <c r="M653" s="99"/>
      <c r="N653" s="99"/>
      <c r="O653" s="1"/>
      <c r="P653" s="1"/>
      <c r="Q653" s="1"/>
      <c r="R653" s="1"/>
      <c r="S653" s="1"/>
      <c r="T653" s="1"/>
      <c r="U653" s="1"/>
      <c r="V653" s="1"/>
      <c r="W653" s="1"/>
      <c r="X653" s="1"/>
      <c r="Y653" s="1"/>
      <c r="Z653" s="1"/>
    </row>
    <row r="654" spans="1:26" ht="15.75" customHeight="1" x14ac:dyDescent="0.3">
      <c r="A654" s="99"/>
      <c r="B654" s="99"/>
      <c r="C654" s="99"/>
      <c r="D654" s="99"/>
      <c r="E654" s="99"/>
      <c r="F654" s="99"/>
      <c r="G654" s="99"/>
      <c r="H654" s="99"/>
      <c r="I654" s="99"/>
      <c r="J654" s="99"/>
      <c r="K654" s="99"/>
      <c r="L654" s="99"/>
      <c r="M654" s="99"/>
      <c r="N654" s="99"/>
      <c r="O654" s="1"/>
      <c r="P654" s="1"/>
      <c r="Q654" s="1"/>
      <c r="R654" s="1"/>
      <c r="S654" s="1"/>
      <c r="T654" s="1"/>
      <c r="U654" s="1"/>
      <c r="V654" s="1"/>
      <c r="W654" s="1"/>
      <c r="X654" s="1"/>
      <c r="Y654" s="1"/>
      <c r="Z654" s="1"/>
    </row>
    <row r="655" spans="1:26" ht="15.75" customHeight="1" x14ac:dyDescent="0.3">
      <c r="A655" s="99"/>
      <c r="B655" s="99"/>
      <c r="C655" s="99"/>
      <c r="D655" s="99"/>
      <c r="E655" s="99"/>
      <c r="F655" s="99"/>
      <c r="G655" s="99"/>
      <c r="H655" s="99"/>
      <c r="I655" s="99"/>
      <c r="J655" s="99"/>
      <c r="K655" s="99"/>
      <c r="L655" s="99"/>
      <c r="M655" s="99"/>
      <c r="N655" s="99"/>
      <c r="O655" s="1"/>
      <c r="P655" s="1"/>
      <c r="Q655" s="1"/>
      <c r="R655" s="1"/>
      <c r="S655" s="1"/>
      <c r="T655" s="1"/>
      <c r="U655" s="1"/>
      <c r="V655" s="1"/>
      <c r="W655" s="1"/>
      <c r="X655" s="1"/>
      <c r="Y655" s="1"/>
      <c r="Z655" s="1"/>
    </row>
    <row r="656" spans="1:26" ht="15.75" customHeight="1" x14ac:dyDescent="0.3">
      <c r="A656" s="99"/>
      <c r="B656" s="99"/>
      <c r="C656" s="99"/>
      <c r="D656" s="99"/>
      <c r="E656" s="99"/>
      <c r="F656" s="99"/>
      <c r="G656" s="99"/>
      <c r="H656" s="99"/>
      <c r="I656" s="99"/>
      <c r="J656" s="99"/>
      <c r="K656" s="99"/>
      <c r="L656" s="99"/>
      <c r="M656" s="99"/>
      <c r="N656" s="99"/>
      <c r="O656" s="1"/>
      <c r="P656" s="1"/>
      <c r="Q656" s="1"/>
      <c r="R656" s="1"/>
      <c r="S656" s="1"/>
      <c r="T656" s="1"/>
      <c r="U656" s="1"/>
      <c r="V656" s="1"/>
      <c r="W656" s="1"/>
      <c r="X656" s="1"/>
      <c r="Y656" s="1"/>
      <c r="Z656" s="1"/>
    </row>
    <row r="657" spans="1:26" ht="15.75" customHeight="1" x14ac:dyDescent="0.3">
      <c r="A657" s="99"/>
      <c r="B657" s="99"/>
      <c r="C657" s="99"/>
      <c r="D657" s="99"/>
      <c r="E657" s="99"/>
      <c r="F657" s="99"/>
      <c r="G657" s="99"/>
      <c r="H657" s="99"/>
      <c r="I657" s="99"/>
      <c r="J657" s="99"/>
      <c r="K657" s="99"/>
      <c r="L657" s="99"/>
      <c r="M657" s="99"/>
      <c r="N657" s="99"/>
      <c r="O657" s="1"/>
      <c r="P657" s="1"/>
      <c r="Q657" s="1"/>
      <c r="R657" s="1"/>
      <c r="S657" s="1"/>
      <c r="T657" s="1"/>
      <c r="U657" s="1"/>
      <c r="V657" s="1"/>
      <c r="W657" s="1"/>
      <c r="X657" s="1"/>
      <c r="Y657" s="1"/>
      <c r="Z657" s="1"/>
    </row>
    <row r="658" spans="1:26" ht="15.75" customHeight="1" x14ac:dyDescent="0.3">
      <c r="A658" s="99"/>
      <c r="B658" s="99"/>
      <c r="C658" s="99"/>
      <c r="D658" s="99"/>
      <c r="E658" s="99"/>
      <c r="F658" s="99"/>
      <c r="G658" s="99"/>
      <c r="H658" s="99"/>
      <c r="I658" s="99"/>
      <c r="J658" s="99"/>
      <c r="K658" s="99"/>
      <c r="L658" s="99"/>
      <c r="M658" s="99"/>
      <c r="N658" s="99"/>
      <c r="O658" s="1"/>
      <c r="P658" s="1"/>
      <c r="Q658" s="1"/>
      <c r="R658" s="1"/>
      <c r="S658" s="1"/>
      <c r="T658" s="1"/>
      <c r="U658" s="1"/>
      <c r="V658" s="1"/>
      <c r="W658" s="1"/>
      <c r="X658" s="1"/>
      <c r="Y658" s="1"/>
      <c r="Z658" s="1"/>
    </row>
    <row r="659" spans="1:26" ht="15.75" customHeight="1" x14ac:dyDescent="0.3">
      <c r="A659" s="99"/>
      <c r="B659" s="99"/>
      <c r="C659" s="99"/>
      <c r="D659" s="99"/>
      <c r="E659" s="99"/>
      <c r="F659" s="99"/>
      <c r="G659" s="99"/>
      <c r="H659" s="99"/>
      <c r="I659" s="99"/>
      <c r="J659" s="99"/>
      <c r="K659" s="99"/>
      <c r="L659" s="99"/>
      <c r="M659" s="99"/>
      <c r="N659" s="99"/>
      <c r="O659" s="1"/>
      <c r="P659" s="1"/>
      <c r="Q659" s="1"/>
      <c r="R659" s="1"/>
      <c r="S659" s="1"/>
      <c r="T659" s="1"/>
      <c r="U659" s="1"/>
      <c r="V659" s="1"/>
      <c r="W659" s="1"/>
      <c r="X659" s="1"/>
      <c r="Y659" s="1"/>
      <c r="Z659" s="1"/>
    </row>
    <row r="660" spans="1:26" ht="15.75" customHeight="1" x14ac:dyDescent="0.3">
      <c r="A660" s="99"/>
      <c r="B660" s="99"/>
      <c r="C660" s="99"/>
      <c r="D660" s="99"/>
      <c r="E660" s="99"/>
      <c r="F660" s="99"/>
      <c r="G660" s="99"/>
      <c r="H660" s="99"/>
      <c r="I660" s="99"/>
      <c r="J660" s="99"/>
      <c r="K660" s="99"/>
      <c r="L660" s="99"/>
      <c r="M660" s="99"/>
      <c r="N660" s="99"/>
      <c r="O660" s="1"/>
      <c r="P660" s="1"/>
      <c r="Q660" s="1"/>
      <c r="R660" s="1"/>
      <c r="S660" s="1"/>
      <c r="T660" s="1"/>
      <c r="U660" s="1"/>
      <c r="V660" s="1"/>
      <c r="W660" s="1"/>
      <c r="X660" s="1"/>
      <c r="Y660" s="1"/>
      <c r="Z660" s="1"/>
    </row>
    <row r="661" spans="1:26" ht="15.75" customHeight="1" x14ac:dyDescent="0.3">
      <c r="A661" s="99"/>
      <c r="B661" s="99"/>
      <c r="C661" s="99"/>
      <c r="D661" s="99"/>
      <c r="E661" s="99"/>
      <c r="F661" s="99"/>
      <c r="G661" s="99"/>
      <c r="H661" s="99"/>
      <c r="I661" s="99"/>
      <c r="J661" s="99"/>
      <c r="K661" s="99"/>
      <c r="L661" s="99"/>
      <c r="M661" s="99"/>
      <c r="N661" s="99"/>
      <c r="O661" s="1"/>
      <c r="P661" s="1"/>
      <c r="Q661" s="1"/>
      <c r="R661" s="1"/>
      <c r="S661" s="1"/>
      <c r="T661" s="1"/>
      <c r="U661" s="1"/>
      <c r="V661" s="1"/>
      <c r="W661" s="1"/>
      <c r="X661" s="1"/>
      <c r="Y661" s="1"/>
      <c r="Z661" s="1"/>
    </row>
    <row r="662" spans="1:26" ht="15.75" customHeight="1" x14ac:dyDescent="0.3">
      <c r="A662" s="99"/>
      <c r="B662" s="99"/>
      <c r="C662" s="99"/>
      <c r="D662" s="99"/>
      <c r="E662" s="99"/>
      <c r="F662" s="99"/>
      <c r="G662" s="99"/>
      <c r="H662" s="99"/>
      <c r="I662" s="99"/>
      <c r="J662" s="99"/>
      <c r="K662" s="99"/>
      <c r="L662" s="99"/>
      <c r="M662" s="99"/>
      <c r="N662" s="99"/>
      <c r="O662" s="1"/>
      <c r="P662" s="1"/>
      <c r="Q662" s="1"/>
      <c r="R662" s="1"/>
      <c r="S662" s="1"/>
      <c r="T662" s="1"/>
      <c r="U662" s="1"/>
      <c r="V662" s="1"/>
      <c r="W662" s="1"/>
      <c r="X662" s="1"/>
      <c r="Y662" s="1"/>
      <c r="Z662" s="1"/>
    </row>
    <row r="663" spans="1:26" ht="15.75" customHeight="1" x14ac:dyDescent="0.3">
      <c r="A663" s="99"/>
      <c r="B663" s="99"/>
      <c r="C663" s="99"/>
      <c r="D663" s="99"/>
      <c r="E663" s="99"/>
      <c r="F663" s="99"/>
      <c r="G663" s="99"/>
      <c r="H663" s="99"/>
      <c r="I663" s="99"/>
      <c r="J663" s="99"/>
      <c r="K663" s="99"/>
      <c r="L663" s="99"/>
      <c r="M663" s="99"/>
      <c r="N663" s="99"/>
      <c r="O663" s="1"/>
      <c r="P663" s="1"/>
      <c r="Q663" s="1"/>
      <c r="R663" s="1"/>
      <c r="S663" s="1"/>
      <c r="T663" s="1"/>
      <c r="U663" s="1"/>
      <c r="V663" s="1"/>
      <c r="W663" s="1"/>
      <c r="X663" s="1"/>
      <c r="Y663" s="1"/>
      <c r="Z663" s="1"/>
    </row>
    <row r="664" spans="1:26" ht="15.75" customHeight="1" x14ac:dyDescent="0.3">
      <c r="A664" s="99"/>
      <c r="B664" s="99"/>
      <c r="C664" s="99"/>
      <c r="D664" s="99"/>
      <c r="E664" s="99"/>
      <c r="F664" s="99"/>
      <c r="G664" s="99"/>
      <c r="H664" s="99"/>
      <c r="I664" s="99"/>
      <c r="J664" s="99"/>
      <c r="K664" s="99"/>
      <c r="L664" s="99"/>
      <c r="M664" s="99"/>
      <c r="N664" s="99"/>
      <c r="O664" s="1"/>
      <c r="P664" s="1"/>
      <c r="Q664" s="1"/>
      <c r="R664" s="1"/>
      <c r="S664" s="1"/>
      <c r="T664" s="1"/>
      <c r="U664" s="1"/>
      <c r="V664" s="1"/>
      <c r="W664" s="1"/>
      <c r="X664" s="1"/>
      <c r="Y664" s="1"/>
      <c r="Z664" s="1"/>
    </row>
    <row r="665" spans="1:26" ht="15.75" customHeight="1" x14ac:dyDescent="0.3">
      <c r="A665" s="99"/>
      <c r="B665" s="99"/>
      <c r="C665" s="99"/>
      <c r="D665" s="99"/>
      <c r="E665" s="99"/>
      <c r="F665" s="99"/>
      <c r="G665" s="99"/>
      <c r="H665" s="99"/>
      <c r="I665" s="99"/>
      <c r="J665" s="99"/>
      <c r="K665" s="99"/>
      <c r="L665" s="99"/>
      <c r="M665" s="99"/>
      <c r="N665" s="99"/>
      <c r="O665" s="1"/>
      <c r="P665" s="1"/>
      <c r="Q665" s="1"/>
      <c r="R665" s="1"/>
      <c r="S665" s="1"/>
      <c r="T665" s="1"/>
      <c r="U665" s="1"/>
      <c r="V665" s="1"/>
      <c r="W665" s="1"/>
      <c r="X665" s="1"/>
      <c r="Y665" s="1"/>
      <c r="Z665" s="1"/>
    </row>
    <row r="666" spans="1:26" ht="15.75" customHeight="1" x14ac:dyDescent="0.3">
      <c r="A666" s="99"/>
      <c r="B666" s="99"/>
      <c r="C666" s="99"/>
      <c r="D666" s="99"/>
      <c r="E666" s="99"/>
      <c r="F666" s="99"/>
      <c r="G666" s="99"/>
      <c r="H666" s="99"/>
      <c r="I666" s="99"/>
      <c r="J666" s="99"/>
      <c r="K666" s="99"/>
      <c r="L666" s="99"/>
      <c r="M666" s="99"/>
      <c r="N666" s="99"/>
      <c r="O666" s="1"/>
      <c r="P666" s="1"/>
      <c r="Q666" s="1"/>
      <c r="R666" s="1"/>
      <c r="S666" s="1"/>
      <c r="T666" s="1"/>
      <c r="U666" s="1"/>
      <c r="V666" s="1"/>
      <c r="W666" s="1"/>
      <c r="X666" s="1"/>
      <c r="Y666" s="1"/>
      <c r="Z666" s="1"/>
    </row>
    <row r="667" spans="1:26" ht="15.75" customHeight="1" x14ac:dyDescent="0.3">
      <c r="A667" s="99"/>
      <c r="B667" s="99"/>
      <c r="C667" s="99"/>
      <c r="D667" s="99"/>
      <c r="E667" s="99"/>
      <c r="F667" s="99"/>
      <c r="G667" s="99"/>
      <c r="H667" s="99"/>
      <c r="I667" s="99"/>
      <c r="J667" s="99"/>
      <c r="K667" s="99"/>
      <c r="L667" s="99"/>
      <c r="M667" s="99"/>
      <c r="N667" s="99"/>
      <c r="O667" s="1"/>
      <c r="P667" s="1"/>
      <c r="Q667" s="1"/>
      <c r="R667" s="1"/>
      <c r="S667" s="1"/>
      <c r="T667" s="1"/>
      <c r="U667" s="1"/>
      <c r="V667" s="1"/>
      <c r="W667" s="1"/>
      <c r="X667" s="1"/>
      <c r="Y667" s="1"/>
      <c r="Z667" s="1"/>
    </row>
    <row r="668" spans="1:26" ht="15.75" customHeight="1" x14ac:dyDescent="0.3">
      <c r="A668" s="99"/>
      <c r="B668" s="99"/>
      <c r="C668" s="99"/>
      <c r="D668" s="99"/>
      <c r="E668" s="99"/>
      <c r="F668" s="99"/>
      <c r="G668" s="99"/>
      <c r="H668" s="99"/>
      <c r="I668" s="99"/>
      <c r="J668" s="99"/>
      <c r="K668" s="99"/>
      <c r="L668" s="99"/>
      <c r="M668" s="99"/>
      <c r="N668" s="99"/>
      <c r="O668" s="1"/>
      <c r="P668" s="1"/>
      <c r="Q668" s="1"/>
      <c r="R668" s="1"/>
      <c r="S668" s="1"/>
      <c r="T668" s="1"/>
      <c r="U668" s="1"/>
      <c r="V668" s="1"/>
      <c r="W668" s="1"/>
      <c r="X668" s="1"/>
      <c r="Y668" s="1"/>
      <c r="Z668" s="1"/>
    </row>
    <row r="669" spans="1:26" ht="15.75" customHeight="1" x14ac:dyDescent="0.3">
      <c r="A669" s="99"/>
      <c r="B669" s="99"/>
      <c r="C669" s="99"/>
      <c r="D669" s="99"/>
      <c r="E669" s="99"/>
      <c r="F669" s="99"/>
      <c r="G669" s="99"/>
      <c r="H669" s="99"/>
      <c r="I669" s="99"/>
      <c r="J669" s="99"/>
      <c r="K669" s="99"/>
      <c r="L669" s="99"/>
      <c r="M669" s="99"/>
      <c r="N669" s="99"/>
      <c r="O669" s="1"/>
      <c r="P669" s="1"/>
      <c r="Q669" s="1"/>
      <c r="R669" s="1"/>
      <c r="S669" s="1"/>
      <c r="T669" s="1"/>
      <c r="U669" s="1"/>
      <c r="V669" s="1"/>
      <c r="W669" s="1"/>
      <c r="X669" s="1"/>
      <c r="Y669" s="1"/>
      <c r="Z669" s="1"/>
    </row>
    <row r="670" spans="1:26" ht="15.75" customHeight="1" x14ac:dyDescent="0.3">
      <c r="A670" s="99"/>
      <c r="B670" s="99"/>
      <c r="C670" s="99"/>
      <c r="D670" s="99"/>
      <c r="E670" s="99"/>
      <c r="F670" s="99"/>
      <c r="G670" s="99"/>
      <c r="H670" s="99"/>
      <c r="I670" s="99"/>
      <c r="J670" s="99"/>
      <c r="K670" s="99"/>
      <c r="L670" s="99"/>
      <c r="M670" s="99"/>
      <c r="N670" s="99"/>
      <c r="O670" s="1"/>
      <c r="P670" s="1"/>
      <c r="Q670" s="1"/>
      <c r="R670" s="1"/>
      <c r="S670" s="1"/>
      <c r="T670" s="1"/>
      <c r="U670" s="1"/>
      <c r="V670" s="1"/>
      <c r="W670" s="1"/>
      <c r="X670" s="1"/>
      <c r="Y670" s="1"/>
      <c r="Z670" s="1"/>
    </row>
    <row r="671" spans="1:26" ht="15.75" customHeight="1" x14ac:dyDescent="0.3">
      <c r="A671" s="99"/>
      <c r="B671" s="99"/>
      <c r="C671" s="99"/>
      <c r="D671" s="99"/>
      <c r="E671" s="99"/>
      <c r="F671" s="99"/>
      <c r="G671" s="99"/>
      <c r="H671" s="99"/>
      <c r="I671" s="99"/>
      <c r="J671" s="99"/>
      <c r="K671" s="99"/>
      <c r="L671" s="99"/>
      <c r="M671" s="99"/>
      <c r="N671" s="99"/>
      <c r="O671" s="1"/>
      <c r="P671" s="1"/>
      <c r="Q671" s="1"/>
      <c r="R671" s="1"/>
      <c r="S671" s="1"/>
      <c r="T671" s="1"/>
      <c r="U671" s="1"/>
      <c r="V671" s="1"/>
      <c r="W671" s="1"/>
      <c r="X671" s="1"/>
      <c r="Y671" s="1"/>
      <c r="Z671" s="1"/>
    </row>
    <row r="672" spans="1:26" ht="15.75" customHeight="1" x14ac:dyDescent="0.3">
      <c r="A672" s="99"/>
      <c r="B672" s="99"/>
      <c r="C672" s="99"/>
      <c r="D672" s="99"/>
      <c r="E672" s="99"/>
      <c r="F672" s="99"/>
      <c r="G672" s="99"/>
      <c r="H672" s="99"/>
      <c r="I672" s="99"/>
      <c r="J672" s="99"/>
      <c r="K672" s="99"/>
      <c r="L672" s="99"/>
      <c r="M672" s="99"/>
      <c r="N672" s="99"/>
      <c r="O672" s="1"/>
      <c r="P672" s="1"/>
      <c r="Q672" s="1"/>
      <c r="R672" s="1"/>
      <c r="S672" s="1"/>
      <c r="T672" s="1"/>
      <c r="U672" s="1"/>
      <c r="V672" s="1"/>
      <c r="W672" s="1"/>
      <c r="X672" s="1"/>
      <c r="Y672" s="1"/>
      <c r="Z672" s="1"/>
    </row>
    <row r="673" spans="1:26" ht="15.75" customHeight="1" x14ac:dyDescent="0.3">
      <c r="A673" s="99"/>
      <c r="B673" s="99"/>
      <c r="C673" s="99"/>
      <c r="D673" s="99"/>
      <c r="E673" s="99"/>
      <c r="F673" s="99"/>
      <c r="G673" s="99"/>
      <c r="H673" s="99"/>
      <c r="I673" s="99"/>
      <c r="J673" s="99"/>
      <c r="K673" s="99"/>
      <c r="L673" s="99"/>
      <c r="M673" s="99"/>
      <c r="N673" s="99"/>
      <c r="O673" s="1"/>
      <c r="P673" s="1"/>
      <c r="Q673" s="1"/>
      <c r="R673" s="1"/>
      <c r="S673" s="1"/>
      <c r="T673" s="1"/>
      <c r="U673" s="1"/>
      <c r="V673" s="1"/>
      <c r="W673" s="1"/>
      <c r="X673" s="1"/>
      <c r="Y673" s="1"/>
      <c r="Z673" s="1"/>
    </row>
    <row r="674" spans="1:26" ht="15.75" customHeight="1" x14ac:dyDescent="0.3">
      <c r="A674" s="99"/>
      <c r="B674" s="99"/>
      <c r="C674" s="99"/>
      <c r="D674" s="99"/>
      <c r="E674" s="99"/>
      <c r="F674" s="99"/>
      <c r="G674" s="99"/>
      <c r="H674" s="99"/>
      <c r="I674" s="99"/>
      <c r="J674" s="99"/>
      <c r="K674" s="99"/>
      <c r="L674" s="99"/>
      <c r="M674" s="99"/>
      <c r="N674" s="99"/>
      <c r="O674" s="1"/>
      <c r="P674" s="1"/>
      <c r="Q674" s="1"/>
      <c r="R674" s="1"/>
      <c r="S674" s="1"/>
      <c r="T674" s="1"/>
      <c r="U674" s="1"/>
      <c r="V674" s="1"/>
      <c r="W674" s="1"/>
      <c r="X674" s="1"/>
      <c r="Y674" s="1"/>
      <c r="Z674" s="1"/>
    </row>
    <row r="675" spans="1:26" ht="15.75" customHeight="1" x14ac:dyDescent="0.3">
      <c r="A675" s="99"/>
      <c r="B675" s="99"/>
      <c r="C675" s="99"/>
      <c r="D675" s="99"/>
      <c r="E675" s="99"/>
      <c r="F675" s="99"/>
      <c r="G675" s="99"/>
      <c r="H675" s="99"/>
      <c r="I675" s="99"/>
      <c r="J675" s="99"/>
      <c r="K675" s="99"/>
      <c r="L675" s="99"/>
      <c r="M675" s="99"/>
      <c r="N675" s="99"/>
      <c r="O675" s="1"/>
      <c r="P675" s="1"/>
      <c r="Q675" s="1"/>
      <c r="R675" s="1"/>
      <c r="S675" s="1"/>
      <c r="T675" s="1"/>
      <c r="U675" s="1"/>
      <c r="V675" s="1"/>
      <c r="W675" s="1"/>
      <c r="X675" s="1"/>
      <c r="Y675" s="1"/>
      <c r="Z675" s="1"/>
    </row>
    <row r="676" spans="1:26" ht="15.75" customHeight="1" x14ac:dyDescent="0.3">
      <c r="A676" s="99"/>
      <c r="B676" s="99"/>
      <c r="C676" s="99"/>
      <c r="D676" s="99"/>
      <c r="E676" s="99"/>
      <c r="F676" s="99"/>
      <c r="G676" s="99"/>
      <c r="H676" s="99"/>
      <c r="I676" s="99"/>
      <c r="J676" s="99"/>
      <c r="K676" s="99"/>
      <c r="L676" s="99"/>
      <c r="M676" s="99"/>
      <c r="N676" s="99"/>
      <c r="O676" s="1"/>
      <c r="P676" s="1"/>
      <c r="Q676" s="1"/>
      <c r="R676" s="1"/>
      <c r="S676" s="1"/>
      <c r="T676" s="1"/>
      <c r="U676" s="1"/>
      <c r="V676" s="1"/>
      <c r="W676" s="1"/>
      <c r="X676" s="1"/>
      <c r="Y676" s="1"/>
      <c r="Z676" s="1"/>
    </row>
    <row r="677" spans="1:26" ht="15.75" customHeight="1" x14ac:dyDescent="0.3">
      <c r="A677" s="99"/>
      <c r="B677" s="99"/>
      <c r="C677" s="99"/>
      <c r="D677" s="99"/>
      <c r="E677" s="99"/>
      <c r="F677" s="99"/>
      <c r="G677" s="99"/>
      <c r="H677" s="99"/>
      <c r="I677" s="99"/>
      <c r="J677" s="99"/>
      <c r="K677" s="99"/>
      <c r="L677" s="99"/>
      <c r="M677" s="99"/>
      <c r="N677" s="99"/>
      <c r="O677" s="1"/>
      <c r="P677" s="1"/>
      <c r="Q677" s="1"/>
      <c r="R677" s="1"/>
      <c r="S677" s="1"/>
      <c r="T677" s="1"/>
      <c r="U677" s="1"/>
      <c r="V677" s="1"/>
      <c r="W677" s="1"/>
      <c r="X677" s="1"/>
      <c r="Y677" s="1"/>
      <c r="Z677" s="1"/>
    </row>
    <row r="678" spans="1:26" ht="15.75" customHeight="1" x14ac:dyDescent="0.3">
      <c r="A678" s="99"/>
      <c r="B678" s="99"/>
      <c r="C678" s="99"/>
      <c r="D678" s="99"/>
      <c r="E678" s="99"/>
      <c r="F678" s="99"/>
      <c r="G678" s="99"/>
      <c r="H678" s="99"/>
      <c r="I678" s="99"/>
      <c r="J678" s="99"/>
      <c r="K678" s="99"/>
      <c r="L678" s="99"/>
      <c r="M678" s="99"/>
      <c r="N678" s="99"/>
      <c r="O678" s="1"/>
      <c r="P678" s="1"/>
      <c r="Q678" s="1"/>
      <c r="R678" s="1"/>
      <c r="S678" s="1"/>
      <c r="T678" s="1"/>
      <c r="U678" s="1"/>
      <c r="V678" s="1"/>
      <c r="W678" s="1"/>
      <c r="X678" s="1"/>
      <c r="Y678" s="1"/>
      <c r="Z678" s="1"/>
    </row>
    <row r="679" spans="1:26" ht="15.75" customHeight="1" x14ac:dyDescent="0.3">
      <c r="A679" s="99"/>
      <c r="B679" s="99"/>
      <c r="C679" s="99"/>
      <c r="D679" s="99"/>
      <c r="E679" s="99"/>
      <c r="F679" s="99"/>
      <c r="G679" s="99"/>
      <c r="H679" s="99"/>
      <c r="I679" s="99"/>
      <c r="J679" s="99"/>
      <c r="K679" s="99"/>
      <c r="L679" s="99"/>
      <c r="M679" s="99"/>
      <c r="N679" s="99"/>
      <c r="O679" s="1"/>
      <c r="P679" s="1"/>
      <c r="Q679" s="1"/>
      <c r="R679" s="1"/>
      <c r="S679" s="1"/>
      <c r="T679" s="1"/>
      <c r="U679" s="1"/>
      <c r="V679" s="1"/>
      <c r="W679" s="1"/>
      <c r="X679" s="1"/>
      <c r="Y679" s="1"/>
      <c r="Z679" s="1"/>
    </row>
    <row r="680" spans="1:26" ht="15.75" customHeight="1" x14ac:dyDescent="0.3">
      <c r="A680" s="99"/>
      <c r="B680" s="99"/>
      <c r="C680" s="99"/>
      <c r="D680" s="99"/>
      <c r="E680" s="99"/>
      <c r="F680" s="99"/>
      <c r="G680" s="99"/>
      <c r="H680" s="99"/>
      <c r="I680" s="99"/>
      <c r="J680" s="99"/>
      <c r="K680" s="99"/>
      <c r="L680" s="99"/>
      <c r="M680" s="99"/>
      <c r="N680" s="99"/>
      <c r="O680" s="1"/>
      <c r="P680" s="1"/>
      <c r="Q680" s="1"/>
      <c r="R680" s="1"/>
      <c r="S680" s="1"/>
      <c r="T680" s="1"/>
      <c r="U680" s="1"/>
      <c r="V680" s="1"/>
      <c r="W680" s="1"/>
      <c r="X680" s="1"/>
      <c r="Y680" s="1"/>
      <c r="Z680" s="1"/>
    </row>
    <row r="681" spans="1:26" ht="15.75" customHeight="1" x14ac:dyDescent="0.3">
      <c r="A681" s="99"/>
      <c r="B681" s="99"/>
      <c r="C681" s="99"/>
      <c r="D681" s="99"/>
      <c r="E681" s="99"/>
      <c r="F681" s="99"/>
      <c r="G681" s="99"/>
      <c r="H681" s="99"/>
      <c r="I681" s="99"/>
      <c r="J681" s="99"/>
      <c r="K681" s="99"/>
      <c r="L681" s="99"/>
      <c r="M681" s="99"/>
      <c r="N681" s="99"/>
      <c r="O681" s="1"/>
      <c r="P681" s="1"/>
      <c r="Q681" s="1"/>
      <c r="R681" s="1"/>
      <c r="S681" s="1"/>
      <c r="T681" s="1"/>
      <c r="U681" s="1"/>
      <c r="V681" s="1"/>
      <c r="W681" s="1"/>
      <c r="X681" s="1"/>
      <c r="Y681" s="1"/>
      <c r="Z681" s="1"/>
    </row>
    <row r="682" spans="1:26" ht="15.75" customHeight="1" x14ac:dyDescent="0.3">
      <c r="A682" s="99"/>
      <c r="B682" s="99"/>
      <c r="C682" s="99"/>
      <c r="D682" s="99"/>
      <c r="E682" s="99"/>
      <c r="F682" s="99"/>
      <c r="G682" s="99"/>
      <c r="H682" s="99"/>
      <c r="I682" s="99"/>
      <c r="J682" s="99"/>
      <c r="K682" s="99"/>
      <c r="L682" s="99"/>
      <c r="M682" s="99"/>
      <c r="N682" s="99"/>
      <c r="O682" s="1"/>
      <c r="P682" s="1"/>
      <c r="Q682" s="1"/>
      <c r="R682" s="1"/>
      <c r="S682" s="1"/>
      <c r="T682" s="1"/>
      <c r="U682" s="1"/>
      <c r="V682" s="1"/>
      <c r="W682" s="1"/>
      <c r="X682" s="1"/>
      <c r="Y682" s="1"/>
      <c r="Z682" s="1"/>
    </row>
    <row r="683" spans="1:26" ht="15.75" customHeight="1" x14ac:dyDescent="0.3">
      <c r="A683" s="99"/>
      <c r="B683" s="99"/>
      <c r="C683" s="99"/>
      <c r="D683" s="99"/>
      <c r="E683" s="99"/>
      <c r="F683" s="99"/>
      <c r="G683" s="99"/>
      <c r="H683" s="99"/>
      <c r="I683" s="99"/>
      <c r="J683" s="99"/>
      <c r="K683" s="99"/>
      <c r="L683" s="99"/>
      <c r="M683" s="99"/>
      <c r="N683" s="99"/>
      <c r="O683" s="1"/>
      <c r="P683" s="1"/>
      <c r="Q683" s="1"/>
      <c r="R683" s="1"/>
      <c r="S683" s="1"/>
      <c r="T683" s="1"/>
      <c r="U683" s="1"/>
      <c r="V683" s="1"/>
      <c r="W683" s="1"/>
      <c r="X683" s="1"/>
      <c r="Y683" s="1"/>
      <c r="Z683" s="1"/>
    </row>
    <row r="684" spans="1:26" ht="15.75" customHeight="1" x14ac:dyDescent="0.3">
      <c r="A684" s="99"/>
      <c r="B684" s="99"/>
      <c r="C684" s="99"/>
      <c r="D684" s="99"/>
      <c r="E684" s="99"/>
      <c r="F684" s="99"/>
      <c r="G684" s="99"/>
      <c r="H684" s="99"/>
      <c r="I684" s="99"/>
      <c r="J684" s="99"/>
      <c r="K684" s="99"/>
      <c r="L684" s="99"/>
      <c r="M684" s="99"/>
      <c r="N684" s="99"/>
      <c r="O684" s="1"/>
      <c r="P684" s="1"/>
      <c r="Q684" s="1"/>
      <c r="R684" s="1"/>
      <c r="S684" s="1"/>
      <c r="T684" s="1"/>
      <c r="U684" s="1"/>
      <c r="V684" s="1"/>
      <c r="W684" s="1"/>
      <c r="X684" s="1"/>
      <c r="Y684" s="1"/>
      <c r="Z684" s="1"/>
    </row>
    <row r="685" spans="1:26" ht="15.75" customHeight="1" x14ac:dyDescent="0.3">
      <c r="A685" s="99"/>
      <c r="B685" s="99"/>
      <c r="C685" s="99"/>
      <c r="D685" s="99"/>
      <c r="E685" s="99"/>
      <c r="F685" s="99"/>
      <c r="G685" s="99"/>
      <c r="H685" s="99"/>
      <c r="I685" s="99"/>
      <c r="J685" s="99"/>
      <c r="K685" s="99"/>
      <c r="L685" s="99"/>
      <c r="M685" s="99"/>
      <c r="N685" s="99"/>
      <c r="O685" s="1"/>
      <c r="P685" s="1"/>
      <c r="Q685" s="1"/>
      <c r="R685" s="1"/>
      <c r="S685" s="1"/>
      <c r="T685" s="1"/>
      <c r="U685" s="1"/>
      <c r="V685" s="1"/>
      <c r="W685" s="1"/>
      <c r="X685" s="1"/>
      <c r="Y685" s="1"/>
      <c r="Z685" s="1"/>
    </row>
    <row r="686" spans="1:26" ht="15.75" customHeight="1" x14ac:dyDescent="0.3">
      <c r="A686" s="99"/>
      <c r="B686" s="99"/>
      <c r="C686" s="99"/>
      <c r="D686" s="99"/>
      <c r="E686" s="99"/>
      <c r="F686" s="99"/>
      <c r="G686" s="99"/>
      <c r="H686" s="99"/>
      <c r="I686" s="99"/>
      <c r="J686" s="99"/>
      <c r="K686" s="99"/>
      <c r="L686" s="99"/>
      <c r="M686" s="99"/>
      <c r="N686" s="99"/>
      <c r="O686" s="1"/>
      <c r="P686" s="1"/>
      <c r="Q686" s="1"/>
      <c r="R686" s="1"/>
      <c r="S686" s="1"/>
      <c r="T686" s="1"/>
      <c r="U686" s="1"/>
      <c r="V686" s="1"/>
      <c r="W686" s="1"/>
      <c r="X686" s="1"/>
      <c r="Y686" s="1"/>
      <c r="Z686" s="1"/>
    </row>
    <row r="687" spans="1:26" ht="15.75" customHeight="1" x14ac:dyDescent="0.3">
      <c r="A687" s="99"/>
      <c r="B687" s="99"/>
      <c r="C687" s="99"/>
      <c r="D687" s="99"/>
      <c r="E687" s="99"/>
      <c r="F687" s="99"/>
      <c r="G687" s="99"/>
      <c r="H687" s="99"/>
      <c r="I687" s="99"/>
      <c r="J687" s="99"/>
      <c r="K687" s="99"/>
      <c r="L687" s="99"/>
      <c r="M687" s="99"/>
      <c r="N687" s="99"/>
      <c r="O687" s="1"/>
      <c r="P687" s="1"/>
      <c r="Q687" s="1"/>
      <c r="R687" s="1"/>
      <c r="S687" s="1"/>
      <c r="T687" s="1"/>
      <c r="U687" s="1"/>
      <c r="V687" s="1"/>
      <c r="W687" s="1"/>
      <c r="X687" s="1"/>
      <c r="Y687" s="1"/>
      <c r="Z687" s="1"/>
    </row>
    <row r="688" spans="1:26" ht="15.75" customHeight="1" x14ac:dyDescent="0.3">
      <c r="A688" s="99"/>
      <c r="B688" s="99"/>
      <c r="C688" s="99"/>
      <c r="D688" s="99"/>
      <c r="E688" s="99"/>
      <c r="F688" s="99"/>
      <c r="G688" s="99"/>
      <c r="H688" s="99"/>
      <c r="I688" s="99"/>
      <c r="J688" s="99"/>
      <c r="K688" s="99"/>
      <c r="L688" s="99"/>
      <c r="M688" s="99"/>
      <c r="N688" s="99"/>
      <c r="O688" s="1"/>
      <c r="P688" s="1"/>
      <c r="Q688" s="1"/>
      <c r="R688" s="1"/>
      <c r="S688" s="1"/>
      <c r="T688" s="1"/>
      <c r="U688" s="1"/>
      <c r="V688" s="1"/>
      <c r="W688" s="1"/>
      <c r="X688" s="1"/>
      <c r="Y688" s="1"/>
      <c r="Z688" s="1"/>
    </row>
    <row r="689" spans="1:26" ht="15.75" customHeight="1" x14ac:dyDescent="0.3">
      <c r="A689" s="99"/>
      <c r="B689" s="99"/>
      <c r="C689" s="99"/>
      <c r="D689" s="99"/>
      <c r="E689" s="99"/>
      <c r="F689" s="99"/>
      <c r="G689" s="99"/>
      <c r="H689" s="99"/>
      <c r="I689" s="99"/>
      <c r="J689" s="99"/>
      <c r="K689" s="99"/>
      <c r="L689" s="99"/>
      <c r="M689" s="99"/>
      <c r="N689" s="99"/>
      <c r="O689" s="1"/>
      <c r="P689" s="1"/>
      <c r="Q689" s="1"/>
      <c r="R689" s="1"/>
      <c r="S689" s="1"/>
      <c r="T689" s="1"/>
      <c r="U689" s="1"/>
      <c r="V689" s="1"/>
      <c r="W689" s="1"/>
      <c r="X689" s="1"/>
      <c r="Y689" s="1"/>
      <c r="Z689" s="1"/>
    </row>
    <row r="690" spans="1:26" ht="15.75" customHeight="1" x14ac:dyDescent="0.3">
      <c r="A690" s="99"/>
      <c r="B690" s="99"/>
      <c r="C690" s="99"/>
      <c r="D690" s="99"/>
      <c r="E690" s="99"/>
      <c r="F690" s="99"/>
      <c r="G690" s="99"/>
      <c r="H690" s="99"/>
      <c r="I690" s="99"/>
      <c r="J690" s="99"/>
      <c r="K690" s="99"/>
      <c r="L690" s="99"/>
      <c r="M690" s="99"/>
      <c r="N690" s="99"/>
      <c r="O690" s="1"/>
      <c r="P690" s="1"/>
      <c r="Q690" s="1"/>
      <c r="R690" s="1"/>
      <c r="S690" s="1"/>
      <c r="T690" s="1"/>
      <c r="U690" s="1"/>
      <c r="V690" s="1"/>
      <c r="W690" s="1"/>
      <c r="X690" s="1"/>
      <c r="Y690" s="1"/>
      <c r="Z690" s="1"/>
    </row>
    <row r="691" spans="1:26" ht="15.75" customHeight="1" x14ac:dyDescent="0.3">
      <c r="A691" s="99"/>
      <c r="B691" s="99"/>
      <c r="C691" s="99"/>
      <c r="D691" s="99"/>
      <c r="E691" s="99"/>
      <c r="F691" s="99"/>
      <c r="G691" s="99"/>
      <c r="H691" s="99"/>
      <c r="I691" s="99"/>
      <c r="J691" s="99"/>
      <c r="K691" s="99"/>
      <c r="L691" s="99"/>
      <c r="M691" s="99"/>
      <c r="N691" s="99"/>
      <c r="O691" s="1"/>
      <c r="P691" s="1"/>
      <c r="Q691" s="1"/>
      <c r="R691" s="1"/>
      <c r="S691" s="1"/>
      <c r="T691" s="1"/>
      <c r="U691" s="1"/>
      <c r="V691" s="1"/>
      <c r="W691" s="1"/>
      <c r="X691" s="1"/>
      <c r="Y691" s="1"/>
      <c r="Z691" s="1"/>
    </row>
    <row r="692" spans="1:26" ht="15.75" customHeight="1" x14ac:dyDescent="0.3">
      <c r="A692" s="99"/>
      <c r="B692" s="99"/>
      <c r="C692" s="99"/>
      <c r="D692" s="99"/>
      <c r="E692" s="99"/>
      <c r="F692" s="99"/>
      <c r="G692" s="99"/>
      <c r="H692" s="99"/>
      <c r="I692" s="99"/>
      <c r="J692" s="99"/>
      <c r="K692" s="99"/>
      <c r="L692" s="99"/>
      <c r="M692" s="99"/>
      <c r="N692" s="99"/>
      <c r="O692" s="1"/>
      <c r="P692" s="1"/>
      <c r="Q692" s="1"/>
      <c r="R692" s="1"/>
      <c r="S692" s="1"/>
      <c r="T692" s="1"/>
      <c r="U692" s="1"/>
      <c r="V692" s="1"/>
      <c r="W692" s="1"/>
      <c r="X692" s="1"/>
      <c r="Y692" s="1"/>
      <c r="Z692" s="1"/>
    </row>
    <row r="693" spans="1:26" ht="15.75" customHeight="1" x14ac:dyDescent="0.3">
      <c r="A693" s="99"/>
      <c r="B693" s="99"/>
      <c r="C693" s="99"/>
      <c r="D693" s="99"/>
      <c r="E693" s="99"/>
      <c r="F693" s="99"/>
      <c r="G693" s="99"/>
      <c r="H693" s="99"/>
      <c r="I693" s="99"/>
      <c r="J693" s="99"/>
      <c r="K693" s="99"/>
      <c r="L693" s="99"/>
      <c r="M693" s="99"/>
      <c r="N693" s="99"/>
      <c r="O693" s="1"/>
      <c r="P693" s="1"/>
      <c r="Q693" s="1"/>
      <c r="R693" s="1"/>
      <c r="S693" s="1"/>
      <c r="T693" s="1"/>
      <c r="U693" s="1"/>
      <c r="V693" s="1"/>
      <c r="W693" s="1"/>
      <c r="X693" s="1"/>
      <c r="Y693" s="1"/>
      <c r="Z693" s="1"/>
    </row>
    <row r="694" spans="1:26" ht="15.75" customHeight="1" x14ac:dyDescent="0.3">
      <c r="A694" s="99"/>
      <c r="B694" s="99"/>
      <c r="C694" s="99"/>
      <c r="D694" s="99"/>
      <c r="E694" s="99"/>
      <c r="F694" s="99"/>
      <c r="G694" s="99"/>
      <c r="H694" s="99"/>
      <c r="I694" s="99"/>
      <c r="J694" s="99"/>
      <c r="K694" s="99"/>
      <c r="L694" s="99"/>
      <c r="M694" s="99"/>
      <c r="N694" s="99"/>
      <c r="O694" s="1"/>
      <c r="P694" s="1"/>
      <c r="Q694" s="1"/>
      <c r="R694" s="1"/>
      <c r="S694" s="1"/>
      <c r="T694" s="1"/>
      <c r="U694" s="1"/>
      <c r="V694" s="1"/>
      <c r="W694" s="1"/>
      <c r="X694" s="1"/>
      <c r="Y694" s="1"/>
      <c r="Z694" s="1"/>
    </row>
    <row r="695" spans="1:26" ht="15.75" customHeight="1" x14ac:dyDescent="0.3">
      <c r="A695" s="99"/>
      <c r="B695" s="99"/>
      <c r="C695" s="99"/>
      <c r="D695" s="99"/>
      <c r="E695" s="99"/>
      <c r="F695" s="99"/>
      <c r="G695" s="99"/>
      <c r="H695" s="99"/>
      <c r="I695" s="99"/>
      <c r="J695" s="99"/>
      <c r="K695" s="99"/>
      <c r="L695" s="99"/>
      <c r="M695" s="99"/>
      <c r="N695" s="99"/>
      <c r="O695" s="1"/>
      <c r="P695" s="1"/>
      <c r="Q695" s="1"/>
      <c r="R695" s="1"/>
      <c r="S695" s="1"/>
      <c r="T695" s="1"/>
      <c r="U695" s="1"/>
      <c r="V695" s="1"/>
      <c r="W695" s="1"/>
      <c r="X695" s="1"/>
      <c r="Y695" s="1"/>
      <c r="Z695" s="1"/>
    </row>
    <row r="696" spans="1:26" ht="15.75" customHeight="1" x14ac:dyDescent="0.3">
      <c r="A696" s="99"/>
      <c r="B696" s="99"/>
      <c r="C696" s="99"/>
      <c r="D696" s="99"/>
      <c r="E696" s="99"/>
      <c r="F696" s="99"/>
      <c r="G696" s="99"/>
      <c r="H696" s="99"/>
      <c r="I696" s="99"/>
      <c r="J696" s="99"/>
      <c r="K696" s="99"/>
      <c r="L696" s="99"/>
      <c r="M696" s="99"/>
      <c r="N696" s="99"/>
      <c r="O696" s="1"/>
      <c r="P696" s="1"/>
      <c r="Q696" s="1"/>
      <c r="R696" s="1"/>
      <c r="S696" s="1"/>
      <c r="T696" s="1"/>
      <c r="U696" s="1"/>
      <c r="V696" s="1"/>
      <c r="W696" s="1"/>
      <c r="X696" s="1"/>
      <c r="Y696" s="1"/>
      <c r="Z696" s="1"/>
    </row>
    <row r="697" spans="1:26" ht="15.75" customHeight="1" x14ac:dyDescent="0.3">
      <c r="A697" s="99"/>
      <c r="B697" s="99"/>
      <c r="C697" s="99"/>
      <c r="D697" s="99"/>
      <c r="E697" s="99"/>
      <c r="F697" s="99"/>
      <c r="G697" s="99"/>
      <c r="H697" s="99"/>
      <c r="I697" s="99"/>
      <c r="J697" s="99"/>
      <c r="K697" s="99"/>
      <c r="L697" s="99"/>
      <c r="M697" s="99"/>
      <c r="N697" s="99"/>
      <c r="O697" s="1"/>
      <c r="P697" s="1"/>
      <c r="Q697" s="1"/>
      <c r="R697" s="1"/>
      <c r="S697" s="1"/>
      <c r="T697" s="1"/>
      <c r="U697" s="1"/>
      <c r="V697" s="1"/>
      <c r="W697" s="1"/>
      <c r="X697" s="1"/>
      <c r="Y697" s="1"/>
      <c r="Z697" s="1"/>
    </row>
    <row r="698" spans="1:26" ht="15.75" customHeight="1" x14ac:dyDescent="0.3">
      <c r="A698" s="99"/>
      <c r="B698" s="99"/>
      <c r="C698" s="99"/>
      <c r="D698" s="99"/>
      <c r="E698" s="99"/>
      <c r="F698" s="99"/>
      <c r="G698" s="99"/>
      <c r="H698" s="99"/>
      <c r="I698" s="99"/>
      <c r="J698" s="99"/>
      <c r="K698" s="99"/>
      <c r="L698" s="99"/>
      <c r="M698" s="99"/>
      <c r="N698" s="99"/>
      <c r="O698" s="1"/>
      <c r="P698" s="1"/>
      <c r="Q698" s="1"/>
      <c r="R698" s="1"/>
      <c r="S698" s="1"/>
      <c r="T698" s="1"/>
      <c r="U698" s="1"/>
      <c r="V698" s="1"/>
      <c r="W698" s="1"/>
      <c r="X698" s="1"/>
      <c r="Y698" s="1"/>
      <c r="Z698" s="1"/>
    </row>
    <row r="699" spans="1:26" ht="15.75" customHeight="1" x14ac:dyDescent="0.3">
      <c r="A699" s="99"/>
      <c r="B699" s="99"/>
      <c r="C699" s="99"/>
      <c r="D699" s="99"/>
      <c r="E699" s="99"/>
      <c r="F699" s="99"/>
      <c r="G699" s="99"/>
      <c r="H699" s="99"/>
      <c r="I699" s="99"/>
      <c r="J699" s="99"/>
      <c r="K699" s="99"/>
      <c r="L699" s="99"/>
      <c r="M699" s="99"/>
      <c r="N699" s="99"/>
      <c r="O699" s="1"/>
      <c r="P699" s="1"/>
      <c r="Q699" s="1"/>
      <c r="R699" s="1"/>
      <c r="S699" s="1"/>
      <c r="T699" s="1"/>
      <c r="U699" s="1"/>
      <c r="V699" s="1"/>
      <c r="W699" s="1"/>
      <c r="X699" s="1"/>
      <c r="Y699" s="1"/>
      <c r="Z699" s="1"/>
    </row>
    <row r="700" spans="1:26" ht="15.75" customHeight="1" x14ac:dyDescent="0.3">
      <c r="A700" s="99"/>
      <c r="B700" s="99"/>
      <c r="C700" s="99"/>
      <c r="D700" s="99"/>
      <c r="E700" s="99"/>
      <c r="F700" s="99"/>
      <c r="G700" s="99"/>
      <c r="H700" s="99"/>
      <c r="I700" s="99"/>
      <c r="J700" s="99"/>
      <c r="K700" s="99"/>
      <c r="L700" s="99"/>
      <c r="M700" s="99"/>
      <c r="N700" s="99"/>
      <c r="O700" s="1"/>
      <c r="P700" s="1"/>
      <c r="Q700" s="1"/>
      <c r="R700" s="1"/>
      <c r="S700" s="1"/>
      <c r="T700" s="1"/>
      <c r="U700" s="1"/>
      <c r="V700" s="1"/>
      <c r="W700" s="1"/>
      <c r="X700" s="1"/>
      <c r="Y700" s="1"/>
      <c r="Z700" s="1"/>
    </row>
    <row r="701" spans="1:26" ht="15.75" customHeight="1" x14ac:dyDescent="0.3">
      <c r="A701" s="99"/>
      <c r="B701" s="99"/>
      <c r="C701" s="99"/>
      <c r="D701" s="99"/>
      <c r="E701" s="99"/>
      <c r="F701" s="99"/>
      <c r="G701" s="99"/>
      <c r="H701" s="99"/>
      <c r="I701" s="99"/>
      <c r="J701" s="99"/>
      <c r="K701" s="99"/>
      <c r="L701" s="99"/>
      <c r="M701" s="99"/>
      <c r="N701" s="99"/>
      <c r="O701" s="1"/>
      <c r="P701" s="1"/>
      <c r="Q701" s="1"/>
      <c r="R701" s="1"/>
      <c r="S701" s="1"/>
      <c r="T701" s="1"/>
      <c r="U701" s="1"/>
      <c r="V701" s="1"/>
      <c r="W701" s="1"/>
      <c r="X701" s="1"/>
      <c r="Y701" s="1"/>
      <c r="Z701" s="1"/>
    </row>
    <row r="702" spans="1:26" ht="15.75" customHeight="1" x14ac:dyDescent="0.3">
      <c r="A702" s="99"/>
      <c r="B702" s="99"/>
      <c r="C702" s="99"/>
      <c r="D702" s="99"/>
      <c r="E702" s="99"/>
      <c r="F702" s="99"/>
      <c r="G702" s="99"/>
      <c r="H702" s="99"/>
      <c r="I702" s="99"/>
      <c r="J702" s="99"/>
      <c r="K702" s="99"/>
      <c r="L702" s="99"/>
      <c r="M702" s="99"/>
      <c r="N702" s="99"/>
      <c r="O702" s="1"/>
      <c r="P702" s="1"/>
      <c r="Q702" s="1"/>
      <c r="R702" s="1"/>
      <c r="S702" s="1"/>
      <c r="T702" s="1"/>
      <c r="U702" s="1"/>
      <c r="V702" s="1"/>
      <c r="W702" s="1"/>
      <c r="X702" s="1"/>
      <c r="Y702" s="1"/>
      <c r="Z702" s="1"/>
    </row>
    <row r="703" spans="1:26" ht="15.75" customHeight="1" x14ac:dyDescent="0.3">
      <c r="A703" s="99"/>
      <c r="B703" s="99"/>
      <c r="C703" s="99"/>
      <c r="D703" s="99"/>
      <c r="E703" s="99"/>
      <c r="F703" s="99"/>
      <c r="G703" s="99"/>
      <c r="H703" s="99"/>
      <c r="I703" s="99"/>
      <c r="J703" s="99"/>
      <c r="K703" s="99"/>
      <c r="L703" s="99"/>
      <c r="M703" s="99"/>
      <c r="N703" s="99"/>
      <c r="O703" s="1"/>
      <c r="P703" s="1"/>
      <c r="Q703" s="1"/>
      <c r="R703" s="1"/>
      <c r="S703" s="1"/>
      <c r="T703" s="1"/>
      <c r="U703" s="1"/>
      <c r="V703" s="1"/>
      <c r="W703" s="1"/>
      <c r="X703" s="1"/>
      <c r="Y703" s="1"/>
      <c r="Z703" s="1"/>
    </row>
    <row r="704" spans="1:26" ht="15.75" customHeight="1" x14ac:dyDescent="0.3">
      <c r="A704" s="99"/>
      <c r="B704" s="99"/>
      <c r="C704" s="99"/>
      <c r="D704" s="99"/>
      <c r="E704" s="99"/>
      <c r="F704" s="99"/>
      <c r="G704" s="99"/>
      <c r="H704" s="99"/>
      <c r="I704" s="99"/>
      <c r="J704" s="99"/>
      <c r="K704" s="99"/>
      <c r="L704" s="99"/>
      <c r="M704" s="99"/>
      <c r="N704" s="99"/>
      <c r="O704" s="1"/>
      <c r="P704" s="1"/>
      <c r="Q704" s="1"/>
      <c r="R704" s="1"/>
      <c r="S704" s="1"/>
      <c r="T704" s="1"/>
      <c r="U704" s="1"/>
      <c r="V704" s="1"/>
      <c r="W704" s="1"/>
      <c r="X704" s="1"/>
      <c r="Y704" s="1"/>
      <c r="Z704" s="1"/>
    </row>
    <row r="705" spans="1:26" ht="15.75" customHeight="1" x14ac:dyDescent="0.3">
      <c r="A705" s="99"/>
      <c r="B705" s="99"/>
      <c r="C705" s="99"/>
      <c r="D705" s="99"/>
      <c r="E705" s="99"/>
      <c r="F705" s="99"/>
      <c r="G705" s="99"/>
      <c r="H705" s="99"/>
      <c r="I705" s="99"/>
      <c r="J705" s="99"/>
      <c r="K705" s="99"/>
      <c r="L705" s="99"/>
      <c r="M705" s="99"/>
      <c r="N705" s="99"/>
      <c r="O705" s="1"/>
      <c r="P705" s="1"/>
      <c r="Q705" s="1"/>
      <c r="R705" s="1"/>
      <c r="S705" s="1"/>
      <c r="T705" s="1"/>
      <c r="U705" s="1"/>
      <c r="V705" s="1"/>
      <c r="W705" s="1"/>
      <c r="X705" s="1"/>
      <c r="Y705" s="1"/>
      <c r="Z705" s="1"/>
    </row>
    <row r="706" spans="1:26" ht="15.75" customHeight="1" x14ac:dyDescent="0.3">
      <c r="A706" s="99"/>
      <c r="B706" s="99"/>
      <c r="C706" s="99"/>
      <c r="D706" s="99"/>
      <c r="E706" s="99"/>
      <c r="F706" s="99"/>
      <c r="G706" s="99"/>
      <c r="H706" s="99"/>
      <c r="I706" s="99"/>
      <c r="J706" s="99"/>
      <c r="K706" s="99"/>
      <c r="L706" s="99"/>
      <c r="M706" s="99"/>
      <c r="N706" s="99"/>
      <c r="O706" s="1"/>
      <c r="P706" s="1"/>
      <c r="Q706" s="1"/>
      <c r="R706" s="1"/>
      <c r="S706" s="1"/>
      <c r="T706" s="1"/>
      <c r="U706" s="1"/>
      <c r="V706" s="1"/>
      <c r="W706" s="1"/>
      <c r="X706" s="1"/>
      <c r="Y706" s="1"/>
      <c r="Z706" s="1"/>
    </row>
    <row r="707" spans="1:26" ht="15.75" customHeight="1" x14ac:dyDescent="0.3">
      <c r="A707" s="99"/>
      <c r="B707" s="99"/>
      <c r="C707" s="99"/>
      <c r="D707" s="99"/>
      <c r="E707" s="99"/>
      <c r="F707" s="99"/>
      <c r="G707" s="99"/>
      <c r="H707" s="99"/>
      <c r="I707" s="99"/>
      <c r="J707" s="99"/>
      <c r="K707" s="99"/>
      <c r="L707" s="99"/>
      <c r="M707" s="99"/>
      <c r="N707" s="99"/>
      <c r="O707" s="1"/>
      <c r="P707" s="1"/>
      <c r="Q707" s="1"/>
      <c r="R707" s="1"/>
      <c r="S707" s="1"/>
      <c r="T707" s="1"/>
      <c r="U707" s="1"/>
      <c r="V707" s="1"/>
      <c r="W707" s="1"/>
      <c r="X707" s="1"/>
      <c r="Y707" s="1"/>
      <c r="Z707" s="1"/>
    </row>
    <row r="708" spans="1:26" ht="15.75" customHeight="1" x14ac:dyDescent="0.3">
      <c r="A708" s="99"/>
      <c r="B708" s="99"/>
      <c r="C708" s="99"/>
      <c r="D708" s="99"/>
      <c r="E708" s="99"/>
      <c r="F708" s="99"/>
      <c r="G708" s="99"/>
      <c r="H708" s="99"/>
      <c r="I708" s="99"/>
      <c r="J708" s="99"/>
      <c r="K708" s="99"/>
      <c r="L708" s="99"/>
      <c r="M708" s="99"/>
      <c r="N708" s="99"/>
      <c r="O708" s="1"/>
      <c r="P708" s="1"/>
      <c r="Q708" s="1"/>
      <c r="R708" s="1"/>
      <c r="S708" s="1"/>
      <c r="T708" s="1"/>
      <c r="U708" s="1"/>
      <c r="V708" s="1"/>
      <c r="W708" s="1"/>
      <c r="X708" s="1"/>
      <c r="Y708" s="1"/>
      <c r="Z708" s="1"/>
    </row>
    <row r="709" spans="1:26" ht="15.75" customHeight="1" x14ac:dyDescent="0.3">
      <c r="A709" s="99"/>
      <c r="B709" s="99"/>
      <c r="C709" s="99"/>
      <c r="D709" s="99"/>
      <c r="E709" s="99"/>
      <c r="F709" s="99"/>
      <c r="G709" s="99"/>
      <c r="H709" s="99"/>
      <c r="I709" s="99"/>
      <c r="J709" s="99"/>
      <c r="K709" s="99"/>
      <c r="L709" s="99"/>
      <c r="M709" s="99"/>
      <c r="N709" s="99"/>
      <c r="O709" s="1"/>
      <c r="P709" s="1"/>
      <c r="Q709" s="1"/>
      <c r="R709" s="1"/>
      <c r="S709" s="1"/>
      <c r="T709" s="1"/>
      <c r="U709" s="1"/>
      <c r="V709" s="1"/>
      <c r="W709" s="1"/>
      <c r="X709" s="1"/>
      <c r="Y709" s="1"/>
      <c r="Z709" s="1"/>
    </row>
    <row r="710" spans="1:26" ht="15.75" customHeight="1" x14ac:dyDescent="0.3">
      <c r="A710" s="99"/>
      <c r="B710" s="99"/>
      <c r="C710" s="99"/>
      <c r="D710" s="99"/>
      <c r="E710" s="99"/>
      <c r="F710" s="99"/>
      <c r="G710" s="99"/>
      <c r="H710" s="99"/>
      <c r="I710" s="99"/>
      <c r="J710" s="99"/>
      <c r="K710" s="99"/>
      <c r="L710" s="99"/>
      <c r="M710" s="99"/>
      <c r="N710" s="99"/>
      <c r="O710" s="1"/>
      <c r="P710" s="1"/>
      <c r="Q710" s="1"/>
      <c r="R710" s="1"/>
      <c r="S710" s="1"/>
      <c r="T710" s="1"/>
      <c r="U710" s="1"/>
      <c r="V710" s="1"/>
      <c r="W710" s="1"/>
      <c r="X710" s="1"/>
      <c r="Y710" s="1"/>
      <c r="Z710" s="1"/>
    </row>
    <row r="711" spans="1:26" ht="15.75" customHeight="1" x14ac:dyDescent="0.3">
      <c r="A711" s="99"/>
      <c r="B711" s="99"/>
      <c r="C711" s="99"/>
      <c r="D711" s="99"/>
      <c r="E711" s="99"/>
      <c r="F711" s="99"/>
      <c r="G711" s="99"/>
      <c r="H711" s="99"/>
      <c r="I711" s="99"/>
      <c r="J711" s="99"/>
      <c r="K711" s="99"/>
      <c r="L711" s="99"/>
      <c r="M711" s="99"/>
      <c r="N711" s="99"/>
      <c r="O711" s="1"/>
      <c r="P711" s="1"/>
      <c r="Q711" s="1"/>
      <c r="R711" s="1"/>
      <c r="S711" s="1"/>
      <c r="T711" s="1"/>
      <c r="U711" s="1"/>
      <c r="V711" s="1"/>
      <c r="W711" s="1"/>
      <c r="X711" s="1"/>
      <c r="Y711" s="1"/>
      <c r="Z711" s="1"/>
    </row>
    <row r="712" spans="1:26" ht="15.75" customHeight="1" x14ac:dyDescent="0.3">
      <c r="A712" s="99"/>
      <c r="B712" s="99"/>
      <c r="C712" s="99"/>
      <c r="D712" s="99"/>
      <c r="E712" s="99"/>
      <c r="F712" s="99"/>
      <c r="G712" s="99"/>
      <c r="H712" s="99"/>
      <c r="I712" s="99"/>
      <c r="J712" s="99"/>
      <c r="K712" s="99"/>
      <c r="L712" s="99"/>
      <c r="M712" s="99"/>
      <c r="N712" s="99"/>
      <c r="O712" s="1"/>
      <c r="P712" s="1"/>
      <c r="Q712" s="1"/>
      <c r="R712" s="1"/>
      <c r="S712" s="1"/>
      <c r="T712" s="1"/>
      <c r="U712" s="1"/>
      <c r="V712" s="1"/>
      <c r="W712" s="1"/>
      <c r="X712" s="1"/>
      <c r="Y712" s="1"/>
      <c r="Z712" s="1"/>
    </row>
    <row r="713" spans="1:26" ht="15.75" customHeight="1" x14ac:dyDescent="0.3">
      <c r="A713" s="99"/>
      <c r="B713" s="99"/>
      <c r="C713" s="99"/>
      <c r="D713" s="99"/>
      <c r="E713" s="99"/>
      <c r="F713" s="99"/>
      <c r="G713" s="99"/>
      <c r="H713" s="99"/>
      <c r="I713" s="99"/>
      <c r="J713" s="99"/>
      <c r="K713" s="99"/>
      <c r="L713" s="99"/>
      <c r="M713" s="99"/>
      <c r="N713" s="99"/>
      <c r="O713" s="1"/>
      <c r="P713" s="1"/>
      <c r="Q713" s="1"/>
      <c r="R713" s="1"/>
      <c r="S713" s="1"/>
      <c r="T713" s="1"/>
      <c r="U713" s="1"/>
      <c r="V713" s="1"/>
      <c r="W713" s="1"/>
      <c r="X713" s="1"/>
      <c r="Y713" s="1"/>
      <c r="Z713" s="1"/>
    </row>
    <row r="714" spans="1:26" ht="15.75" customHeight="1" x14ac:dyDescent="0.3">
      <c r="A714" s="99"/>
      <c r="B714" s="99"/>
      <c r="C714" s="99"/>
      <c r="D714" s="99"/>
      <c r="E714" s="99"/>
      <c r="F714" s="99"/>
      <c r="G714" s="99"/>
      <c r="H714" s="99"/>
      <c r="I714" s="99"/>
      <c r="J714" s="99"/>
      <c r="K714" s="99"/>
      <c r="L714" s="99"/>
      <c r="M714" s="99"/>
      <c r="N714" s="99"/>
      <c r="O714" s="1"/>
      <c r="P714" s="1"/>
      <c r="Q714" s="1"/>
      <c r="R714" s="1"/>
      <c r="S714" s="1"/>
      <c r="T714" s="1"/>
      <c r="U714" s="1"/>
      <c r="V714" s="1"/>
      <c r="W714" s="1"/>
      <c r="X714" s="1"/>
      <c r="Y714" s="1"/>
      <c r="Z714" s="1"/>
    </row>
    <row r="715" spans="1:26" ht="15.75" customHeight="1" x14ac:dyDescent="0.3">
      <c r="A715" s="99"/>
      <c r="B715" s="99"/>
      <c r="C715" s="99"/>
      <c r="D715" s="99"/>
      <c r="E715" s="99"/>
      <c r="F715" s="99"/>
      <c r="G715" s="99"/>
      <c r="H715" s="99"/>
      <c r="I715" s="99"/>
      <c r="J715" s="99"/>
      <c r="K715" s="99"/>
      <c r="L715" s="99"/>
      <c r="M715" s="99"/>
      <c r="N715" s="99"/>
      <c r="O715" s="1"/>
      <c r="P715" s="1"/>
      <c r="Q715" s="1"/>
      <c r="R715" s="1"/>
      <c r="S715" s="1"/>
      <c r="T715" s="1"/>
      <c r="U715" s="1"/>
      <c r="V715" s="1"/>
      <c r="W715" s="1"/>
      <c r="X715" s="1"/>
      <c r="Y715" s="1"/>
      <c r="Z715" s="1"/>
    </row>
    <row r="716" spans="1:26" ht="15.75" customHeight="1" x14ac:dyDescent="0.3">
      <c r="A716" s="99"/>
      <c r="B716" s="99"/>
      <c r="C716" s="99"/>
      <c r="D716" s="99"/>
      <c r="E716" s="99"/>
      <c r="F716" s="99"/>
      <c r="G716" s="99"/>
      <c r="H716" s="99"/>
      <c r="I716" s="99"/>
      <c r="J716" s="99"/>
      <c r="K716" s="99"/>
      <c r="L716" s="99"/>
      <c r="M716" s="99"/>
      <c r="N716" s="99"/>
      <c r="O716" s="1"/>
      <c r="P716" s="1"/>
      <c r="Q716" s="1"/>
      <c r="R716" s="1"/>
      <c r="S716" s="1"/>
      <c r="T716" s="1"/>
      <c r="U716" s="1"/>
      <c r="V716" s="1"/>
      <c r="W716" s="1"/>
      <c r="X716" s="1"/>
      <c r="Y716" s="1"/>
      <c r="Z716" s="1"/>
    </row>
    <row r="717" spans="1:26" ht="15.75" customHeight="1" x14ac:dyDescent="0.3">
      <c r="A717" s="99"/>
      <c r="B717" s="99"/>
      <c r="C717" s="99"/>
      <c r="D717" s="99"/>
      <c r="E717" s="99"/>
      <c r="F717" s="99"/>
      <c r="G717" s="99"/>
      <c r="H717" s="99"/>
      <c r="I717" s="99"/>
      <c r="J717" s="99"/>
      <c r="K717" s="99"/>
      <c r="L717" s="99"/>
      <c r="M717" s="99"/>
      <c r="N717" s="99"/>
      <c r="O717" s="1"/>
      <c r="P717" s="1"/>
      <c r="Q717" s="1"/>
      <c r="R717" s="1"/>
      <c r="S717" s="1"/>
      <c r="T717" s="1"/>
      <c r="U717" s="1"/>
      <c r="V717" s="1"/>
      <c r="W717" s="1"/>
      <c r="X717" s="1"/>
      <c r="Y717" s="1"/>
      <c r="Z717" s="1"/>
    </row>
    <row r="718" spans="1:26" ht="15.75" customHeight="1" x14ac:dyDescent="0.3">
      <c r="A718" s="99"/>
      <c r="B718" s="99"/>
      <c r="C718" s="99"/>
      <c r="D718" s="99"/>
      <c r="E718" s="99"/>
      <c r="F718" s="99"/>
      <c r="G718" s="99"/>
      <c r="H718" s="99"/>
      <c r="I718" s="99"/>
      <c r="J718" s="99"/>
      <c r="K718" s="99"/>
      <c r="L718" s="99"/>
      <c r="M718" s="99"/>
      <c r="N718" s="99"/>
      <c r="O718" s="1"/>
      <c r="P718" s="1"/>
      <c r="Q718" s="1"/>
      <c r="R718" s="1"/>
      <c r="S718" s="1"/>
      <c r="T718" s="1"/>
      <c r="U718" s="1"/>
      <c r="V718" s="1"/>
      <c r="W718" s="1"/>
      <c r="X718" s="1"/>
      <c r="Y718" s="1"/>
      <c r="Z718" s="1"/>
    </row>
    <row r="719" spans="1:26" ht="15.75" customHeight="1" x14ac:dyDescent="0.3">
      <c r="A719" s="99"/>
      <c r="B719" s="99"/>
      <c r="C719" s="99"/>
      <c r="D719" s="99"/>
      <c r="E719" s="99"/>
      <c r="F719" s="99"/>
      <c r="G719" s="99"/>
      <c r="H719" s="99"/>
      <c r="I719" s="99"/>
      <c r="J719" s="99"/>
      <c r="K719" s="99"/>
      <c r="L719" s="99"/>
      <c r="M719" s="99"/>
      <c r="N719" s="99"/>
      <c r="O719" s="1"/>
      <c r="P719" s="1"/>
      <c r="Q719" s="1"/>
      <c r="R719" s="1"/>
      <c r="S719" s="1"/>
      <c r="T719" s="1"/>
      <c r="U719" s="1"/>
      <c r="V719" s="1"/>
      <c r="W719" s="1"/>
      <c r="X719" s="1"/>
      <c r="Y719" s="1"/>
      <c r="Z719" s="1"/>
    </row>
    <row r="720" spans="1:26" ht="15.75" customHeight="1" x14ac:dyDescent="0.3">
      <c r="A720" s="99"/>
      <c r="B720" s="99"/>
      <c r="C720" s="99"/>
      <c r="D720" s="99"/>
      <c r="E720" s="99"/>
      <c r="F720" s="99"/>
      <c r="G720" s="99"/>
      <c r="H720" s="99"/>
      <c r="I720" s="99"/>
      <c r="J720" s="99"/>
      <c r="K720" s="99"/>
      <c r="L720" s="99"/>
      <c r="M720" s="99"/>
      <c r="N720" s="99"/>
      <c r="O720" s="1"/>
      <c r="P720" s="1"/>
      <c r="Q720" s="1"/>
      <c r="R720" s="1"/>
      <c r="S720" s="1"/>
      <c r="T720" s="1"/>
      <c r="U720" s="1"/>
      <c r="V720" s="1"/>
      <c r="W720" s="1"/>
      <c r="X720" s="1"/>
      <c r="Y720" s="1"/>
      <c r="Z720" s="1"/>
    </row>
    <row r="721" spans="1:26" ht="15.75" customHeight="1" x14ac:dyDescent="0.3">
      <c r="A721" s="99"/>
      <c r="B721" s="99"/>
      <c r="C721" s="99"/>
      <c r="D721" s="99"/>
      <c r="E721" s="99"/>
      <c r="F721" s="99"/>
      <c r="G721" s="99"/>
      <c r="H721" s="99"/>
      <c r="I721" s="99"/>
      <c r="J721" s="99"/>
      <c r="K721" s="99"/>
      <c r="L721" s="99"/>
      <c r="M721" s="99"/>
      <c r="N721" s="99"/>
      <c r="O721" s="1"/>
      <c r="P721" s="1"/>
      <c r="Q721" s="1"/>
      <c r="R721" s="1"/>
      <c r="S721" s="1"/>
      <c r="T721" s="1"/>
      <c r="U721" s="1"/>
      <c r="V721" s="1"/>
      <c r="W721" s="1"/>
      <c r="X721" s="1"/>
      <c r="Y721" s="1"/>
      <c r="Z721" s="1"/>
    </row>
    <row r="722" spans="1:26" ht="15.75" customHeight="1" x14ac:dyDescent="0.3">
      <c r="A722" s="99"/>
      <c r="B722" s="99"/>
      <c r="C722" s="99"/>
      <c r="D722" s="99"/>
      <c r="E722" s="99"/>
      <c r="F722" s="99"/>
      <c r="G722" s="99"/>
      <c r="H722" s="99"/>
      <c r="I722" s="99"/>
      <c r="J722" s="99"/>
      <c r="K722" s="99"/>
      <c r="L722" s="99"/>
      <c r="M722" s="99"/>
      <c r="N722" s="99"/>
      <c r="O722" s="1"/>
      <c r="P722" s="1"/>
      <c r="Q722" s="1"/>
      <c r="R722" s="1"/>
      <c r="S722" s="1"/>
      <c r="T722" s="1"/>
      <c r="U722" s="1"/>
      <c r="V722" s="1"/>
      <c r="W722" s="1"/>
      <c r="X722" s="1"/>
      <c r="Y722" s="1"/>
      <c r="Z722" s="1"/>
    </row>
    <row r="723" spans="1:26" ht="15.75" customHeight="1" x14ac:dyDescent="0.3">
      <c r="A723" s="99"/>
      <c r="B723" s="99"/>
      <c r="C723" s="99"/>
      <c r="D723" s="99"/>
      <c r="E723" s="99"/>
      <c r="F723" s="99"/>
      <c r="G723" s="99"/>
      <c r="H723" s="99"/>
      <c r="I723" s="99"/>
      <c r="J723" s="99"/>
      <c r="K723" s="99"/>
      <c r="L723" s="99"/>
      <c r="M723" s="99"/>
      <c r="N723" s="99"/>
      <c r="O723" s="1"/>
      <c r="P723" s="1"/>
      <c r="Q723" s="1"/>
      <c r="R723" s="1"/>
      <c r="S723" s="1"/>
      <c r="T723" s="1"/>
      <c r="U723" s="1"/>
      <c r="V723" s="1"/>
      <c r="W723" s="1"/>
      <c r="X723" s="1"/>
      <c r="Y723" s="1"/>
      <c r="Z723" s="1"/>
    </row>
    <row r="724" spans="1:26" ht="15.75" customHeight="1" x14ac:dyDescent="0.3">
      <c r="A724" s="99"/>
      <c r="B724" s="99"/>
      <c r="C724" s="99"/>
      <c r="D724" s="99"/>
      <c r="E724" s="99"/>
      <c r="F724" s="99"/>
      <c r="G724" s="99"/>
      <c r="H724" s="99"/>
      <c r="I724" s="99"/>
      <c r="J724" s="99"/>
      <c r="K724" s="99"/>
      <c r="L724" s="99"/>
      <c r="M724" s="99"/>
      <c r="N724" s="99"/>
      <c r="O724" s="1"/>
      <c r="P724" s="1"/>
      <c r="Q724" s="1"/>
      <c r="R724" s="1"/>
      <c r="S724" s="1"/>
      <c r="T724" s="1"/>
      <c r="U724" s="1"/>
      <c r="V724" s="1"/>
      <c r="W724" s="1"/>
      <c r="X724" s="1"/>
      <c r="Y724" s="1"/>
      <c r="Z724" s="1"/>
    </row>
    <row r="725" spans="1:26" ht="15.75" customHeight="1" x14ac:dyDescent="0.3">
      <c r="A725" s="99"/>
      <c r="B725" s="99"/>
      <c r="C725" s="99"/>
      <c r="D725" s="99"/>
      <c r="E725" s="99"/>
      <c r="F725" s="99"/>
      <c r="G725" s="99"/>
      <c r="H725" s="99"/>
      <c r="I725" s="99"/>
      <c r="J725" s="99"/>
      <c r="K725" s="99"/>
      <c r="L725" s="99"/>
      <c r="M725" s="99"/>
      <c r="N725" s="99"/>
      <c r="O725" s="1"/>
      <c r="P725" s="1"/>
      <c r="Q725" s="1"/>
      <c r="R725" s="1"/>
      <c r="S725" s="1"/>
      <c r="T725" s="1"/>
      <c r="U725" s="1"/>
      <c r="V725" s="1"/>
      <c r="W725" s="1"/>
      <c r="X725" s="1"/>
      <c r="Y725" s="1"/>
      <c r="Z725" s="1"/>
    </row>
    <row r="726" spans="1:26" ht="15.75" customHeight="1" x14ac:dyDescent="0.3">
      <c r="A726" s="99"/>
      <c r="B726" s="99"/>
      <c r="C726" s="99"/>
      <c r="D726" s="99"/>
      <c r="E726" s="99"/>
      <c r="F726" s="99"/>
      <c r="G726" s="99"/>
      <c r="H726" s="99"/>
      <c r="I726" s="99"/>
      <c r="J726" s="99"/>
      <c r="K726" s="99"/>
      <c r="L726" s="99"/>
      <c r="M726" s="99"/>
      <c r="N726" s="99"/>
      <c r="O726" s="1"/>
      <c r="P726" s="1"/>
      <c r="Q726" s="1"/>
      <c r="R726" s="1"/>
      <c r="S726" s="1"/>
      <c r="T726" s="1"/>
      <c r="U726" s="1"/>
      <c r="V726" s="1"/>
      <c r="W726" s="1"/>
      <c r="X726" s="1"/>
      <c r="Y726" s="1"/>
      <c r="Z726" s="1"/>
    </row>
    <row r="727" spans="1:26" ht="15.75" customHeight="1" x14ac:dyDescent="0.3">
      <c r="A727" s="99"/>
      <c r="B727" s="99"/>
      <c r="C727" s="99"/>
      <c r="D727" s="99"/>
      <c r="E727" s="99"/>
      <c r="F727" s="99"/>
      <c r="G727" s="99"/>
      <c r="H727" s="99"/>
      <c r="I727" s="99"/>
      <c r="J727" s="99"/>
      <c r="K727" s="99"/>
      <c r="L727" s="99"/>
      <c r="M727" s="99"/>
      <c r="N727" s="99"/>
      <c r="O727" s="1"/>
      <c r="P727" s="1"/>
      <c r="Q727" s="1"/>
      <c r="R727" s="1"/>
      <c r="S727" s="1"/>
      <c r="T727" s="1"/>
      <c r="U727" s="1"/>
      <c r="V727" s="1"/>
      <c r="W727" s="1"/>
      <c r="X727" s="1"/>
      <c r="Y727" s="1"/>
      <c r="Z727" s="1"/>
    </row>
    <row r="728" spans="1:26" ht="15.75" customHeight="1" x14ac:dyDescent="0.3">
      <c r="A728" s="99"/>
      <c r="B728" s="99"/>
      <c r="C728" s="99"/>
      <c r="D728" s="99"/>
      <c r="E728" s="99"/>
      <c r="F728" s="99"/>
      <c r="G728" s="99"/>
      <c r="H728" s="99"/>
      <c r="I728" s="99"/>
      <c r="J728" s="99"/>
      <c r="K728" s="99"/>
      <c r="L728" s="99"/>
      <c r="M728" s="99"/>
      <c r="N728" s="99"/>
      <c r="O728" s="1"/>
      <c r="P728" s="1"/>
      <c r="Q728" s="1"/>
      <c r="R728" s="1"/>
      <c r="S728" s="1"/>
      <c r="T728" s="1"/>
      <c r="U728" s="1"/>
      <c r="V728" s="1"/>
      <c r="W728" s="1"/>
      <c r="X728" s="1"/>
      <c r="Y728" s="1"/>
      <c r="Z728" s="1"/>
    </row>
    <row r="729" spans="1:26" ht="15.75" customHeight="1" x14ac:dyDescent="0.3">
      <c r="A729" s="99"/>
      <c r="B729" s="99"/>
      <c r="C729" s="99"/>
      <c r="D729" s="99"/>
      <c r="E729" s="99"/>
      <c r="F729" s="99"/>
      <c r="G729" s="99"/>
      <c r="H729" s="99"/>
      <c r="I729" s="99"/>
      <c r="J729" s="99"/>
      <c r="K729" s="99"/>
      <c r="L729" s="99"/>
      <c r="M729" s="99"/>
      <c r="N729" s="99"/>
      <c r="O729" s="1"/>
      <c r="P729" s="1"/>
      <c r="Q729" s="1"/>
      <c r="R729" s="1"/>
      <c r="S729" s="1"/>
      <c r="T729" s="1"/>
      <c r="U729" s="1"/>
      <c r="V729" s="1"/>
      <c r="W729" s="1"/>
      <c r="X729" s="1"/>
      <c r="Y729" s="1"/>
      <c r="Z729" s="1"/>
    </row>
    <row r="730" spans="1:26" ht="15.75" customHeight="1" x14ac:dyDescent="0.3">
      <c r="A730" s="99"/>
      <c r="B730" s="99"/>
      <c r="C730" s="99"/>
      <c r="D730" s="99"/>
      <c r="E730" s="99"/>
      <c r="F730" s="99"/>
      <c r="G730" s="99"/>
      <c r="H730" s="99"/>
      <c r="I730" s="99"/>
      <c r="J730" s="99"/>
      <c r="K730" s="99"/>
      <c r="L730" s="99"/>
      <c r="M730" s="99"/>
      <c r="N730" s="99"/>
      <c r="O730" s="1"/>
      <c r="P730" s="1"/>
      <c r="Q730" s="1"/>
      <c r="R730" s="1"/>
      <c r="S730" s="1"/>
      <c r="T730" s="1"/>
      <c r="U730" s="1"/>
      <c r="V730" s="1"/>
      <c r="W730" s="1"/>
      <c r="X730" s="1"/>
      <c r="Y730" s="1"/>
      <c r="Z730" s="1"/>
    </row>
    <row r="731" spans="1:26" ht="15.75" customHeight="1" x14ac:dyDescent="0.3">
      <c r="A731" s="99"/>
      <c r="B731" s="99"/>
      <c r="C731" s="99"/>
      <c r="D731" s="99"/>
      <c r="E731" s="99"/>
      <c r="F731" s="99"/>
      <c r="G731" s="99"/>
      <c r="H731" s="99"/>
      <c r="I731" s="99"/>
      <c r="J731" s="99"/>
      <c r="K731" s="99"/>
      <c r="L731" s="99"/>
      <c r="M731" s="99"/>
      <c r="N731" s="99"/>
      <c r="O731" s="1"/>
      <c r="P731" s="1"/>
      <c r="Q731" s="1"/>
      <c r="R731" s="1"/>
      <c r="S731" s="1"/>
      <c r="T731" s="1"/>
      <c r="U731" s="1"/>
      <c r="V731" s="1"/>
      <c r="W731" s="1"/>
      <c r="X731" s="1"/>
      <c r="Y731" s="1"/>
      <c r="Z731" s="1"/>
    </row>
    <row r="732" spans="1:26" ht="15.75" customHeight="1" x14ac:dyDescent="0.3">
      <c r="A732" s="99"/>
      <c r="B732" s="99"/>
      <c r="C732" s="99"/>
      <c r="D732" s="99"/>
      <c r="E732" s="99"/>
      <c r="F732" s="99"/>
      <c r="G732" s="99"/>
      <c r="H732" s="99"/>
      <c r="I732" s="99"/>
      <c r="J732" s="99"/>
      <c r="K732" s="99"/>
      <c r="L732" s="99"/>
      <c r="M732" s="99"/>
      <c r="N732" s="99"/>
      <c r="O732" s="1"/>
      <c r="P732" s="1"/>
      <c r="Q732" s="1"/>
      <c r="R732" s="1"/>
      <c r="S732" s="1"/>
      <c r="T732" s="1"/>
      <c r="U732" s="1"/>
      <c r="V732" s="1"/>
      <c r="W732" s="1"/>
      <c r="X732" s="1"/>
      <c r="Y732" s="1"/>
      <c r="Z732" s="1"/>
    </row>
    <row r="733" spans="1:26" ht="15.75" customHeight="1" x14ac:dyDescent="0.3">
      <c r="A733" s="99"/>
      <c r="B733" s="99"/>
      <c r="C733" s="99"/>
      <c r="D733" s="99"/>
      <c r="E733" s="99"/>
      <c r="F733" s="99"/>
      <c r="G733" s="99"/>
      <c r="H733" s="99"/>
      <c r="I733" s="99"/>
      <c r="J733" s="99"/>
      <c r="K733" s="99"/>
      <c r="L733" s="99"/>
      <c r="M733" s="99"/>
      <c r="N733" s="99"/>
      <c r="O733" s="1"/>
      <c r="P733" s="1"/>
      <c r="Q733" s="1"/>
      <c r="R733" s="1"/>
      <c r="S733" s="1"/>
      <c r="T733" s="1"/>
      <c r="U733" s="1"/>
      <c r="V733" s="1"/>
      <c r="W733" s="1"/>
      <c r="X733" s="1"/>
      <c r="Y733" s="1"/>
      <c r="Z733" s="1"/>
    </row>
    <row r="734" spans="1:26" ht="15.75" customHeight="1" x14ac:dyDescent="0.3">
      <c r="A734" s="99"/>
      <c r="B734" s="99"/>
      <c r="C734" s="99"/>
      <c r="D734" s="99"/>
      <c r="E734" s="99"/>
      <c r="F734" s="99"/>
      <c r="G734" s="99"/>
      <c r="H734" s="99"/>
      <c r="I734" s="99"/>
      <c r="J734" s="99"/>
      <c r="K734" s="99"/>
      <c r="L734" s="99"/>
      <c r="M734" s="99"/>
      <c r="N734" s="99"/>
      <c r="O734" s="1"/>
      <c r="P734" s="1"/>
      <c r="Q734" s="1"/>
      <c r="R734" s="1"/>
      <c r="S734" s="1"/>
      <c r="T734" s="1"/>
      <c r="U734" s="1"/>
      <c r="V734" s="1"/>
      <c r="W734" s="1"/>
      <c r="X734" s="1"/>
      <c r="Y734" s="1"/>
      <c r="Z734" s="1"/>
    </row>
    <row r="735" spans="1:26" ht="15.75" customHeight="1" x14ac:dyDescent="0.3">
      <c r="A735" s="99"/>
      <c r="B735" s="99"/>
      <c r="C735" s="99"/>
      <c r="D735" s="99"/>
      <c r="E735" s="99"/>
      <c r="F735" s="99"/>
      <c r="G735" s="99"/>
      <c r="H735" s="99"/>
      <c r="I735" s="99"/>
      <c r="J735" s="99"/>
      <c r="K735" s="99"/>
      <c r="L735" s="99"/>
      <c r="M735" s="99"/>
      <c r="N735" s="99"/>
      <c r="O735" s="1"/>
      <c r="P735" s="1"/>
      <c r="Q735" s="1"/>
      <c r="R735" s="1"/>
      <c r="S735" s="1"/>
      <c r="T735" s="1"/>
      <c r="U735" s="1"/>
      <c r="V735" s="1"/>
      <c r="W735" s="1"/>
      <c r="X735" s="1"/>
      <c r="Y735" s="1"/>
      <c r="Z735" s="1"/>
    </row>
    <row r="736" spans="1:26" ht="15.75" customHeight="1" x14ac:dyDescent="0.3">
      <c r="A736" s="99"/>
      <c r="B736" s="99"/>
      <c r="C736" s="99"/>
      <c r="D736" s="99"/>
      <c r="E736" s="99"/>
      <c r="F736" s="99"/>
      <c r="G736" s="99"/>
      <c r="H736" s="99"/>
      <c r="I736" s="99"/>
      <c r="J736" s="99"/>
      <c r="K736" s="99"/>
      <c r="L736" s="99"/>
      <c r="M736" s="99"/>
      <c r="N736" s="99"/>
      <c r="O736" s="1"/>
      <c r="P736" s="1"/>
      <c r="Q736" s="1"/>
      <c r="R736" s="1"/>
      <c r="S736" s="1"/>
      <c r="T736" s="1"/>
      <c r="U736" s="1"/>
      <c r="V736" s="1"/>
      <c r="W736" s="1"/>
      <c r="X736" s="1"/>
      <c r="Y736" s="1"/>
      <c r="Z736" s="1"/>
    </row>
    <row r="737" spans="1:26" ht="15.75" customHeight="1" x14ac:dyDescent="0.3">
      <c r="A737" s="99"/>
      <c r="B737" s="99"/>
      <c r="C737" s="99"/>
      <c r="D737" s="99"/>
      <c r="E737" s="99"/>
      <c r="F737" s="99"/>
      <c r="G737" s="99"/>
      <c r="H737" s="99"/>
      <c r="I737" s="99"/>
      <c r="J737" s="99"/>
      <c r="K737" s="99"/>
      <c r="L737" s="99"/>
      <c r="M737" s="99"/>
      <c r="N737" s="99"/>
      <c r="O737" s="1"/>
      <c r="P737" s="1"/>
      <c r="Q737" s="1"/>
      <c r="R737" s="1"/>
      <c r="S737" s="1"/>
      <c r="T737" s="1"/>
      <c r="U737" s="1"/>
      <c r="V737" s="1"/>
      <c r="W737" s="1"/>
      <c r="X737" s="1"/>
      <c r="Y737" s="1"/>
      <c r="Z737" s="1"/>
    </row>
    <row r="738" spans="1:26" ht="15.75" customHeight="1" x14ac:dyDescent="0.3">
      <c r="A738" s="99"/>
      <c r="B738" s="99"/>
      <c r="C738" s="99"/>
      <c r="D738" s="99"/>
      <c r="E738" s="99"/>
      <c r="F738" s="99"/>
      <c r="G738" s="99"/>
      <c r="H738" s="99"/>
      <c r="I738" s="99"/>
      <c r="J738" s="99"/>
      <c r="K738" s="99"/>
      <c r="L738" s="99"/>
      <c r="M738" s="99"/>
      <c r="N738" s="99"/>
      <c r="O738" s="1"/>
      <c r="P738" s="1"/>
      <c r="Q738" s="1"/>
      <c r="R738" s="1"/>
      <c r="S738" s="1"/>
      <c r="T738" s="1"/>
      <c r="U738" s="1"/>
      <c r="V738" s="1"/>
      <c r="W738" s="1"/>
      <c r="X738" s="1"/>
      <c r="Y738" s="1"/>
      <c r="Z738" s="1"/>
    </row>
    <row r="739" spans="1:26" ht="15.75" customHeight="1" x14ac:dyDescent="0.3">
      <c r="A739" s="99"/>
      <c r="B739" s="99"/>
      <c r="C739" s="99"/>
      <c r="D739" s="99"/>
      <c r="E739" s="99"/>
      <c r="F739" s="99"/>
      <c r="G739" s="99"/>
      <c r="H739" s="99"/>
      <c r="I739" s="99"/>
      <c r="J739" s="99"/>
      <c r="K739" s="99"/>
      <c r="L739" s="99"/>
      <c r="M739" s="99"/>
      <c r="N739" s="99"/>
      <c r="O739" s="1"/>
      <c r="P739" s="1"/>
      <c r="Q739" s="1"/>
      <c r="R739" s="1"/>
      <c r="S739" s="1"/>
      <c r="T739" s="1"/>
      <c r="U739" s="1"/>
      <c r="V739" s="1"/>
      <c r="W739" s="1"/>
      <c r="X739" s="1"/>
      <c r="Y739" s="1"/>
      <c r="Z739" s="1"/>
    </row>
    <row r="740" spans="1:26" ht="15.75" customHeight="1" x14ac:dyDescent="0.3">
      <c r="A740" s="99"/>
      <c r="B740" s="99"/>
      <c r="C740" s="99"/>
      <c r="D740" s="99"/>
      <c r="E740" s="99"/>
      <c r="F740" s="99"/>
      <c r="G740" s="99"/>
      <c r="H740" s="99"/>
      <c r="I740" s="99"/>
      <c r="J740" s="99"/>
      <c r="K740" s="99"/>
      <c r="L740" s="99"/>
      <c r="M740" s="99"/>
      <c r="N740" s="99"/>
      <c r="O740" s="1"/>
      <c r="P740" s="1"/>
      <c r="Q740" s="1"/>
      <c r="R740" s="1"/>
      <c r="S740" s="1"/>
      <c r="T740" s="1"/>
      <c r="U740" s="1"/>
      <c r="V740" s="1"/>
      <c r="W740" s="1"/>
      <c r="X740" s="1"/>
      <c r="Y740" s="1"/>
      <c r="Z740" s="1"/>
    </row>
    <row r="741" spans="1:26" ht="15.75" customHeight="1" x14ac:dyDescent="0.3">
      <c r="A741" s="99"/>
      <c r="B741" s="99"/>
      <c r="C741" s="99"/>
      <c r="D741" s="99"/>
      <c r="E741" s="99"/>
      <c r="F741" s="99"/>
      <c r="G741" s="99"/>
      <c r="H741" s="99"/>
      <c r="I741" s="99"/>
      <c r="J741" s="99"/>
      <c r="K741" s="99"/>
      <c r="L741" s="99"/>
      <c r="M741" s="99"/>
      <c r="N741" s="99"/>
      <c r="O741" s="1"/>
      <c r="P741" s="1"/>
      <c r="Q741" s="1"/>
      <c r="R741" s="1"/>
      <c r="S741" s="1"/>
      <c r="T741" s="1"/>
      <c r="U741" s="1"/>
      <c r="V741" s="1"/>
      <c r="W741" s="1"/>
      <c r="X741" s="1"/>
      <c r="Y741" s="1"/>
      <c r="Z741" s="1"/>
    </row>
    <row r="742" spans="1:26" ht="15.75" customHeight="1" x14ac:dyDescent="0.3">
      <c r="A742" s="99"/>
      <c r="B742" s="99"/>
      <c r="C742" s="99"/>
      <c r="D742" s="99"/>
      <c r="E742" s="99"/>
      <c r="F742" s="99"/>
      <c r="G742" s="99"/>
      <c r="H742" s="99"/>
      <c r="I742" s="99"/>
      <c r="J742" s="99"/>
      <c r="K742" s="99"/>
      <c r="L742" s="99"/>
      <c r="M742" s="99"/>
      <c r="N742" s="99"/>
      <c r="O742" s="1"/>
      <c r="P742" s="1"/>
      <c r="Q742" s="1"/>
      <c r="R742" s="1"/>
      <c r="S742" s="1"/>
      <c r="T742" s="1"/>
      <c r="U742" s="1"/>
      <c r="V742" s="1"/>
      <c r="W742" s="1"/>
      <c r="X742" s="1"/>
      <c r="Y742" s="1"/>
      <c r="Z742" s="1"/>
    </row>
    <row r="743" spans="1:26" ht="15.75" customHeight="1" x14ac:dyDescent="0.3">
      <c r="A743" s="99"/>
      <c r="B743" s="99"/>
      <c r="C743" s="99"/>
      <c r="D743" s="99"/>
      <c r="E743" s="99"/>
      <c r="F743" s="99"/>
      <c r="G743" s="99"/>
      <c r="H743" s="99"/>
      <c r="I743" s="99"/>
      <c r="J743" s="99"/>
      <c r="K743" s="99"/>
      <c r="L743" s="99"/>
      <c r="M743" s="99"/>
      <c r="N743" s="99"/>
      <c r="O743" s="1"/>
      <c r="P743" s="1"/>
      <c r="Q743" s="1"/>
      <c r="R743" s="1"/>
      <c r="S743" s="1"/>
      <c r="T743" s="1"/>
      <c r="U743" s="1"/>
      <c r="V743" s="1"/>
      <c r="W743" s="1"/>
      <c r="X743" s="1"/>
      <c r="Y743" s="1"/>
      <c r="Z743" s="1"/>
    </row>
    <row r="744" spans="1:26" ht="15.75" customHeight="1" x14ac:dyDescent="0.3">
      <c r="A744" s="99"/>
      <c r="B744" s="99"/>
      <c r="C744" s="99"/>
      <c r="D744" s="99"/>
      <c r="E744" s="99"/>
      <c r="F744" s="99"/>
      <c r="G744" s="99"/>
      <c r="H744" s="99"/>
      <c r="I744" s="99"/>
      <c r="J744" s="99"/>
      <c r="K744" s="99"/>
      <c r="L744" s="99"/>
      <c r="M744" s="99"/>
      <c r="N744" s="99"/>
      <c r="O744" s="1"/>
      <c r="P744" s="1"/>
      <c r="Q744" s="1"/>
      <c r="R744" s="1"/>
      <c r="S744" s="1"/>
      <c r="T744" s="1"/>
      <c r="U744" s="1"/>
      <c r="V744" s="1"/>
      <c r="W744" s="1"/>
      <c r="X744" s="1"/>
      <c r="Y744" s="1"/>
      <c r="Z744" s="1"/>
    </row>
    <row r="745" spans="1:26" ht="15.75" customHeight="1" x14ac:dyDescent="0.3">
      <c r="A745" s="99"/>
      <c r="B745" s="99"/>
      <c r="C745" s="99"/>
      <c r="D745" s="99"/>
      <c r="E745" s="99"/>
      <c r="F745" s="99"/>
      <c r="G745" s="99"/>
      <c r="H745" s="99"/>
      <c r="I745" s="99"/>
      <c r="J745" s="99"/>
      <c r="K745" s="99"/>
      <c r="L745" s="99"/>
      <c r="M745" s="99"/>
      <c r="N745" s="99"/>
      <c r="O745" s="1"/>
      <c r="P745" s="1"/>
      <c r="Q745" s="1"/>
      <c r="R745" s="1"/>
      <c r="S745" s="1"/>
      <c r="T745" s="1"/>
      <c r="U745" s="1"/>
      <c r="V745" s="1"/>
      <c r="W745" s="1"/>
      <c r="X745" s="1"/>
      <c r="Y745" s="1"/>
      <c r="Z745" s="1"/>
    </row>
    <row r="746" spans="1:26" ht="15.75" customHeight="1" x14ac:dyDescent="0.3">
      <c r="A746" s="99"/>
      <c r="B746" s="99"/>
      <c r="C746" s="99"/>
      <c r="D746" s="99"/>
      <c r="E746" s="99"/>
      <c r="F746" s="99"/>
      <c r="G746" s="99"/>
      <c r="H746" s="99"/>
      <c r="I746" s="99"/>
      <c r="J746" s="99"/>
      <c r="K746" s="99"/>
      <c r="L746" s="99"/>
      <c r="M746" s="99"/>
      <c r="N746" s="99"/>
      <c r="O746" s="1"/>
      <c r="P746" s="1"/>
      <c r="Q746" s="1"/>
      <c r="R746" s="1"/>
      <c r="S746" s="1"/>
      <c r="T746" s="1"/>
      <c r="U746" s="1"/>
      <c r="V746" s="1"/>
      <c r="W746" s="1"/>
      <c r="X746" s="1"/>
      <c r="Y746" s="1"/>
      <c r="Z746" s="1"/>
    </row>
    <row r="747" spans="1:26" ht="15.75" customHeight="1" x14ac:dyDescent="0.3">
      <c r="A747" s="99"/>
      <c r="B747" s="99"/>
      <c r="C747" s="99"/>
      <c r="D747" s="99"/>
      <c r="E747" s="99"/>
      <c r="F747" s="99"/>
      <c r="G747" s="99"/>
      <c r="H747" s="99"/>
      <c r="I747" s="99"/>
      <c r="J747" s="99"/>
      <c r="K747" s="99"/>
      <c r="L747" s="99"/>
      <c r="M747" s="99"/>
      <c r="N747" s="99"/>
      <c r="O747" s="1"/>
      <c r="P747" s="1"/>
      <c r="Q747" s="1"/>
      <c r="R747" s="1"/>
      <c r="S747" s="1"/>
      <c r="T747" s="1"/>
      <c r="U747" s="1"/>
      <c r="V747" s="1"/>
      <c r="W747" s="1"/>
      <c r="X747" s="1"/>
      <c r="Y747" s="1"/>
      <c r="Z747" s="1"/>
    </row>
    <row r="748" spans="1:26" ht="15.75" customHeight="1" x14ac:dyDescent="0.3">
      <c r="A748" s="99"/>
      <c r="B748" s="99"/>
      <c r="C748" s="99"/>
      <c r="D748" s="99"/>
      <c r="E748" s="99"/>
      <c r="F748" s="99"/>
      <c r="G748" s="99"/>
      <c r="H748" s="99"/>
      <c r="I748" s="99"/>
      <c r="J748" s="99"/>
      <c r="K748" s="99"/>
      <c r="L748" s="99"/>
      <c r="M748" s="99"/>
      <c r="N748" s="99"/>
      <c r="O748" s="1"/>
      <c r="P748" s="1"/>
      <c r="Q748" s="1"/>
      <c r="R748" s="1"/>
      <c r="S748" s="1"/>
      <c r="T748" s="1"/>
      <c r="U748" s="1"/>
      <c r="V748" s="1"/>
      <c r="W748" s="1"/>
      <c r="X748" s="1"/>
      <c r="Y748" s="1"/>
      <c r="Z748" s="1"/>
    </row>
    <row r="749" spans="1:26" ht="15.75" customHeight="1" x14ac:dyDescent="0.3">
      <c r="A749" s="99"/>
      <c r="B749" s="99"/>
      <c r="C749" s="99"/>
      <c r="D749" s="99"/>
      <c r="E749" s="99"/>
      <c r="F749" s="99"/>
      <c r="G749" s="99"/>
      <c r="H749" s="99"/>
      <c r="I749" s="99"/>
      <c r="J749" s="99"/>
      <c r="K749" s="99"/>
      <c r="L749" s="99"/>
      <c r="M749" s="99"/>
      <c r="N749" s="99"/>
      <c r="O749" s="1"/>
      <c r="P749" s="1"/>
      <c r="Q749" s="1"/>
      <c r="R749" s="1"/>
      <c r="S749" s="1"/>
      <c r="T749" s="1"/>
      <c r="U749" s="1"/>
      <c r="V749" s="1"/>
      <c r="W749" s="1"/>
      <c r="X749" s="1"/>
      <c r="Y749" s="1"/>
      <c r="Z749" s="1"/>
    </row>
    <row r="750" spans="1:26" ht="15.75" customHeight="1" x14ac:dyDescent="0.3">
      <c r="A750" s="99"/>
      <c r="B750" s="99"/>
      <c r="C750" s="99"/>
      <c r="D750" s="99"/>
      <c r="E750" s="99"/>
      <c r="F750" s="99"/>
      <c r="G750" s="99"/>
      <c r="H750" s="99"/>
      <c r="I750" s="99"/>
      <c r="J750" s="99"/>
      <c r="K750" s="99"/>
      <c r="L750" s="99"/>
      <c r="M750" s="99"/>
      <c r="N750" s="99"/>
      <c r="O750" s="1"/>
      <c r="P750" s="1"/>
      <c r="Q750" s="1"/>
      <c r="R750" s="1"/>
      <c r="S750" s="1"/>
      <c r="T750" s="1"/>
      <c r="U750" s="1"/>
      <c r="V750" s="1"/>
      <c r="W750" s="1"/>
      <c r="X750" s="1"/>
      <c r="Y750" s="1"/>
      <c r="Z750" s="1"/>
    </row>
    <row r="751" spans="1:26" ht="15.75" customHeight="1" x14ac:dyDescent="0.3">
      <c r="A751" s="99"/>
      <c r="B751" s="99"/>
      <c r="C751" s="99"/>
      <c r="D751" s="99"/>
      <c r="E751" s="99"/>
      <c r="F751" s="99"/>
      <c r="G751" s="99"/>
      <c r="H751" s="99"/>
      <c r="I751" s="99"/>
      <c r="J751" s="99"/>
      <c r="K751" s="99"/>
      <c r="L751" s="99"/>
      <c r="M751" s="99"/>
      <c r="N751" s="99"/>
      <c r="O751" s="1"/>
      <c r="P751" s="1"/>
      <c r="Q751" s="1"/>
      <c r="R751" s="1"/>
      <c r="S751" s="1"/>
      <c r="T751" s="1"/>
      <c r="U751" s="1"/>
      <c r="V751" s="1"/>
      <c r="W751" s="1"/>
      <c r="X751" s="1"/>
      <c r="Y751" s="1"/>
      <c r="Z751" s="1"/>
    </row>
    <row r="752" spans="1:26" ht="15.75" customHeight="1" x14ac:dyDescent="0.3">
      <c r="A752" s="99"/>
      <c r="B752" s="99"/>
      <c r="C752" s="99"/>
      <c r="D752" s="99"/>
      <c r="E752" s="99"/>
      <c r="F752" s="99"/>
      <c r="G752" s="99"/>
      <c r="H752" s="99"/>
      <c r="I752" s="99"/>
      <c r="J752" s="99"/>
      <c r="K752" s="99"/>
      <c r="L752" s="99"/>
      <c r="M752" s="99"/>
      <c r="N752" s="99"/>
      <c r="O752" s="1"/>
      <c r="P752" s="1"/>
      <c r="Q752" s="1"/>
      <c r="R752" s="1"/>
      <c r="S752" s="1"/>
      <c r="T752" s="1"/>
      <c r="U752" s="1"/>
      <c r="V752" s="1"/>
      <c r="W752" s="1"/>
      <c r="X752" s="1"/>
      <c r="Y752" s="1"/>
      <c r="Z752" s="1"/>
    </row>
    <row r="753" spans="1:26" ht="15.75" customHeight="1" x14ac:dyDescent="0.3">
      <c r="A753" s="99"/>
      <c r="B753" s="99"/>
      <c r="C753" s="99"/>
      <c r="D753" s="99"/>
      <c r="E753" s="99"/>
      <c r="F753" s="99"/>
      <c r="G753" s="99"/>
      <c r="H753" s="99"/>
      <c r="I753" s="99"/>
      <c r="J753" s="99"/>
      <c r="K753" s="99"/>
      <c r="L753" s="99"/>
      <c r="M753" s="99"/>
      <c r="N753" s="99"/>
      <c r="O753" s="1"/>
      <c r="P753" s="1"/>
      <c r="Q753" s="1"/>
      <c r="R753" s="1"/>
      <c r="S753" s="1"/>
      <c r="T753" s="1"/>
      <c r="U753" s="1"/>
      <c r="V753" s="1"/>
      <c r="W753" s="1"/>
      <c r="X753" s="1"/>
      <c r="Y753" s="1"/>
      <c r="Z753" s="1"/>
    </row>
    <row r="754" spans="1:26" ht="15.75" customHeight="1" x14ac:dyDescent="0.3">
      <c r="A754" s="99"/>
      <c r="B754" s="99"/>
      <c r="C754" s="99"/>
      <c r="D754" s="99"/>
      <c r="E754" s="99"/>
      <c r="F754" s="99"/>
      <c r="G754" s="99"/>
      <c r="H754" s="99"/>
      <c r="I754" s="99"/>
      <c r="J754" s="99"/>
      <c r="K754" s="99"/>
      <c r="L754" s="99"/>
      <c r="M754" s="99"/>
      <c r="N754" s="99"/>
      <c r="O754" s="1"/>
      <c r="P754" s="1"/>
      <c r="Q754" s="1"/>
      <c r="R754" s="1"/>
      <c r="S754" s="1"/>
      <c r="T754" s="1"/>
      <c r="U754" s="1"/>
      <c r="V754" s="1"/>
      <c r="W754" s="1"/>
      <c r="X754" s="1"/>
      <c r="Y754" s="1"/>
      <c r="Z754" s="1"/>
    </row>
    <row r="755" spans="1:26" ht="15.75" customHeight="1" x14ac:dyDescent="0.3">
      <c r="A755" s="99"/>
      <c r="B755" s="99"/>
      <c r="C755" s="99"/>
      <c r="D755" s="99"/>
      <c r="E755" s="99"/>
      <c r="F755" s="99"/>
      <c r="G755" s="99"/>
      <c r="H755" s="99"/>
      <c r="I755" s="99"/>
      <c r="J755" s="99"/>
      <c r="K755" s="99"/>
      <c r="L755" s="99"/>
      <c r="M755" s="99"/>
      <c r="N755" s="99"/>
      <c r="O755" s="1"/>
      <c r="P755" s="1"/>
      <c r="Q755" s="1"/>
      <c r="R755" s="1"/>
      <c r="S755" s="1"/>
      <c r="T755" s="1"/>
      <c r="U755" s="1"/>
      <c r="V755" s="1"/>
      <c r="W755" s="1"/>
      <c r="X755" s="1"/>
      <c r="Y755" s="1"/>
      <c r="Z755" s="1"/>
    </row>
    <row r="756" spans="1:26" ht="15.75" customHeight="1" x14ac:dyDescent="0.3">
      <c r="A756" s="99"/>
      <c r="B756" s="99"/>
      <c r="C756" s="99"/>
      <c r="D756" s="99"/>
      <c r="E756" s="99"/>
      <c r="F756" s="99"/>
      <c r="G756" s="99"/>
      <c r="H756" s="99"/>
      <c r="I756" s="99"/>
      <c r="J756" s="99"/>
      <c r="K756" s="99"/>
      <c r="L756" s="99"/>
      <c r="M756" s="99"/>
      <c r="N756" s="99"/>
      <c r="O756" s="1"/>
      <c r="P756" s="1"/>
      <c r="Q756" s="1"/>
      <c r="R756" s="1"/>
      <c r="S756" s="1"/>
      <c r="T756" s="1"/>
      <c r="U756" s="1"/>
      <c r="V756" s="1"/>
      <c r="W756" s="1"/>
      <c r="X756" s="1"/>
      <c r="Y756" s="1"/>
      <c r="Z756" s="1"/>
    </row>
    <row r="757" spans="1:26" ht="15.75" customHeight="1" x14ac:dyDescent="0.3">
      <c r="A757" s="99"/>
      <c r="B757" s="99"/>
      <c r="C757" s="99"/>
      <c r="D757" s="99"/>
      <c r="E757" s="99"/>
      <c r="F757" s="99"/>
      <c r="G757" s="99"/>
      <c r="H757" s="99"/>
      <c r="I757" s="99"/>
      <c r="J757" s="99"/>
      <c r="K757" s="99"/>
      <c r="L757" s="99"/>
      <c r="M757" s="99"/>
      <c r="N757" s="99"/>
      <c r="O757" s="1"/>
      <c r="P757" s="1"/>
      <c r="Q757" s="1"/>
      <c r="R757" s="1"/>
      <c r="S757" s="1"/>
      <c r="T757" s="1"/>
      <c r="U757" s="1"/>
      <c r="V757" s="1"/>
      <c r="W757" s="1"/>
      <c r="X757" s="1"/>
      <c r="Y757" s="1"/>
      <c r="Z757" s="1"/>
    </row>
    <row r="758" spans="1:26" ht="15.75" customHeight="1" x14ac:dyDescent="0.3">
      <c r="A758" s="99"/>
      <c r="B758" s="99"/>
      <c r="C758" s="99"/>
      <c r="D758" s="99"/>
      <c r="E758" s="99"/>
      <c r="F758" s="99"/>
      <c r="G758" s="99"/>
      <c r="H758" s="99"/>
      <c r="I758" s="99"/>
      <c r="J758" s="99"/>
      <c r="K758" s="99"/>
      <c r="L758" s="99"/>
      <c r="M758" s="99"/>
      <c r="N758" s="99"/>
      <c r="O758" s="1"/>
      <c r="P758" s="1"/>
      <c r="Q758" s="1"/>
      <c r="R758" s="1"/>
      <c r="S758" s="1"/>
      <c r="T758" s="1"/>
      <c r="U758" s="1"/>
      <c r="V758" s="1"/>
      <c r="W758" s="1"/>
      <c r="X758" s="1"/>
      <c r="Y758" s="1"/>
      <c r="Z758" s="1"/>
    </row>
    <row r="759" spans="1:26" ht="15.75" customHeight="1" x14ac:dyDescent="0.3">
      <c r="A759" s="99"/>
      <c r="B759" s="99"/>
      <c r="C759" s="99"/>
      <c r="D759" s="99"/>
      <c r="E759" s="99"/>
      <c r="F759" s="99"/>
      <c r="G759" s="99"/>
      <c r="H759" s="99"/>
      <c r="I759" s="99"/>
      <c r="J759" s="99"/>
      <c r="K759" s="99"/>
      <c r="L759" s="99"/>
      <c r="M759" s="99"/>
      <c r="N759" s="99"/>
      <c r="O759" s="1"/>
      <c r="P759" s="1"/>
      <c r="Q759" s="1"/>
      <c r="R759" s="1"/>
      <c r="S759" s="1"/>
      <c r="T759" s="1"/>
      <c r="U759" s="1"/>
      <c r="V759" s="1"/>
      <c r="W759" s="1"/>
      <c r="X759" s="1"/>
      <c r="Y759" s="1"/>
      <c r="Z759" s="1"/>
    </row>
    <row r="760" spans="1:26" ht="15.75" customHeight="1" x14ac:dyDescent="0.3">
      <c r="A760" s="99"/>
      <c r="B760" s="99"/>
      <c r="C760" s="99"/>
      <c r="D760" s="99"/>
      <c r="E760" s="99"/>
      <c r="F760" s="99"/>
      <c r="G760" s="99"/>
      <c r="H760" s="99"/>
      <c r="I760" s="99"/>
      <c r="J760" s="99"/>
      <c r="K760" s="99"/>
      <c r="L760" s="99"/>
      <c r="M760" s="99"/>
      <c r="N760" s="99"/>
      <c r="O760" s="1"/>
      <c r="P760" s="1"/>
      <c r="Q760" s="1"/>
      <c r="R760" s="1"/>
      <c r="S760" s="1"/>
      <c r="T760" s="1"/>
      <c r="U760" s="1"/>
      <c r="V760" s="1"/>
      <c r="W760" s="1"/>
      <c r="X760" s="1"/>
      <c r="Y760" s="1"/>
      <c r="Z760" s="1"/>
    </row>
    <row r="761" spans="1:26" ht="15.75" customHeight="1" x14ac:dyDescent="0.3">
      <c r="A761" s="99"/>
      <c r="B761" s="99"/>
      <c r="C761" s="99"/>
      <c r="D761" s="99"/>
      <c r="E761" s="99"/>
      <c r="F761" s="99"/>
      <c r="G761" s="99"/>
      <c r="H761" s="99"/>
      <c r="I761" s="99"/>
      <c r="J761" s="99"/>
      <c r="K761" s="99"/>
      <c r="L761" s="99"/>
      <c r="M761" s="99"/>
      <c r="N761" s="99"/>
      <c r="O761" s="1"/>
      <c r="P761" s="1"/>
      <c r="Q761" s="1"/>
      <c r="R761" s="1"/>
      <c r="S761" s="1"/>
      <c r="T761" s="1"/>
      <c r="U761" s="1"/>
      <c r="V761" s="1"/>
      <c r="W761" s="1"/>
      <c r="X761" s="1"/>
      <c r="Y761" s="1"/>
      <c r="Z761" s="1"/>
    </row>
    <row r="762" spans="1:26" ht="15.75" customHeight="1" x14ac:dyDescent="0.3">
      <c r="A762" s="99"/>
      <c r="B762" s="99"/>
      <c r="C762" s="99"/>
      <c r="D762" s="99"/>
      <c r="E762" s="99"/>
      <c r="F762" s="99"/>
      <c r="G762" s="99"/>
      <c r="H762" s="99"/>
      <c r="I762" s="99"/>
      <c r="J762" s="99"/>
      <c r="K762" s="99"/>
      <c r="L762" s="99"/>
      <c r="M762" s="99"/>
      <c r="N762" s="99"/>
      <c r="O762" s="1"/>
      <c r="P762" s="1"/>
      <c r="Q762" s="1"/>
      <c r="R762" s="1"/>
      <c r="S762" s="1"/>
      <c r="T762" s="1"/>
      <c r="U762" s="1"/>
      <c r="V762" s="1"/>
      <c r="W762" s="1"/>
      <c r="X762" s="1"/>
      <c r="Y762" s="1"/>
      <c r="Z762" s="1"/>
    </row>
    <row r="763" spans="1:26" ht="15.75" customHeight="1" x14ac:dyDescent="0.3">
      <c r="A763" s="99"/>
      <c r="B763" s="99"/>
      <c r="C763" s="99"/>
      <c r="D763" s="99"/>
      <c r="E763" s="99"/>
      <c r="F763" s="99"/>
      <c r="G763" s="99"/>
      <c r="H763" s="99"/>
      <c r="I763" s="99"/>
      <c r="J763" s="99"/>
      <c r="K763" s="99"/>
      <c r="L763" s="99"/>
      <c r="M763" s="99"/>
      <c r="N763" s="99"/>
      <c r="O763" s="1"/>
      <c r="P763" s="1"/>
      <c r="Q763" s="1"/>
      <c r="R763" s="1"/>
      <c r="S763" s="1"/>
      <c r="T763" s="1"/>
      <c r="U763" s="1"/>
      <c r="V763" s="1"/>
      <c r="W763" s="1"/>
      <c r="X763" s="1"/>
      <c r="Y763" s="1"/>
      <c r="Z763" s="1"/>
    </row>
    <row r="764" spans="1:26" ht="15.75" customHeight="1" x14ac:dyDescent="0.3">
      <c r="A764" s="99"/>
      <c r="B764" s="99"/>
      <c r="C764" s="99"/>
      <c r="D764" s="99"/>
      <c r="E764" s="99"/>
      <c r="F764" s="99"/>
      <c r="G764" s="99"/>
      <c r="H764" s="99"/>
      <c r="I764" s="99"/>
      <c r="J764" s="99"/>
      <c r="K764" s="99"/>
      <c r="L764" s="99"/>
      <c r="M764" s="99"/>
      <c r="N764" s="99"/>
      <c r="O764" s="1"/>
      <c r="P764" s="1"/>
      <c r="Q764" s="1"/>
      <c r="R764" s="1"/>
      <c r="S764" s="1"/>
      <c r="T764" s="1"/>
      <c r="U764" s="1"/>
      <c r="V764" s="1"/>
      <c r="W764" s="1"/>
      <c r="X764" s="1"/>
      <c r="Y764" s="1"/>
      <c r="Z764" s="1"/>
    </row>
    <row r="765" spans="1:26" ht="15.75" customHeight="1" x14ac:dyDescent="0.3">
      <c r="A765" s="99"/>
      <c r="B765" s="99"/>
      <c r="C765" s="99"/>
      <c r="D765" s="99"/>
      <c r="E765" s="99"/>
      <c r="F765" s="99"/>
      <c r="G765" s="99"/>
      <c r="H765" s="99"/>
      <c r="I765" s="99"/>
      <c r="J765" s="99"/>
      <c r="K765" s="99"/>
      <c r="L765" s="99"/>
      <c r="M765" s="99"/>
      <c r="N765" s="99"/>
      <c r="O765" s="1"/>
      <c r="P765" s="1"/>
      <c r="Q765" s="1"/>
      <c r="R765" s="1"/>
      <c r="S765" s="1"/>
      <c r="T765" s="1"/>
      <c r="U765" s="1"/>
      <c r="V765" s="1"/>
      <c r="W765" s="1"/>
      <c r="X765" s="1"/>
      <c r="Y765" s="1"/>
      <c r="Z765" s="1"/>
    </row>
    <row r="766" spans="1:26" ht="15.75" customHeight="1" x14ac:dyDescent="0.3">
      <c r="A766" s="99"/>
      <c r="B766" s="99"/>
      <c r="C766" s="99"/>
      <c r="D766" s="99"/>
      <c r="E766" s="99"/>
      <c r="F766" s="99"/>
      <c r="G766" s="99"/>
      <c r="H766" s="99"/>
      <c r="I766" s="99"/>
      <c r="J766" s="99"/>
      <c r="K766" s="99"/>
      <c r="L766" s="99"/>
      <c r="M766" s="99"/>
      <c r="N766" s="99"/>
      <c r="O766" s="1"/>
      <c r="P766" s="1"/>
      <c r="Q766" s="1"/>
      <c r="R766" s="1"/>
      <c r="S766" s="1"/>
      <c r="T766" s="1"/>
      <c r="U766" s="1"/>
      <c r="V766" s="1"/>
      <c r="W766" s="1"/>
      <c r="X766" s="1"/>
      <c r="Y766" s="1"/>
      <c r="Z766" s="1"/>
    </row>
    <row r="767" spans="1:26" ht="15.75" customHeight="1" x14ac:dyDescent="0.3">
      <c r="A767" s="99"/>
      <c r="B767" s="99"/>
      <c r="C767" s="99"/>
      <c r="D767" s="99"/>
      <c r="E767" s="99"/>
      <c r="F767" s="99"/>
      <c r="G767" s="99"/>
      <c r="H767" s="99"/>
      <c r="I767" s="99"/>
      <c r="J767" s="99"/>
      <c r="K767" s="99"/>
      <c r="L767" s="99"/>
      <c r="M767" s="99"/>
      <c r="N767" s="99"/>
      <c r="O767" s="1"/>
      <c r="P767" s="1"/>
      <c r="Q767" s="1"/>
      <c r="R767" s="1"/>
      <c r="S767" s="1"/>
      <c r="T767" s="1"/>
      <c r="U767" s="1"/>
      <c r="V767" s="1"/>
      <c r="W767" s="1"/>
      <c r="X767" s="1"/>
      <c r="Y767" s="1"/>
      <c r="Z767" s="1"/>
    </row>
    <row r="768" spans="1:26" ht="15.75" customHeight="1" x14ac:dyDescent="0.3">
      <c r="A768" s="99"/>
      <c r="B768" s="99"/>
      <c r="C768" s="99"/>
      <c r="D768" s="99"/>
      <c r="E768" s="99"/>
      <c r="F768" s="99"/>
      <c r="G768" s="99"/>
      <c r="H768" s="99"/>
      <c r="I768" s="99"/>
      <c r="J768" s="99"/>
      <c r="K768" s="99"/>
      <c r="L768" s="99"/>
      <c r="M768" s="99"/>
      <c r="N768" s="99"/>
      <c r="O768" s="1"/>
      <c r="P768" s="1"/>
      <c r="Q768" s="1"/>
      <c r="R768" s="1"/>
      <c r="S768" s="1"/>
      <c r="T768" s="1"/>
      <c r="U768" s="1"/>
      <c r="V768" s="1"/>
      <c r="W768" s="1"/>
      <c r="X768" s="1"/>
      <c r="Y768" s="1"/>
      <c r="Z768" s="1"/>
    </row>
    <row r="769" spans="1:26" ht="15.75" customHeight="1" x14ac:dyDescent="0.3">
      <c r="A769" s="99"/>
      <c r="B769" s="99"/>
      <c r="C769" s="99"/>
      <c r="D769" s="99"/>
      <c r="E769" s="99"/>
      <c r="F769" s="99"/>
      <c r="G769" s="99"/>
      <c r="H769" s="99"/>
      <c r="I769" s="99"/>
      <c r="J769" s="99"/>
      <c r="K769" s="99"/>
      <c r="L769" s="99"/>
      <c r="M769" s="99"/>
      <c r="N769" s="99"/>
      <c r="O769" s="1"/>
      <c r="P769" s="1"/>
      <c r="Q769" s="1"/>
      <c r="R769" s="1"/>
      <c r="S769" s="1"/>
      <c r="T769" s="1"/>
      <c r="U769" s="1"/>
      <c r="V769" s="1"/>
      <c r="W769" s="1"/>
      <c r="X769" s="1"/>
      <c r="Y769" s="1"/>
      <c r="Z769" s="1"/>
    </row>
    <row r="770" spans="1:26" ht="15.75" customHeight="1" x14ac:dyDescent="0.3">
      <c r="A770" s="99"/>
      <c r="B770" s="99"/>
      <c r="C770" s="99"/>
      <c r="D770" s="99"/>
      <c r="E770" s="99"/>
      <c r="F770" s="99"/>
      <c r="G770" s="99"/>
      <c r="H770" s="99"/>
      <c r="I770" s="99"/>
      <c r="J770" s="99"/>
      <c r="K770" s="99"/>
      <c r="L770" s="99"/>
      <c r="M770" s="99"/>
      <c r="N770" s="99"/>
      <c r="O770" s="1"/>
      <c r="P770" s="1"/>
      <c r="Q770" s="1"/>
      <c r="R770" s="1"/>
      <c r="S770" s="1"/>
      <c r="T770" s="1"/>
      <c r="U770" s="1"/>
      <c r="V770" s="1"/>
      <c r="W770" s="1"/>
      <c r="X770" s="1"/>
      <c r="Y770" s="1"/>
      <c r="Z770" s="1"/>
    </row>
    <row r="771" spans="1:26" ht="15.75" customHeight="1" x14ac:dyDescent="0.3">
      <c r="A771" s="99"/>
      <c r="B771" s="99"/>
      <c r="C771" s="99"/>
      <c r="D771" s="99"/>
      <c r="E771" s="99"/>
      <c r="F771" s="99"/>
      <c r="G771" s="99"/>
      <c r="H771" s="99"/>
      <c r="I771" s="99"/>
      <c r="J771" s="99"/>
      <c r="K771" s="99"/>
      <c r="L771" s="99"/>
      <c r="M771" s="99"/>
      <c r="N771" s="99"/>
      <c r="O771" s="1"/>
      <c r="P771" s="1"/>
      <c r="Q771" s="1"/>
      <c r="R771" s="1"/>
      <c r="S771" s="1"/>
      <c r="T771" s="1"/>
      <c r="U771" s="1"/>
      <c r="V771" s="1"/>
      <c r="W771" s="1"/>
      <c r="X771" s="1"/>
      <c r="Y771" s="1"/>
      <c r="Z771" s="1"/>
    </row>
    <row r="772" spans="1:26" ht="15.75" customHeight="1" x14ac:dyDescent="0.3">
      <c r="A772" s="99"/>
      <c r="B772" s="99"/>
      <c r="C772" s="99"/>
      <c r="D772" s="99"/>
      <c r="E772" s="99"/>
      <c r="F772" s="99"/>
      <c r="G772" s="99"/>
      <c r="H772" s="99"/>
      <c r="I772" s="99"/>
      <c r="J772" s="99"/>
      <c r="K772" s="99"/>
      <c r="L772" s="99"/>
      <c r="M772" s="99"/>
      <c r="N772" s="99"/>
      <c r="O772" s="1"/>
      <c r="P772" s="1"/>
      <c r="Q772" s="1"/>
      <c r="R772" s="1"/>
      <c r="S772" s="1"/>
      <c r="T772" s="1"/>
      <c r="U772" s="1"/>
      <c r="V772" s="1"/>
      <c r="W772" s="1"/>
      <c r="X772" s="1"/>
      <c r="Y772" s="1"/>
      <c r="Z772" s="1"/>
    </row>
    <row r="773" spans="1:26" ht="15.75" customHeight="1" x14ac:dyDescent="0.3">
      <c r="A773" s="99"/>
      <c r="B773" s="99"/>
      <c r="C773" s="99"/>
      <c r="D773" s="99"/>
      <c r="E773" s="99"/>
      <c r="F773" s="99"/>
      <c r="G773" s="99"/>
      <c r="H773" s="99"/>
      <c r="I773" s="99"/>
      <c r="J773" s="99"/>
      <c r="K773" s="99"/>
      <c r="L773" s="99"/>
      <c r="M773" s="99"/>
      <c r="N773" s="99"/>
      <c r="O773" s="1"/>
      <c r="P773" s="1"/>
      <c r="Q773" s="1"/>
      <c r="R773" s="1"/>
      <c r="S773" s="1"/>
      <c r="T773" s="1"/>
      <c r="U773" s="1"/>
      <c r="V773" s="1"/>
      <c r="W773" s="1"/>
      <c r="X773" s="1"/>
      <c r="Y773" s="1"/>
      <c r="Z773" s="1"/>
    </row>
    <row r="774" spans="1:26" ht="15.75" customHeight="1" x14ac:dyDescent="0.3">
      <c r="A774" s="99"/>
      <c r="B774" s="99"/>
      <c r="C774" s="99"/>
      <c r="D774" s="99"/>
      <c r="E774" s="99"/>
      <c r="F774" s="99"/>
      <c r="G774" s="99"/>
      <c r="H774" s="99"/>
      <c r="I774" s="99"/>
      <c r="J774" s="99"/>
      <c r="K774" s="99"/>
      <c r="L774" s="99"/>
      <c r="M774" s="99"/>
      <c r="N774" s="99"/>
      <c r="O774" s="1"/>
      <c r="P774" s="1"/>
      <c r="Q774" s="1"/>
      <c r="R774" s="1"/>
      <c r="S774" s="1"/>
      <c r="T774" s="1"/>
      <c r="U774" s="1"/>
      <c r="V774" s="1"/>
      <c r="W774" s="1"/>
      <c r="X774" s="1"/>
      <c r="Y774" s="1"/>
      <c r="Z774" s="1"/>
    </row>
    <row r="775" spans="1:26" ht="15.75" customHeight="1" x14ac:dyDescent="0.3">
      <c r="A775" s="99"/>
      <c r="B775" s="99"/>
      <c r="C775" s="99"/>
      <c r="D775" s="99"/>
      <c r="E775" s="99"/>
      <c r="F775" s="99"/>
      <c r="G775" s="99"/>
      <c r="H775" s="99"/>
      <c r="I775" s="99"/>
      <c r="J775" s="99"/>
      <c r="K775" s="99"/>
      <c r="L775" s="99"/>
      <c r="M775" s="99"/>
      <c r="N775" s="99"/>
      <c r="O775" s="1"/>
      <c r="P775" s="1"/>
      <c r="Q775" s="1"/>
      <c r="R775" s="1"/>
      <c r="S775" s="1"/>
      <c r="T775" s="1"/>
      <c r="U775" s="1"/>
      <c r="V775" s="1"/>
      <c r="W775" s="1"/>
      <c r="X775" s="1"/>
      <c r="Y775" s="1"/>
      <c r="Z775" s="1"/>
    </row>
    <row r="776" spans="1:26" ht="15.75" customHeight="1" x14ac:dyDescent="0.3">
      <c r="A776" s="99"/>
      <c r="B776" s="99"/>
      <c r="C776" s="99"/>
      <c r="D776" s="99"/>
      <c r="E776" s="99"/>
      <c r="F776" s="99"/>
      <c r="G776" s="99"/>
      <c r="H776" s="99"/>
      <c r="I776" s="99"/>
      <c r="J776" s="99"/>
      <c r="K776" s="99"/>
      <c r="L776" s="99"/>
      <c r="M776" s="99"/>
      <c r="N776" s="99"/>
      <c r="O776" s="1"/>
      <c r="P776" s="1"/>
      <c r="Q776" s="1"/>
      <c r="R776" s="1"/>
      <c r="S776" s="1"/>
      <c r="T776" s="1"/>
      <c r="U776" s="1"/>
      <c r="V776" s="1"/>
      <c r="W776" s="1"/>
      <c r="X776" s="1"/>
      <c r="Y776" s="1"/>
      <c r="Z776" s="1"/>
    </row>
    <row r="777" spans="1:26" ht="15.75" customHeight="1" x14ac:dyDescent="0.3">
      <c r="A777" s="99"/>
      <c r="B777" s="99"/>
      <c r="C777" s="99"/>
      <c r="D777" s="99"/>
      <c r="E777" s="99"/>
      <c r="F777" s="99"/>
      <c r="G777" s="99"/>
      <c r="H777" s="99"/>
      <c r="I777" s="99"/>
      <c r="J777" s="99"/>
      <c r="K777" s="99"/>
      <c r="L777" s="99"/>
      <c r="M777" s="99"/>
      <c r="N777" s="99"/>
      <c r="O777" s="1"/>
      <c r="P777" s="1"/>
      <c r="Q777" s="1"/>
      <c r="R777" s="1"/>
      <c r="S777" s="1"/>
      <c r="T777" s="1"/>
      <c r="U777" s="1"/>
      <c r="V777" s="1"/>
      <c r="W777" s="1"/>
      <c r="X777" s="1"/>
      <c r="Y777" s="1"/>
      <c r="Z777" s="1"/>
    </row>
    <row r="778" spans="1:26" ht="15.75" customHeight="1" x14ac:dyDescent="0.3">
      <c r="A778" s="99"/>
      <c r="B778" s="99"/>
      <c r="C778" s="99"/>
      <c r="D778" s="99"/>
      <c r="E778" s="99"/>
      <c r="F778" s="99"/>
      <c r="G778" s="99"/>
      <c r="H778" s="99"/>
      <c r="I778" s="99"/>
      <c r="J778" s="99"/>
      <c r="K778" s="99"/>
      <c r="L778" s="99"/>
      <c r="M778" s="99"/>
      <c r="N778" s="99"/>
      <c r="O778" s="1"/>
      <c r="P778" s="1"/>
      <c r="Q778" s="1"/>
      <c r="R778" s="1"/>
      <c r="S778" s="1"/>
      <c r="T778" s="1"/>
      <c r="U778" s="1"/>
      <c r="V778" s="1"/>
      <c r="W778" s="1"/>
      <c r="X778" s="1"/>
      <c r="Y778" s="1"/>
      <c r="Z778" s="1"/>
    </row>
    <row r="779" spans="1:26" ht="15.75" customHeight="1" x14ac:dyDescent="0.3">
      <c r="A779" s="99"/>
      <c r="B779" s="99"/>
      <c r="C779" s="99"/>
      <c r="D779" s="99"/>
      <c r="E779" s="99"/>
      <c r="F779" s="99"/>
      <c r="G779" s="99"/>
      <c r="H779" s="99"/>
      <c r="I779" s="99"/>
      <c r="J779" s="99"/>
      <c r="K779" s="99"/>
      <c r="L779" s="99"/>
      <c r="M779" s="99"/>
      <c r="N779" s="99"/>
      <c r="O779" s="1"/>
      <c r="P779" s="1"/>
      <c r="Q779" s="1"/>
      <c r="R779" s="1"/>
      <c r="S779" s="1"/>
      <c r="T779" s="1"/>
      <c r="U779" s="1"/>
      <c r="V779" s="1"/>
      <c r="W779" s="1"/>
      <c r="X779" s="1"/>
      <c r="Y779" s="1"/>
      <c r="Z779" s="1"/>
    </row>
    <row r="780" spans="1:26" ht="15.75" customHeight="1" x14ac:dyDescent="0.3">
      <c r="A780" s="99"/>
      <c r="B780" s="99"/>
      <c r="C780" s="99"/>
      <c r="D780" s="99"/>
      <c r="E780" s="99"/>
      <c r="F780" s="99"/>
      <c r="G780" s="99"/>
      <c r="H780" s="99"/>
      <c r="I780" s="99"/>
      <c r="J780" s="99"/>
      <c r="K780" s="99"/>
      <c r="L780" s="99"/>
      <c r="M780" s="99"/>
      <c r="N780" s="99"/>
      <c r="O780" s="1"/>
      <c r="P780" s="1"/>
      <c r="Q780" s="1"/>
      <c r="R780" s="1"/>
      <c r="S780" s="1"/>
      <c r="T780" s="1"/>
      <c r="U780" s="1"/>
      <c r="V780" s="1"/>
      <c r="W780" s="1"/>
      <c r="X780" s="1"/>
      <c r="Y780" s="1"/>
      <c r="Z780" s="1"/>
    </row>
    <row r="781" spans="1:26" ht="15.75" customHeight="1" x14ac:dyDescent="0.3">
      <c r="A781" s="99"/>
      <c r="B781" s="99"/>
      <c r="C781" s="99"/>
      <c r="D781" s="99"/>
      <c r="E781" s="99"/>
      <c r="F781" s="99"/>
      <c r="G781" s="99"/>
      <c r="H781" s="99"/>
      <c r="I781" s="99"/>
      <c r="J781" s="99"/>
      <c r="K781" s="99"/>
      <c r="L781" s="99"/>
      <c r="M781" s="99"/>
      <c r="N781" s="99"/>
      <c r="O781" s="1"/>
      <c r="P781" s="1"/>
      <c r="Q781" s="1"/>
      <c r="R781" s="1"/>
      <c r="S781" s="1"/>
      <c r="T781" s="1"/>
      <c r="U781" s="1"/>
      <c r="V781" s="1"/>
      <c r="W781" s="1"/>
      <c r="X781" s="1"/>
      <c r="Y781" s="1"/>
      <c r="Z781" s="1"/>
    </row>
    <row r="782" spans="1:26" ht="15.75" customHeight="1" x14ac:dyDescent="0.3">
      <c r="A782" s="99"/>
      <c r="B782" s="99"/>
      <c r="C782" s="99"/>
      <c r="D782" s="99"/>
      <c r="E782" s="99"/>
      <c r="F782" s="99"/>
      <c r="G782" s="99"/>
      <c r="H782" s="99"/>
      <c r="I782" s="99"/>
      <c r="J782" s="99"/>
      <c r="K782" s="99"/>
      <c r="L782" s="99"/>
      <c r="M782" s="99"/>
      <c r="N782" s="99"/>
      <c r="O782" s="1"/>
      <c r="P782" s="1"/>
      <c r="Q782" s="1"/>
      <c r="R782" s="1"/>
      <c r="S782" s="1"/>
      <c r="T782" s="1"/>
      <c r="U782" s="1"/>
      <c r="V782" s="1"/>
      <c r="W782" s="1"/>
      <c r="X782" s="1"/>
      <c r="Y782" s="1"/>
      <c r="Z782" s="1"/>
    </row>
    <row r="783" spans="1:26" ht="15.75" customHeight="1" x14ac:dyDescent="0.3">
      <c r="A783" s="99"/>
      <c r="B783" s="99"/>
      <c r="C783" s="99"/>
      <c r="D783" s="99"/>
      <c r="E783" s="99"/>
      <c r="F783" s="99"/>
      <c r="G783" s="99"/>
      <c r="H783" s="99"/>
      <c r="I783" s="99"/>
      <c r="J783" s="99"/>
      <c r="K783" s="99"/>
      <c r="L783" s="99"/>
      <c r="M783" s="99"/>
      <c r="N783" s="99"/>
      <c r="O783" s="1"/>
      <c r="P783" s="1"/>
      <c r="Q783" s="1"/>
      <c r="R783" s="1"/>
      <c r="S783" s="1"/>
      <c r="T783" s="1"/>
      <c r="U783" s="1"/>
      <c r="V783" s="1"/>
      <c r="W783" s="1"/>
      <c r="X783" s="1"/>
      <c r="Y783" s="1"/>
      <c r="Z783" s="1"/>
    </row>
    <row r="784" spans="1:26" ht="15.75" customHeight="1" x14ac:dyDescent="0.3">
      <c r="A784" s="99"/>
      <c r="B784" s="99"/>
      <c r="C784" s="99"/>
      <c r="D784" s="99"/>
      <c r="E784" s="99"/>
      <c r="F784" s="99"/>
      <c r="G784" s="99"/>
      <c r="H784" s="99"/>
      <c r="I784" s="99"/>
      <c r="J784" s="99"/>
      <c r="K784" s="99"/>
      <c r="L784" s="99"/>
      <c r="M784" s="99"/>
      <c r="N784" s="99"/>
      <c r="O784" s="1"/>
      <c r="P784" s="1"/>
      <c r="Q784" s="1"/>
      <c r="R784" s="1"/>
      <c r="S784" s="1"/>
      <c r="T784" s="1"/>
      <c r="U784" s="1"/>
      <c r="V784" s="1"/>
      <c r="W784" s="1"/>
      <c r="X784" s="1"/>
      <c r="Y784" s="1"/>
      <c r="Z784" s="1"/>
    </row>
    <row r="785" spans="1:26" ht="15.75" customHeight="1" x14ac:dyDescent="0.3">
      <c r="A785" s="99"/>
      <c r="B785" s="99"/>
      <c r="C785" s="99"/>
      <c r="D785" s="99"/>
      <c r="E785" s="99"/>
      <c r="F785" s="99"/>
      <c r="G785" s="99"/>
      <c r="H785" s="99"/>
      <c r="I785" s="99"/>
      <c r="J785" s="99"/>
      <c r="K785" s="99"/>
      <c r="L785" s="99"/>
      <c r="M785" s="99"/>
      <c r="N785" s="99"/>
      <c r="O785" s="1"/>
      <c r="P785" s="1"/>
      <c r="Q785" s="1"/>
      <c r="R785" s="1"/>
      <c r="S785" s="1"/>
      <c r="T785" s="1"/>
      <c r="U785" s="1"/>
      <c r="V785" s="1"/>
      <c r="W785" s="1"/>
      <c r="X785" s="1"/>
      <c r="Y785" s="1"/>
      <c r="Z785" s="1"/>
    </row>
    <row r="786" spans="1:26" ht="15.75" customHeight="1" x14ac:dyDescent="0.3">
      <c r="A786" s="99"/>
      <c r="B786" s="99"/>
      <c r="C786" s="99"/>
      <c r="D786" s="99"/>
      <c r="E786" s="99"/>
      <c r="F786" s="99"/>
      <c r="G786" s="99"/>
      <c r="H786" s="99"/>
      <c r="I786" s="99"/>
      <c r="J786" s="99"/>
      <c r="K786" s="99"/>
      <c r="L786" s="99"/>
      <c r="M786" s="99"/>
      <c r="N786" s="99"/>
      <c r="O786" s="1"/>
      <c r="P786" s="1"/>
      <c r="Q786" s="1"/>
      <c r="R786" s="1"/>
      <c r="S786" s="1"/>
      <c r="T786" s="1"/>
      <c r="U786" s="1"/>
      <c r="V786" s="1"/>
      <c r="W786" s="1"/>
      <c r="X786" s="1"/>
      <c r="Y786" s="1"/>
      <c r="Z786" s="1"/>
    </row>
    <row r="787" spans="1:26" ht="15.75" customHeight="1" x14ac:dyDescent="0.3">
      <c r="A787" s="99"/>
      <c r="B787" s="99"/>
      <c r="C787" s="99"/>
      <c r="D787" s="99"/>
      <c r="E787" s="99"/>
      <c r="F787" s="99"/>
      <c r="G787" s="99"/>
      <c r="H787" s="99"/>
      <c r="I787" s="99"/>
      <c r="J787" s="99"/>
      <c r="K787" s="99"/>
      <c r="L787" s="99"/>
      <c r="M787" s="99"/>
      <c r="N787" s="99"/>
      <c r="O787" s="1"/>
      <c r="P787" s="1"/>
      <c r="Q787" s="1"/>
      <c r="R787" s="1"/>
      <c r="S787" s="1"/>
      <c r="T787" s="1"/>
      <c r="U787" s="1"/>
      <c r="V787" s="1"/>
      <c r="W787" s="1"/>
      <c r="X787" s="1"/>
      <c r="Y787" s="1"/>
      <c r="Z787" s="1"/>
    </row>
    <row r="788" spans="1:26" ht="15.75" customHeight="1" x14ac:dyDescent="0.3">
      <c r="A788" s="99"/>
      <c r="B788" s="99"/>
      <c r="C788" s="99"/>
      <c r="D788" s="99"/>
      <c r="E788" s="99"/>
      <c r="F788" s="99"/>
      <c r="G788" s="99"/>
      <c r="H788" s="99"/>
      <c r="I788" s="99"/>
      <c r="J788" s="99"/>
      <c r="K788" s="99"/>
      <c r="L788" s="99"/>
      <c r="M788" s="99"/>
      <c r="N788" s="99"/>
      <c r="O788" s="1"/>
      <c r="P788" s="1"/>
      <c r="Q788" s="1"/>
      <c r="R788" s="1"/>
      <c r="S788" s="1"/>
      <c r="T788" s="1"/>
      <c r="U788" s="1"/>
      <c r="V788" s="1"/>
      <c r="W788" s="1"/>
      <c r="X788" s="1"/>
      <c r="Y788" s="1"/>
      <c r="Z788" s="1"/>
    </row>
    <row r="789" spans="1:26" ht="15.75" customHeight="1" x14ac:dyDescent="0.3">
      <c r="A789" s="99"/>
      <c r="B789" s="99"/>
      <c r="C789" s="99"/>
      <c r="D789" s="99"/>
      <c r="E789" s="99"/>
      <c r="F789" s="99"/>
      <c r="G789" s="99"/>
      <c r="H789" s="99"/>
      <c r="I789" s="99"/>
      <c r="J789" s="99"/>
      <c r="K789" s="99"/>
      <c r="L789" s="99"/>
      <c r="M789" s="99"/>
      <c r="N789" s="99"/>
      <c r="O789" s="1"/>
      <c r="P789" s="1"/>
      <c r="Q789" s="1"/>
      <c r="R789" s="1"/>
      <c r="S789" s="1"/>
      <c r="T789" s="1"/>
      <c r="U789" s="1"/>
      <c r="V789" s="1"/>
      <c r="W789" s="1"/>
      <c r="X789" s="1"/>
      <c r="Y789" s="1"/>
      <c r="Z789" s="1"/>
    </row>
    <row r="790" spans="1:26" ht="15.75" customHeight="1" x14ac:dyDescent="0.3">
      <c r="A790" s="99"/>
      <c r="B790" s="99"/>
      <c r="C790" s="99"/>
      <c r="D790" s="99"/>
      <c r="E790" s="99"/>
      <c r="F790" s="99"/>
      <c r="G790" s="99"/>
      <c r="H790" s="99"/>
      <c r="I790" s="99"/>
      <c r="J790" s="99"/>
      <c r="K790" s="99"/>
      <c r="L790" s="99"/>
      <c r="M790" s="99"/>
      <c r="N790" s="99"/>
      <c r="O790" s="1"/>
      <c r="P790" s="1"/>
      <c r="Q790" s="1"/>
      <c r="R790" s="1"/>
      <c r="S790" s="1"/>
      <c r="T790" s="1"/>
      <c r="U790" s="1"/>
      <c r="V790" s="1"/>
      <c r="W790" s="1"/>
      <c r="X790" s="1"/>
      <c r="Y790" s="1"/>
      <c r="Z790" s="1"/>
    </row>
    <row r="791" spans="1:26" ht="15.75" customHeight="1" x14ac:dyDescent="0.3">
      <c r="A791" s="99"/>
      <c r="B791" s="99"/>
      <c r="C791" s="99"/>
      <c r="D791" s="99"/>
      <c r="E791" s="99"/>
      <c r="F791" s="99"/>
      <c r="G791" s="99"/>
      <c r="H791" s="99"/>
      <c r="I791" s="99"/>
      <c r="J791" s="99"/>
      <c r="K791" s="99"/>
      <c r="L791" s="99"/>
      <c r="M791" s="99"/>
      <c r="N791" s="99"/>
      <c r="O791" s="1"/>
      <c r="P791" s="1"/>
      <c r="Q791" s="1"/>
      <c r="R791" s="1"/>
      <c r="S791" s="1"/>
      <c r="T791" s="1"/>
      <c r="U791" s="1"/>
      <c r="V791" s="1"/>
      <c r="W791" s="1"/>
      <c r="X791" s="1"/>
      <c r="Y791" s="1"/>
      <c r="Z791" s="1"/>
    </row>
    <row r="792" spans="1:26" ht="15.75" customHeight="1" x14ac:dyDescent="0.3">
      <c r="A792" s="99"/>
      <c r="B792" s="99"/>
      <c r="C792" s="99"/>
      <c r="D792" s="99"/>
      <c r="E792" s="99"/>
      <c r="F792" s="99"/>
      <c r="G792" s="99"/>
      <c r="H792" s="99"/>
      <c r="I792" s="99"/>
      <c r="J792" s="99"/>
      <c r="K792" s="99"/>
      <c r="L792" s="99"/>
      <c r="M792" s="99"/>
      <c r="N792" s="99"/>
      <c r="O792" s="1"/>
      <c r="P792" s="1"/>
      <c r="Q792" s="1"/>
      <c r="R792" s="1"/>
      <c r="S792" s="1"/>
      <c r="T792" s="1"/>
      <c r="U792" s="1"/>
      <c r="V792" s="1"/>
      <c r="W792" s="1"/>
      <c r="X792" s="1"/>
      <c r="Y792" s="1"/>
      <c r="Z792" s="1"/>
    </row>
    <row r="793" spans="1:26" ht="15.75" customHeight="1" x14ac:dyDescent="0.3">
      <c r="A793" s="99"/>
      <c r="B793" s="99"/>
      <c r="C793" s="99"/>
      <c r="D793" s="99"/>
      <c r="E793" s="99"/>
      <c r="F793" s="99"/>
      <c r="G793" s="99"/>
      <c r="H793" s="99"/>
      <c r="I793" s="99"/>
      <c r="J793" s="99"/>
      <c r="K793" s="99"/>
      <c r="L793" s="99"/>
      <c r="M793" s="99"/>
      <c r="N793" s="99"/>
      <c r="O793" s="1"/>
      <c r="P793" s="1"/>
      <c r="Q793" s="1"/>
      <c r="R793" s="1"/>
      <c r="S793" s="1"/>
      <c r="T793" s="1"/>
      <c r="U793" s="1"/>
      <c r="V793" s="1"/>
      <c r="W793" s="1"/>
      <c r="X793" s="1"/>
      <c r="Y793" s="1"/>
      <c r="Z793" s="1"/>
    </row>
    <row r="794" spans="1:26" ht="15.75" customHeight="1" x14ac:dyDescent="0.3">
      <c r="A794" s="99"/>
      <c r="B794" s="99"/>
      <c r="C794" s="99"/>
      <c r="D794" s="99"/>
      <c r="E794" s="99"/>
      <c r="F794" s="99"/>
      <c r="G794" s="99"/>
      <c r="H794" s="99"/>
      <c r="I794" s="99"/>
      <c r="J794" s="99"/>
      <c r="K794" s="99"/>
      <c r="L794" s="99"/>
      <c r="M794" s="99"/>
      <c r="N794" s="99"/>
      <c r="O794" s="1"/>
      <c r="P794" s="1"/>
      <c r="Q794" s="1"/>
      <c r="R794" s="1"/>
      <c r="S794" s="1"/>
      <c r="T794" s="1"/>
      <c r="U794" s="1"/>
      <c r="V794" s="1"/>
      <c r="W794" s="1"/>
      <c r="X794" s="1"/>
      <c r="Y794" s="1"/>
      <c r="Z794" s="1"/>
    </row>
    <row r="795" spans="1:26" ht="15.75" customHeight="1" x14ac:dyDescent="0.3">
      <c r="A795" s="99"/>
      <c r="B795" s="99"/>
      <c r="C795" s="99"/>
      <c r="D795" s="99"/>
      <c r="E795" s="99"/>
      <c r="F795" s="99"/>
      <c r="G795" s="99"/>
      <c r="H795" s="99"/>
      <c r="I795" s="99"/>
      <c r="J795" s="99"/>
      <c r="K795" s="99"/>
      <c r="L795" s="99"/>
      <c r="M795" s="99"/>
      <c r="N795" s="99"/>
      <c r="O795" s="1"/>
      <c r="P795" s="1"/>
      <c r="Q795" s="1"/>
      <c r="R795" s="1"/>
      <c r="S795" s="1"/>
      <c r="T795" s="1"/>
      <c r="U795" s="1"/>
      <c r="V795" s="1"/>
      <c r="W795" s="1"/>
      <c r="X795" s="1"/>
      <c r="Y795" s="1"/>
      <c r="Z795" s="1"/>
    </row>
    <row r="796" spans="1:26" ht="15.75" customHeight="1" x14ac:dyDescent="0.3">
      <c r="A796" s="99"/>
      <c r="B796" s="99"/>
      <c r="C796" s="99"/>
      <c r="D796" s="99"/>
      <c r="E796" s="99"/>
      <c r="F796" s="99"/>
      <c r="G796" s="99"/>
      <c r="H796" s="99"/>
      <c r="I796" s="99"/>
      <c r="J796" s="99"/>
      <c r="K796" s="99"/>
      <c r="L796" s="99"/>
      <c r="M796" s="99"/>
      <c r="N796" s="99"/>
      <c r="O796" s="1"/>
      <c r="P796" s="1"/>
      <c r="Q796" s="1"/>
      <c r="R796" s="1"/>
      <c r="S796" s="1"/>
      <c r="T796" s="1"/>
      <c r="U796" s="1"/>
      <c r="V796" s="1"/>
      <c r="W796" s="1"/>
      <c r="X796" s="1"/>
      <c r="Y796" s="1"/>
      <c r="Z796" s="1"/>
    </row>
    <row r="797" spans="1:26" ht="15.75" customHeight="1" x14ac:dyDescent="0.3">
      <c r="A797" s="99"/>
      <c r="B797" s="99"/>
      <c r="C797" s="99"/>
      <c r="D797" s="99"/>
      <c r="E797" s="99"/>
      <c r="F797" s="99"/>
      <c r="G797" s="99"/>
      <c r="H797" s="99"/>
      <c r="I797" s="99"/>
      <c r="J797" s="99"/>
      <c r="K797" s="99"/>
      <c r="L797" s="99"/>
      <c r="M797" s="99"/>
      <c r="N797" s="99"/>
      <c r="O797" s="1"/>
      <c r="P797" s="1"/>
      <c r="Q797" s="1"/>
      <c r="R797" s="1"/>
      <c r="S797" s="1"/>
      <c r="T797" s="1"/>
      <c r="U797" s="1"/>
      <c r="V797" s="1"/>
      <c r="W797" s="1"/>
      <c r="X797" s="1"/>
      <c r="Y797" s="1"/>
      <c r="Z797" s="1"/>
    </row>
    <row r="798" spans="1:26" ht="15.75" customHeight="1" x14ac:dyDescent="0.3">
      <c r="A798" s="99"/>
      <c r="B798" s="99"/>
      <c r="C798" s="99"/>
      <c r="D798" s="99"/>
      <c r="E798" s="99"/>
      <c r="F798" s="99"/>
      <c r="G798" s="99"/>
      <c r="H798" s="99"/>
      <c r="I798" s="99"/>
      <c r="J798" s="99"/>
      <c r="K798" s="99"/>
      <c r="L798" s="99"/>
      <c r="M798" s="99"/>
      <c r="N798" s="99"/>
      <c r="O798" s="1"/>
      <c r="P798" s="1"/>
      <c r="Q798" s="1"/>
      <c r="R798" s="1"/>
      <c r="S798" s="1"/>
      <c r="T798" s="1"/>
      <c r="U798" s="1"/>
      <c r="V798" s="1"/>
      <c r="W798" s="1"/>
      <c r="X798" s="1"/>
      <c r="Y798" s="1"/>
      <c r="Z798" s="1"/>
    </row>
    <row r="799" spans="1:26" ht="15.75" customHeight="1" x14ac:dyDescent="0.3">
      <c r="A799" s="99"/>
      <c r="B799" s="99"/>
      <c r="C799" s="99"/>
      <c r="D799" s="99"/>
      <c r="E799" s="99"/>
      <c r="F799" s="99"/>
      <c r="G799" s="99"/>
      <c r="H799" s="99"/>
      <c r="I799" s="99"/>
      <c r="J799" s="99"/>
      <c r="K799" s="99"/>
      <c r="L799" s="99"/>
      <c r="M799" s="99"/>
      <c r="N799" s="99"/>
      <c r="O799" s="1"/>
      <c r="P799" s="1"/>
      <c r="Q799" s="1"/>
      <c r="R799" s="1"/>
      <c r="S799" s="1"/>
      <c r="T799" s="1"/>
      <c r="U799" s="1"/>
      <c r="V799" s="1"/>
      <c r="W799" s="1"/>
      <c r="X799" s="1"/>
      <c r="Y799" s="1"/>
      <c r="Z799" s="1"/>
    </row>
    <row r="800" spans="1:26" ht="15.75" customHeight="1" x14ac:dyDescent="0.3">
      <c r="A800" s="99"/>
      <c r="B800" s="99"/>
      <c r="C800" s="99"/>
      <c r="D800" s="99"/>
      <c r="E800" s="99"/>
      <c r="F800" s="99"/>
      <c r="G800" s="99"/>
      <c r="H800" s="99"/>
      <c r="I800" s="99"/>
      <c r="J800" s="99"/>
      <c r="K800" s="99"/>
      <c r="L800" s="99"/>
      <c r="M800" s="99"/>
      <c r="N800" s="99"/>
      <c r="O800" s="1"/>
      <c r="P800" s="1"/>
      <c r="Q800" s="1"/>
      <c r="R800" s="1"/>
      <c r="S800" s="1"/>
      <c r="T800" s="1"/>
      <c r="U800" s="1"/>
      <c r="V800" s="1"/>
      <c r="W800" s="1"/>
      <c r="X800" s="1"/>
      <c r="Y800" s="1"/>
      <c r="Z800" s="1"/>
    </row>
    <row r="801" spans="1:26" ht="15.75" customHeight="1" x14ac:dyDescent="0.3">
      <c r="A801" s="99"/>
      <c r="B801" s="99"/>
      <c r="C801" s="99"/>
      <c r="D801" s="99"/>
      <c r="E801" s="99"/>
      <c r="F801" s="99"/>
      <c r="G801" s="99"/>
      <c r="H801" s="99"/>
      <c r="I801" s="99"/>
      <c r="J801" s="99"/>
      <c r="K801" s="99"/>
      <c r="L801" s="99"/>
      <c r="M801" s="99"/>
      <c r="N801" s="99"/>
      <c r="O801" s="1"/>
      <c r="P801" s="1"/>
      <c r="Q801" s="1"/>
      <c r="R801" s="1"/>
      <c r="S801" s="1"/>
      <c r="T801" s="1"/>
      <c r="U801" s="1"/>
      <c r="V801" s="1"/>
      <c r="W801" s="1"/>
      <c r="X801" s="1"/>
      <c r="Y801" s="1"/>
      <c r="Z801" s="1"/>
    </row>
    <row r="802" spans="1:26" ht="15.75" customHeight="1" x14ac:dyDescent="0.3">
      <c r="A802" s="99"/>
      <c r="B802" s="99"/>
      <c r="C802" s="99"/>
      <c r="D802" s="99"/>
      <c r="E802" s="99"/>
      <c r="F802" s="99"/>
      <c r="G802" s="99"/>
      <c r="H802" s="99"/>
      <c r="I802" s="99"/>
      <c r="J802" s="99"/>
      <c r="K802" s="99"/>
      <c r="L802" s="99"/>
      <c r="M802" s="99"/>
      <c r="N802" s="99"/>
      <c r="O802" s="1"/>
      <c r="P802" s="1"/>
      <c r="Q802" s="1"/>
      <c r="R802" s="1"/>
      <c r="S802" s="1"/>
      <c r="T802" s="1"/>
      <c r="U802" s="1"/>
      <c r="V802" s="1"/>
      <c r="W802" s="1"/>
      <c r="X802" s="1"/>
      <c r="Y802" s="1"/>
      <c r="Z802" s="1"/>
    </row>
    <row r="803" spans="1:26" ht="15.75" customHeight="1" x14ac:dyDescent="0.3">
      <c r="A803" s="99"/>
      <c r="B803" s="99"/>
      <c r="C803" s="99"/>
      <c r="D803" s="99"/>
      <c r="E803" s="99"/>
      <c r="F803" s="99"/>
      <c r="G803" s="99"/>
      <c r="H803" s="99"/>
      <c r="I803" s="99"/>
      <c r="J803" s="99"/>
      <c r="K803" s="99"/>
      <c r="L803" s="99"/>
      <c r="M803" s="99"/>
      <c r="N803" s="99"/>
      <c r="O803" s="1"/>
      <c r="P803" s="1"/>
      <c r="Q803" s="1"/>
      <c r="R803" s="1"/>
      <c r="S803" s="1"/>
      <c r="T803" s="1"/>
      <c r="U803" s="1"/>
      <c r="V803" s="1"/>
      <c r="W803" s="1"/>
      <c r="X803" s="1"/>
      <c r="Y803" s="1"/>
      <c r="Z803" s="1"/>
    </row>
    <row r="804" spans="1:26" ht="15.75" customHeight="1" x14ac:dyDescent="0.3">
      <c r="A804" s="99"/>
      <c r="B804" s="99"/>
      <c r="C804" s="99"/>
      <c r="D804" s="99"/>
      <c r="E804" s="99"/>
      <c r="F804" s="99"/>
      <c r="G804" s="99"/>
      <c r="H804" s="99"/>
      <c r="I804" s="99"/>
      <c r="J804" s="99"/>
      <c r="K804" s="99"/>
      <c r="L804" s="99"/>
      <c r="M804" s="99"/>
      <c r="N804" s="99"/>
      <c r="O804" s="1"/>
      <c r="P804" s="1"/>
      <c r="Q804" s="1"/>
      <c r="R804" s="1"/>
      <c r="S804" s="1"/>
      <c r="T804" s="1"/>
      <c r="U804" s="1"/>
      <c r="V804" s="1"/>
      <c r="W804" s="1"/>
      <c r="X804" s="1"/>
      <c r="Y804" s="1"/>
      <c r="Z804" s="1"/>
    </row>
    <row r="805" spans="1:26" ht="15.75" customHeight="1" x14ac:dyDescent="0.3">
      <c r="A805" s="99"/>
      <c r="B805" s="99"/>
      <c r="C805" s="99"/>
      <c r="D805" s="99"/>
      <c r="E805" s="99"/>
      <c r="F805" s="99"/>
      <c r="G805" s="99"/>
      <c r="H805" s="99"/>
      <c r="I805" s="99"/>
      <c r="J805" s="99"/>
      <c r="K805" s="99"/>
      <c r="L805" s="99"/>
      <c r="M805" s="99"/>
      <c r="N805" s="99"/>
      <c r="O805" s="1"/>
      <c r="P805" s="1"/>
      <c r="Q805" s="1"/>
      <c r="R805" s="1"/>
      <c r="S805" s="1"/>
      <c r="T805" s="1"/>
      <c r="U805" s="1"/>
      <c r="V805" s="1"/>
      <c r="W805" s="1"/>
      <c r="X805" s="1"/>
      <c r="Y805" s="1"/>
      <c r="Z805" s="1"/>
    </row>
    <row r="806" spans="1:26" ht="15.75" customHeight="1" x14ac:dyDescent="0.3">
      <c r="A806" s="99"/>
      <c r="B806" s="99"/>
      <c r="C806" s="99"/>
      <c r="D806" s="99"/>
      <c r="E806" s="99"/>
      <c r="F806" s="99"/>
      <c r="G806" s="99"/>
      <c r="H806" s="99"/>
      <c r="I806" s="99"/>
      <c r="J806" s="99"/>
      <c r="K806" s="99"/>
      <c r="L806" s="99"/>
      <c r="M806" s="99"/>
      <c r="N806" s="99"/>
      <c r="O806" s="1"/>
      <c r="P806" s="1"/>
      <c r="Q806" s="1"/>
      <c r="R806" s="1"/>
      <c r="S806" s="1"/>
      <c r="T806" s="1"/>
      <c r="U806" s="1"/>
      <c r="V806" s="1"/>
      <c r="W806" s="1"/>
      <c r="X806" s="1"/>
      <c r="Y806" s="1"/>
      <c r="Z806" s="1"/>
    </row>
    <row r="807" spans="1:26" ht="15.75" customHeight="1" x14ac:dyDescent="0.3">
      <c r="A807" s="99"/>
      <c r="B807" s="99"/>
      <c r="C807" s="99"/>
      <c r="D807" s="99"/>
      <c r="E807" s="99"/>
      <c r="F807" s="99"/>
      <c r="G807" s="99"/>
      <c r="H807" s="99"/>
      <c r="I807" s="99"/>
      <c r="J807" s="99"/>
      <c r="K807" s="99"/>
      <c r="L807" s="99"/>
      <c r="M807" s="99"/>
      <c r="N807" s="99"/>
      <c r="O807" s="1"/>
      <c r="P807" s="1"/>
      <c r="Q807" s="1"/>
      <c r="R807" s="1"/>
      <c r="S807" s="1"/>
      <c r="T807" s="1"/>
      <c r="U807" s="1"/>
      <c r="V807" s="1"/>
      <c r="W807" s="1"/>
      <c r="X807" s="1"/>
      <c r="Y807" s="1"/>
      <c r="Z807" s="1"/>
    </row>
    <row r="808" spans="1:26" ht="15.75" customHeight="1" x14ac:dyDescent="0.3">
      <c r="A808" s="99"/>
      <c r="B808" s="99"/>
      <c r="C808" s="99"/>
      <c r="D808" s="99"/>
      <c r="E808" s="99"/>
      <c r="F808" s="99"/>
      <c r="G808" s="99"/>
      <c r="H808" s="99"/>
      <c r="I808" s="99"/>
      <c r="J808" s="99"/>
      <c r="K808" s="99"/>
      <c r="L808" s="99"/>
      <c r="M808" s="99"/>
      <c r="N808" s="99"/>
      <c r="O808" s="1"/>
      <c r="P808" s="1"/>
      <c r="Q808" s="1"/>
      <c r="R808" s="1"/>
      <c r="S808" s="1"/>
      <c r="T808" s="1"/>
      <c r="U808" s="1"/>
      <c r="V808" s="1"/>
      <c r="W808" s="1"/>
      <c r="X808" s="1"/>
      <c r="Y808" s="1"/>
      <c r="Z808" s="1"/>
    </row>
    <row r="809" spans="1:26" ht="15.75" customHeight="1" x14ac:dyDescent="0.3">
      <c r="A809" s="99"/>
      <c r="B809" s="99"/>
      <c r="C809" s="99"/>
      <c r="D809" s="99"/>
      <c r="E809" s="99"/>
      <c r="F809" s="99"/>
      <c r="G809" s="99"/>
      <c r="H809" s="99"/>
      <c r="I809" s="99"/>
      <c r="J809" s="99"/>
      <c r="K809" s="99"/>
      <c r="L809" s="99"/>
      <c r="M809" s="99"/>
      <c r="N809" s="99"/>
      <c r="O809" s="1"/>
      <c r="P809" s="1"/>
      <c r="Q809" s="1"/>
      <c r="R809" s="1"/>
      <c r="S809" s="1"/>
      <c r="T809" s="1"/>
      <c r="U809" s="1"/>
      <c r="V809" s="1"/>
      <c r="W809" s="1"/>
      <c r="X809" s="1"/>
      <c r="Y809" s="1"/>
      <c r="Z809" s="1"/>
    </row>
    <row r="810" spans="1:26" ht="15.75" customHeight="1" x14ac:dyDescent="0.3">
      <c r="A810" s="99"/>
      <c r="B810" s="99"/>
      <c r="C810" s="99"/>
      <c r="D810" s="99"/>
      <c r="E810" s="99"/>
      <c r="F810" s="99"/>
      <c r="G810" s="99"/>
      <c r="H810" s="99"/>
      <c r="I810" s="99"/>
      <c r="J810" s="99"/>
      <c r="K810" s="99"/>
      <c r="L810" s="99"/>
      <c r="M810" s="99"/>
      <c r="N810" s="99"/>
      <c r="O810" s="1"/>
      <c r="P810" s="1"/>
      <c r="Q810" s="1"/>
      <c r="R810" s="1"/>
      <c r="S810" s="1"/>
      <c r="T810" s="1"/>
      <c r="U810" s="1"/>
      <c r="V810" s="1"/>
      <c r="W810" s="1"/>
      <c r="X810" s="1"/>
      <c r="Y810" s="1"/>
      <c r="Z810" s="1"/>
    </row>
    <row r="811" spans="1:26" ht="15.75" customHeight="1" x14ac:dyDescent="0.3">
      <c r="A811" s="99"/>
      <c r="B811" s="99"/>
      <c r="C811" s="99"/>
      <c r="D811" s="99"/>
      <c r="E811" s="99"/>
      <c r="F811" s="99"/>
      <c r="G811" s="99"/>
      <c r="H811" s="99"/>
      <c r="I811" s="99"/>
      <c r="J811" s="99"/>
      <c r="K811" s="99"/>
      <c r="L811" s="99"/>
      <c r="M811" s="99"/>
      <c r="N811" s="99"/>
      <c r="O811" s="1"/>
      <c r="P811" s="1"/>
      <c r="Q811" s="1"/>
      <c r="R811" s="1"/>
      <c r="S811" s="1"/>
      <c r="T811" s="1"/>
      <c r="U811" s="1"/>
      <c r="V811" s="1"/>
      <c r="W811" s="1"/>
      <c r="X811" s="1"/>
      <c r="Y811" s="1"/>
      <c r="Z811" s="1"/>
    </row>
    <row r="812" spans="1:26" ht="15.75" customHeight="1" x14ac:dyDescent="0.3">
      <c r="A812" s="99"/>
      <c r="B812" s="99"/>
      <c r="C812" s="99"/>
      <c r="D812" s="99"/>
      <c r="E812" s="99"/>
      <c r="F812" s="99"/>
      <c r="G812" s="99"/>
      <c r="H812" s="99"/>
      <c r="I812" s="99"/>
      <c r="J812" s="99"/>
      <c r="K812" s="99"/>
      <c r="L812" s="99"/>
      <c r="M812" s="99"/>
      <c r="N812" s="99"/>
      <c r="O812" s="1"/>
      <c r="P812" s="1"/>
      <c r="Q812" s="1"/>
      <c r="R812" s="1"/>
      <c r="S812" s="1"/>
      <c r="T812" s="1"/>
      <c r="U812" s="1"/>
      <c r="V812" s="1"/>
      <c r="W812" s="1"/>
      <c r="X812" s="1"/>
      <c r="Y812" s="1"/>
      <c r="Z812" s="1"/>
    </row>
    <row r="813" spans="1:26" ht="15.75" customHeight="1" x14ac:dyDescent="0.3">
      <c r="A813" s="99"/>
      <c r="B813" s="99"/>
      <c r="C813" s="99"/>
      <c r="D813" s="99"/>
      <c r="E813" s="99"/>
      <c r="F813" s="99"/>
      <c r="G813" s="99"/>
      <c r="H813" s="99"/>
      <c r="I813" s="99"/>
      <c r="J813" s="99"/>
      <c r="K813" s="99"/>
      <c r="L813" s="99"/>
      <c r="M813" s="99"/>
      <c r="N813" s="99"/>
      <c r="O813" s="1"/>
      <c r="P813" s="1"/>
      <c r="Q813" s="1"/>
      <c r="R813" s="1"/>
      <c r="S813" s="1"/>
      <c r="T813" s="1"/>
      <c r="U813" s="1"/>
      <c r="V813" s="1"/>
      <c r="W813" s="1"/>
      <c r="X813" s="1"/>
      <c r="Y813" s="1"/>
      <c r="Z813" s="1"/>
    </row>
    <row r="814" spans="1:26" ht="15.75" customHeight="1" x14ac:dyDescent="0.3">
      <c r="A814" s="99"/>
      <c r="B814" s="99"/>
      <c r="C814" s="99"/>
      <c r="D814" s="99"/>
      <c r="E814" s="99"/>
      <c r="F814" s="99"/>
      <c r="G814" s="99"/>
      <c r="H814" s="99"/>
      <c r="I814" s="99"/>
      <c r="J814" s="99"/>
      <c r="K814" s="99"/>
      <c r="L814" s="99"/>
      <c r="M814" s="99"/>
      <c r="N814" s="99"/>
      <c r="O814" s="1"/>
      <c r="P814" s="1"/>
      <c r="Q814" s="1"/>
      <c r="R814" s="1"/>
      <c r="S814" s="1"/>
      <c r="T814" s="1"/>
      <c r="U814" s="1"/>
      <c r="V814" s="1"/>
      <c r="W814" s="1"/>
      <c r="X814" s="1"/>
      <c r="Y814" s="1"/>
      <c r="Z814" s="1"/>
    </row>
    <row r="815" spans="1:26" ht="15.75" customHeight="1" x14ac:dyDescent="0.3">
      <c r="A815" s="99"/>
      <c r="B815" s="99"/>
      <c r="C815" s="99"/>
      <c r="D815" s="99"/>
      <c r="E815" s="99"/>
      <c r="F815" s="99"/>
      <c r="G815" s="99"/>
      <c r="H815" s="99"/>
      <c r="I815" s="99"/>
      <c r="J815" s="99"/>
      <c r="K815" s="99"/>
      <c r="L815" s="99"/>
      <c r="M815" s="99"/>
      <c r="N815" s="99"/>
      <c r="O815" s="1"/>
      <c r="P815" s="1"/>
      <c r="Q815" s="1"/>
      <c r="R815" s="1"/>
      <c r="S815" s="1"/>
      <c r="T815" s="1"/>
      <c r="U815" s="1"/>
      <c r="V815" s="1"/>
      <c r="W815" s="1"/>
      <c r="X815" s="1"/>
      <c r="Y815" s="1"/>
      <c r="Z815" s="1"/>
    </row>
    <row r="816" spans="1:26" ht="15.75" customHeight="1" x14ac:dyDescent="0.3">
      <c r="A816" s="99"/>
      <c r="B816" s="99"/>
      <c r="C816" s="99"/>
      <c r="D816" s="99"/>
      <c r="E816" s="99"/>
      <c r="F816" s="99"/>
      <c r="G816" s="99"/>
      <c r="H816" s="99"/>
      <c r="I816" s="99"/>
      <c r="J816" s="99"/>
      <c r="K816" s="99"/>
      <c r="L816" s="99"/>
      <c r="M816" s="99"/>
      <c r="N816" s="99"/>
      <c r="O816" s="1"/>
      <c r="P816" s="1"/>
      <c r="Q816" s="1"/>
      <c r="R816" s="1"/>
      <c r="S816" s="1"/>
      <c r="T816" s="1"/>
      <c r="U816" s="1"/>
      <c r="V816" s="1"/>
      <c r="W816" s="1"/>
      <c r="X816" s="1"/>
      <c r="Y816" s="1"/>
      <c r="Z816" s="1"/>
    </row>
    <row r="817" spans="1:26" ht="15.75" customHeight="1" x14ac:dyDescent="0.3">
      <c r="A817" s="99"/>
      <c r="B817" s="99"/>
      <c r="C817" s="99"/>
      <c r="D817" s="99"/>
      <c r="E817" s="99"/>
      <c r="F817" s="99"/>
      <c r="G817" s="99"/>
      <c r="H817" s="99"/>
      <c r="I817" s="99"/>
      <c r="J817" s="99"/>
      <c r="K817" s="99"/>
      <c r="L817" s="99"/>
      <c r="M817" s="99"/>
      <c r="N817" s="99"/>
      <c r="O817" s="1"/>
      <c r="P817" s="1"/>
      <c r="Q817" s="1"/>
      <c r="R817" s="1"/>
      <c r="S817" s="1"/>
      <c r="T817" s="1"/>
      <c r="U817" s="1"/>
      <c r="V817" s="1"/>
      <c r="W817" s="1"/>
      <c r="X817" s="1"/>
      <c r="Y817" s="1"/>
      <c r="Z817" s="1"/>
    </row>
    <row r="818" spans="1:26" ht="15.75" customHeight="1" x14ac:dyDescent="0.3">
      <c r="A818" s="99"/>
      <c r="B818" s="99"/>
      <c r="C818" s="99"/>
      <c r="D818" s="99"/>
      <c r="E818" s="99"/>
      <c r="F818" s="99"/>
      <c r="G818" s="99"/>
      <c r="H818" s="99"/>
      <c r="I818" s="99"/>
      <c r="J818" s="99"/>
      <c r="K818" s="99"/>
      <c r="L818" s="99"/>
      <c r="M818" s="99"/>
      <c r="N818" s="99"/>
      <c r="O818" s="1"/>
      <c r="P818" s="1"/>
      <c r="Q818" s="1"/>
      <c r="R818" s="1"/>
      <c r="S818" s="1"/>
      <c r="T818" s="1"/>
      <c r="U818" s="1"/>
      <c r="V818" s="1"/>
      <c r="W818" s="1"/>
      <c r="X818" s="1"/>
      <c r="Y818" s="1"/>
      <c r="Z818" s="1"/>
    </row>
    <row r="819" spans="1:26" ht="15.75" customHeight="1" x14ac:dyDescent="0.3">
      <c r="A819" s="99"/>
      <c r="B819" s="99"/>
      <c r="C819" s="99"/>
      <c r="D819" s="99"/>
      <c r="E819" s="99"/>
      <c r="F819" s="99"/>
      <c r="G819" s="99"/>
      <c r="H819" s="99"/>
      <c r="I819" s="99"/>
      <c r="J819" s="99"/>
      <c r="K819" s="99"/>
      <c r="L819" s="99"/>
      <c r="M819" s="99"/>
      <c r="N819" s="99"/>
      <c r="O819" s="1"/>
      <c r="P819" s="1"/>
      <c r="Q819" s="1"/>
      <c r="R819" s="1"/>
      <c r="S819" s="1"/>
      <c r="T819" s="1"/>
      <c r="U819" s="1"/>
      <c r="V819" s="1"/>
      <c r="W819" s="1"/>
      <c r="X819" s="1"/>
      <c r="Y819" s="1"/>
      <c r="Z819" s="1"/>
    </row>
    <row r="820" spans="1:26" ht="15.75" customHeight="1" x14ac:dyDescent="0.3">
      <c r="A820" s="99"/>
      <c r="B820" s="99"/>
      <c r="C820" s="99"/>
      <c r="D820" s="99"/>
      <c r="E820" s="99"/>
      <c r="F820" s="99"/>
      <c r="G820" s="99"/>
      <c r="H820" s="99"/>
      <c r="I820" s="99"/>
      <c r="J820" s="99"/>
      <c r="K820" s="99"/>
      <c r="L820" s="99"/>
      <c r="M820" s="99"/>
      <c r="N820" s="99"/>
      <c r="O820" s="1"/>
      <c r="P820" s="1"/>
      <c r="Q820" s="1"/>
      <c r="R820" s="1"/>
      <c r="S820" s="1"/>
      <c r="T820" s="1"/>
      <c r="U820" s="1"/>
      <c r="V820" s="1"/>
      <c r="W820" s="1"/>
      <c r="X820" s="1"/>
      <c r="Y820" s="1"/>
      <c r="Z820" s="1"/>
    </row>
    <row r="821" spans="1:26" ht="15.75" customHeight="1" x14ac:dyDescent="0.3">
      <c r="A821" s="99"/>
      <c r="B821" s="99"/>
      <c r="C821" s="99"/>
      <c r="D821" s="99"/>
      <c r="E821" s="99"/>
      <c r="F821" s="99"/>
      <c r="G821" s="99"/>
      <c r="H821" s="99"/>
      <c r="I821" s="99"/>
      <c r="J821" s="99"/>
      <c r="K821" s="99"/>
      <c r="L821" s="99"/>
      <c r="M821" s="99"/>
      <c r="N821" s="99"/>
      <c r="O821" s="1"/>
      <c r="P821" s="1"/>
      <c r="Q821" s="1"/>
      <c r="R821" s="1"/>
      <c r="S821" s="1"/>
      <c r="T821" s="1"/>
      <c r="U821" s="1"/>
      <c r="V821" s="1"/>
      <c r="W821" s="1"/>
      <c r="X821" s="1"/>
      <c r="Y821" s="1"/>
      <c r="Z821" s="1"/>
    </row>
    <row r="822" spans="1:26" ht="15.75" customHeight="1" x14ac:dyDescent="0.3">
      <c r="A822" s="99"/>
      <c r="B822" s="99"/>
      <c r="C822" s="99"/>
      <c r="D822" s="99"/>
      <c r="E822" s="99"/>
      <c r="F822" s="99"/>
      <c r="G822" s="99"/>
      <c r="H822" s="99"/>
      <c r="I822" s="99"/>
      <c r="J822" s="99"/>
      <c r="K822" s="99"/>
      <c r="L822" s="99"/>
      <c r="M822" s="99"/>
      <c r="N822" s="99"/>
      <c r="O822" s="1"/>
      <c r="P822" s="1"/>
      <c r="Q822" s="1"/>
      <c r="R822" s="1"/>
      <c r="S822" s="1"/>
      <c r="T822" s="1"/>
      <c r="U822" s="1"/>
      <c r="V822" s="1"/>
      <c r="W822" s="1"/>
      <c r="X822" s="1"/>
      <c r="Y822" s="1"/>
      <c r="Z822" s="1"/>
    </row>
    <row r="823" spans="1:26" ht="15.75" customHeight="1" x14ac:dyDescent="0.3">
      <c r="A823" s="99"/>
      <c r="B823" s="99"/>
      <c r="C823" s="99"/>
      <c r="D823" s="99"/>
      <c r="E823" s="99"/>
      <c r="F823" s="99"/>
      <c r="G823" s="99"/>
      <c r="H823" s="99"/>
      <c r="I823" s="99"/>
      <c r="J823" s="99"/>
      <c r="K823" s="99"/>
      <c r="L823" s="99"/>
      <c r="M823" s="99"/>
      <c r="N823" s="99"/>
      <c r="O823" s="1"/>
      <c r="P823" s="1"/>
      <c r="Q823" s="1"/>
      <c r="R823" s="1"/>
      <c r="S823" s="1"/>
      <c r="T823" s="1"/>
      <c r="U823" s="1"/>
      <c r="V823" s="1"/>
      <c r="W823" s="1"/>
      <c r="X823" s="1"/>
      <c r="Y823" s="1"/>
      <c r="Z823" s="1"/>
    </row>
    <row r="824" spans="1:26" ht="15.75" customHeight="1" x14ac:dyDescent="0.3">
      <c r="A824" s="99"/>
      <c r="B824" s="99"/>
      <c r="C824" s="99"/>
      <c r="D824" s="99"/>
      <c r="E824" s="99"/>
      <c r="F824" s="99"/>
      <c r="G824" s="99"/>
      <c r="H824" s="99"/>
      <c r="I824" s="99"/>
      <c r="J824" s="99"/>
      <c r="K824" s="99"/>
      <c r="L824" s="99"/>
      <c r="M824" s="99"/>
      <c r="N824" s="99"/>
      <c r="O824" s="1"/>
      <c r="P824" s="1"/>
      <c r="Q824" s="1"/>
      <c r="R824" s="1"/>
      <c r="S824" s="1"/>
      <c r="T824" s="1"/>
      <c r="U824" s="1"/>
      <c r="V824" s="1"/>
      <c r="W824" s="1"/>
      <c r="X824" s="1"/>
      <c r="Y824" s="1"/>
      <c r="Z824" s="1"/>
    </row>
    <row r="825" spans="1:26" ht="15.75" customHeight="1" x14ac:dyDescent="0.3">
      <c r="A825" s="99"/>
      <c r="B825" s="99"/>
      <c r="C825" s="99"/>
      <c r="D825" s="99"/>
      <c r="E825" s="99"/>
      <c r="F825" s="99"/>
      <c r="G825" s="99"/>
      <c r="H825" s="99"/>
      <c r="I825" s="99"/>
      <c r="J825" s="99"/>
      <c r="K825" s="99"/>
      <c r="L825" s="99"/>
      <c r="M825" s="99"/>
      <c r="N825" s="99"/>
      <c r="O825" s="1"/>
      <c r="P825" s="1"/>
      <c r="Q825" s="1"/>
      <c r="R825" s="1"/>
      <c r="S825" s="1"/>
      <c r="T825" s="1"/>
      <c r="U825" s="1"/>
      <c r="V825" s="1"/>
      <c r="W825" s="1"/>
      <c r="X825" s="1"/>
      <c r="Y825" s="1"/>
      <c r="Z825" s="1"/>
    </row>
    <row r="826" spans="1:26" ht="15.75" customHeight="1" x14ac:dyDescent="0.3">
      <c r="A826" s="99"/>
      <c r="B826" s="99"/>
      <c r="C826" s="99"/>
      <c r="D826" s="99"/>
      <c r="E826" s="99"/>
      <c r="F826" s="99"/>
      <c r="G826" s="99"/>
      <c r="H826" s="99"/>
      <c r="I826" s="99"/>
      <c r="J826" s="99"/>
      <c r="K826" s="99"/>
      <c r="L826" s="99"/>
      <c r="M826" s="99"/>
      <c r="N826" s="99"/>
      <c r="O826" s="1"/>
      <c r="P826" s="1"/>
      <c r="Q826" s="1"/>
      <c r="R826" s="1"/>
      <c r="S826" s="1"/>
      <c r="T826" s="1"/>
      <c r="U826" s="1"/>
      <c r="V826" s="1"/>
      <c r="W826" s="1"/>
      <c r="X826" s="1"/>
      <c r="Y826" s="1"/>
      <c r="Z826" s="1"/>
    </row>
    <row r="827" spans="1:26" ht="15.75" customHeight="1" x14ac:dyDescent="0.3">
      <c r="A827" s="99"/>
      <c r="B827" s="99"/>
      <c r="C827" s="99"/>
      <c r="D827" s="99"/>
      <c r="E827" s="99"/>
      <c r="F827" s="99"/>
      <c r="G827" s="99"/>
      <c r="H827" s="99"/>
      <c r="I827" s="99"/>
      <c r="J827" s="99"/>
      <c r="K827" s="99"/>
      <c r="L827" s="99"/>
      <c r="M827" s="99"/>
      <c r="N827" s="99"/>
      <c r="O827" s="1"/>
      <c r="P827" s="1"/>
      <c r="Q827" s="1"/>
      <c r="R827" s="1"/>
      <c r="S827" s="1"/>
      <c r="T827" s="1"/>
      <c r="U827" s="1"/>
      <c r="V827" s="1"/>
      <c r="W827" s="1"/>
      <c r="X827" s="1"/>
      <c r="Y827" s="1"/>
      <c r="Z827" s="1"/>
    </row>
    <row r="828" spans="1:26" ht="15.75" customHeight="1" x14ac:dyDescent="0.3">
      <c r="A828" s="99"/>
      <c r="B828" s="99"/>
      <c r="C828" s="99"/>
      <c r="D828" s="99"/>
      <c r="E828" s="99"/>
      <c r="F828" s="99"/>
      <c r="G828" s="99"/>
      <c r="H828" s="99"/>
      <c r="I828" s="99"/>
      <c r="J828" s="99"/>
      <c r="K828" s="99"/>
      <c r="L828" s="99"/>
      <c r="M828" s="99"/>
      <c r="N828" s="99"/>
      <c r="O828" s="1"/>
      <c r="P828" s="1"/>
      <c r="Q828" s="1"/>
      <c r="R828" s="1"/>
      <c r="S828" s="1"/>
      <c r="T828" s="1"/>
      <c r="U828" s="1"/>
      <c r="V828" s="1"/>
      <c r="W828" s="1"/>
      <c r="X828" s="1"/>
      <c r="Y828" s="1"/>
      <c r="Z828" s="1"/>
    </row>
    <row r="829" spans="1:26" ht="15.75" customHeight="1" x14ac:dyDescent="0.3">
      <c r="A829" s="99"/>
      <c r="B829" s="99"/>
      <c r="C829" s="99"/>
      <c r="D829" s="99"/>
      <c r="E829" s="99"/>
      <c r="F829" s="99"/>
      <c r="G829" s="99"/>
      <c r="H829" s="99"/>
      <c r="I829" s="99"/>
      <c r="J829" s="99"/>
      <c r="K829" s="99"/>
      <c r="L829" s="99"/>
      <c r="M829" s="99"/>
      <c r="N829" s="99"/>
      <c r="O829" s="1"/>
      <c r="P829" s="1"/>
      <c r="Q829" s="1"/>
      <c r="R829" s="1"/>
      <c r="S829" s="1"/>
      <c r="T829" s="1"/>
      <c r="U829" s="1"/>
      <c r="V829" s="1"/>
      <c r="W829" s="1"/>
      <c r="X829" s="1"/>
      <c r="Y829" s="1"/>
      <c r="Z829" s="1"/>
    </row>
    <row r="830" spans="1:26" ht="15.75" customHeight="1" x14ac:dyDescent="0.3">
      <c r="A830" s="99"/>
      <c r="B830" s="99"/>
      <c r="C830" s="99"/>
      <c r="D830" s="99"/>
      <c r="E830" s="99"/>
      <c r="F830" s="99"/>
      <c r="G830" s="99"/>
      <c r="H830" s="99"/>
      <c r="I830" s="99"/>
      <c r="J830" s="99"/>
      <c r="K830" s="99"/>
      <c r="L830" s="99"/>
      <c r="M830" s="99"/>
      <c r="N830" s="99"/>
      <c r="O830" s="1"/>
      <c r="P830" s="1"/>
      <c r="Q830" s="1"/>
      <c r="R830" s="1"/>
      <c r="S830" s="1"/>
      <c r="T830" s="1"/>
      <c r="U830" s="1"/>
      <c r="V830" s="1"/>
      <c r="W830" s="1"/>
      <c r="X830" s="1"/>
      <c r="Y830" s="1"/>
      <c r="Z830" s="1"/>
    </row>
    <row r="831" spans="1:26" ht="15.75" customHeight="1" x14ac:dyDescent="0.3">
      <c r="A831" s="99"/>
      <c r="B831" s="99"/>
      <c r="C831" s="99"/>
      <c r="D831" s="99"/>
      <c r="E831" s="99"/>
      <c r="F831" s="99"/>
      <c r="G831" s="99"/>
      <c r="H831" s="99"/>
      <c r="I831" s="99"/>
      <c r="J831" s="99"/>
      <c r="K831" s="99"/>
      <c r="L831" s="99"/>
      <c r="M831" s="99"/>
      <c r="N831" s="99"/>
      <c r="O831" s="1"/>
      <c r="P831" s="1"/>
      <c r="Q831" s="1"/>
      <c r="R831" s="1"/>
      <c r="S831" s="1"/>
      <c r="T831" s="1"/>
      <c r="U831" s="1"/>
      <c r="V831" s="1"/>
      <c r="W831" s="1"/>
      <c r="X831" s="1"/>
      <c r="Y831" s="1"/>
      <c r="Z831" s="1"/>
    </row>
    <row r="832" spans="1:26" ht="15.75" customHeight="1" x14ac:dyDescent="0.3">
      <c r="A832" s="99"/>
      <c r="B832" s="99"/>
      <c r="C832" s="99"/>
      <c r="D832" s="99"/>
      <c r="E832" s="99"/>
      <c r="F832" s="99"/>
      <c r="G832" s="99"/>
      <c r="H832" s="99"/>
      <c r="I832" s="99"/>
      <c r="J832" s="99"/>
      <c r="K832" s="99"/>
      <c r="L832" s="99"/>
      <c r="M832" s="99"/>
      <c r="N832" s="99"/>
      <c r="O832" s="1"/>
      <c r="P832" s="1"/>
      <c r="Q832" s="1"/>
      <c r="R832" s="1"/>
      <c r="S832" s="1"/>
      <c r="T832" s="1"/>
      <c r="U832" s="1"/>
      <c r="V832" s="1"/>
      <c r="W832" s="1"/>
      <c r="X832" s="1"/>
      <c r="Y832" s="1"/>
      <c r="Z832" s="1"/>
    </row>
    <row r="833" spans="1:26" ht="15.75" customHeight="1" x14ac:dyDescent="0.3">
      <c r="A833" s="99"/>
      <c r="B833" s="99"/>
      <c r="C833" s="99"/>
      <c r="D833" s="99"/>
      <c r="E833" s="99"/>
      <c r="F833" s="99"/>
      <c r="G833" s="99"/>
      <c r="H833" s="99"/>
      <c r="I833" s="99"/>
      <c r="J833" s="99"/>
      <c r="K833" s="99"/>
      <c r="L833" s="99"/>
      <c r="M833" s="99"/>
      <c r="N833" s="99"/>
      <c r="O833" s="1"/>
      <c r="P833" s="1"/>
      <c r="Q833" s="1"/>
      <c r="R833" s="1"/>
      <c r="S833" s="1"/>
      <c r="T833" s="1"/>
      <c r="U833" s="1"/>
      <c r="V833" s="1"/>
      <c r="W833" s="1"/>
      <c r="X833" s="1"/>
      <c r="Y833" s="1"/>
      <c r="Z833" s="1"/>
    </row>
    <row r="834" spans="1:26" ht="15.75" customHeight="1" x14ac:dyDescent="0.3">
      <c r="A834" s="99"/>
      <c r="B834" s="99"/>
      <c r="C834" s="99"/>
      <c r="D834" s="99"/>
      <c r="E834" s="99"/>
      <c r="F834" s="99"/>
      <c r="G834" s="99"/>
      <c r="H834" s="99"/>
      <c r="I834" s="99"/>
      <c r="J834" s="99"/>
      <c r="K834" s="99"/>
      <c r="L834" s="99"/>
      <c r="M834" s="99"/>
      <c r="N834" s="99"/>
      <c r="O834" s="1"/>
      <c r="P834" s="1"/>
      <c r="Q834" s="1"/>
      <c r="R834" s="1"/>
      <c r="S834" s="1"/>
      <c r="T834" s="1"/>
      <c r="U834" s="1"/>
      <c r="V834" s="1"/>
      <c r="W834" s="1"/>
      <c r="X834" s="1"/>
      <c r="Y834" s="1"/>
      <c r="Z834" s="1"/>
    </row>
    <row r="835" spans="1:26" ht="15.75" customHeight="1" x14ac:dyDescent="0.3">
      <c r="A835" s="99"/>
      <c r="B835" s="99"/>
      <c r="C835" s="99"/>
      <c r="D835" s="99"/>
      <c r="E835" s="99"/>
      <c r="F835" s="99"/>
      <c r="G835" s="99"/>
      <c r="H835" s="99"/>
      <c r="I835" s="99"/>
      <c r="J835" s="99"/>
      <c r="K835" s="99"/>
      <c r="L835" s="99"/>
      <c r="M835" s="99"/>
      <c r="N835" s="99"/>
      <c r="O835" s="1"/>
      <c r="P835" s="1"/>
      <c r="Q835" s="1"/>
      <c r="R835" s="1"/>
      <c r="S835" s="1"/>
      <c r="T835" s="1"/>
      <c r="U835" s="1"/>
      <c r="V835" s="1"/>
      <c r="W835" s="1"/>
      <c r="X835" s="1"/>
      <c r="Y835" s="1"/>
      <c r="Z835" s="1"/>
    </row>
    <row r="836" spans="1:26" ht="15.75" customHeight="1" x14ac:dyDescent="0.3">
      <c r="A836" s="99"/>
      <c r="B836" s="99"/>
      <c r="C836" s="99"/>
      <c r="D836" s="99"/>
      <c r="E836" s="99"/>
      <c r="F836" s="99"/>
      <c r="G836" s="99"/>
      <c r="H836" s="99"/>
      <c r="I836" s="99"/>
      <c r="J836" s="99"/>
      <c r="K836" s="99"/>
      <c r="L836" s="99"/>
      <c r="M836" s="99"/>
      <c r="N836" s="99"/>
      <c r="O836" s="1"/>
      <c r="P836" s="1"/>
      <c r="Q836" s="1"/>
      <c r="R836" s="1"/>
      <c r="S836" s="1"/>
      <c r="T836" s="1"/>
      <c r="U836" s="1"/>
      <c r="V836" s="1"/>
      <c r="W836" s="1"/>
      <c r="X836" s="1"/>
      <c r="Y836" s="1"/>
      <c r="Z836" s="1"/>
    </row>
    <row r="837" spans="1:26" ht="15.75" customHeight="1" x14ac:dyDescent="0.3">
      <c r="A837" s="99"/>
      <c r="B837" s="99"/>
      <c r="C837" s="99"/>
      <c r="D837" s="99"/>
      <c r="E837" s="99"/>
      <c r="F837" s="99"/>
      <c r="G837" s="99"/>
      <c r="H837" s="99"/>
      <c r="I837" s="99"/>
      <c r="J837" s="99"/>
      <c r="K837" s="99"/>
      <c r="L837" s="99"/>
      <c r="M837" s="99"/>
      <c r="N837" s="99"/>
      <c r="O837" s="1"/>
      <c r="P837" s="1"/>
      <c r="Q837" s="1"/>
      <c r="R837" s="1"/>
      <c r="S837" s="1"/>
      <c r="T837" s="1"/>
      <c r="U837" s="1"/>
      <c r="V837" s="1"/>
      <c r="W837" s="1"/>
      <c r="X837" s="1"/>
      <c r="Y837" s="1"/>
      <c r="Z837" s="1"/>
    </row>
    <row r="838" spans="1:26" ht="15.75" customHeight="1" x14ac:dyDescent="0.3">
      <c r="A838" s="99"/>
      <c r="B838" s="99"/>
      <c r="C838" s="99"/>
      <c r="D838" s="99"/>
      <c r="E838" s="99"/>
      <c r="F838" s="99"/>
      <c r="G838" s="99"/>
      <c r="H838" s="99"/>
      <c r="I838" s="99"/>
      <c r="J838" s="99"/>
      <c r="K838" s="99"/>
      <c r="L838" s="99"/>
      <c r="M838" s="99"/>
      <c r="N838" s="99"/>
      <c r="O838" s="1"/>
      <c r="P838" s="1"/>
      <c r="Q838" s="1"/>
      <c r="R838" s="1"/>
      <c r="S838" s="1"/>
      <c r="T838" s="1"/>
      <c r="U838" s="1"/>
      <c r="V838" s="1"/>
      <c r="W838" s="1"/>
      <c r="X838" s="1"/>
      <c r="Y838" s="1"/>
      <c r="Z838" s="1"/>
    </row>
    <row r="839" spans="1:26" ht="15.75" customHeight="1" x14ac:dyDescent="0.3">
      <c r="A839" s="99"/>
      <c r="B839" s="99"/>
      <c r="C839" s="99"/>
      <c r="D839" s="99"/>
      <c r="E839" s="99"/>
      <c r="F839" s="99"/>
      <c r="G839" s="99"/>
      <c r="H839" s="99"/>
      <c r="I839" s="99"/>
      <c r="J839" s="99"/>
      <c r="K839" s="99"/>
      <c r="L839" s="99"/>
      <c r="M839" s="99"/>
      <c r="N839" s="99"/>
      <c r="O839" s="1"/>
      <c r="P839" s="1"/>
      <c r="Q839" s="1"/>
      <c r="R839" s="1"/>
      <c r="S839" s="1"/>
      <c r="T839" s="1"/>
      <c r="U839" s="1"/>
      <c r="V839" s="1"/>
      <c r="W839" s="1"/>
      <c r="X839" s="1"/>
      <c r="Y839" s="1"/>
      <c r="Z839" s="1"/>
    </row>
    <row r="840" spans="1:26" ht="15.75" customHeight="1" x14ac:dyDescent="0.3">
      <c r="A840" s="99"/>
      <c r="B840" s="99"/>
      <c r="C840" s="99"/>
      <c r="D840" s="99"/>
      <c r="E840" s="99"/>
      <c r="F840" s="99"/>
      <c r="G840" s="99"/>
      <c r="H840" s="99"/>
      <c r="I840" s="99"/>
      <c r="J840" s="99"/>
      <c r="K840" s="99"/>
      <c r="L840" s="99"/>
      <c r="M840" s="99"/>
      <c r="N840" s="99"/>
      <c r="O840" s="1"/>
      <c r="P840" s="1"/>
      <c r="Q840" s="1"/>
      <c r="R840" s="1"/>
      <c r="S840" s="1"/>
      <c r="T840" s="1"/>
      <c r="U840" s="1"/>
      <c r="V840" s="1"/>
      <c r="W840" s="1"/>
      <c r="X840" s="1"/>
      <c r="Y840" s="1"/>
      <c r="Z840" s="1"/>
    </row>
    <row r="841" spans="1:26" ht="15.75" customHeight="1" x14ac:dyDescent="0.3">
      <c r="A841" s="99"/>
      <c r="B841" s="99"/>
      <c r="C841" s="99"/>
      <c r="D841" s="99"/>
      <c r="E841" s="99"/>
      <c r="F841" s="99"/>
      <c r="G841" s="99"/>
      <c r="H841" s="99"/>
      <c r="I841" s="99"/>
      <c r="J841" s="99"/>
      <c r="K841" s="99"/>
      <c r="L841" s="99"/>
      <c r="M841" s="99"/>
      <c r="N841" s="99"/>
      <c r="O841" s="1"/>
      <c r="P841" s="1"/>
      <c r="Q841" s="1"/>
      <c r="R841" s="1"/>
      <c r="S841" s="1"/>
      <c r="T841" s="1"/>
      <c r="U841" s="1"/>
      <c r="V841" s="1"/>
      <c r="W841" s="1"/>
      <c r="X841" s="1"/>
      <c r="Y841" s="1"/>
      <c r="Z841" s="1"/>
    </row>
    <row r="842" spans="1:26" ht="15.75" customHeight="1" x14ac:dyDescent="0.3">
      <c r="A842" s="99"/>
      <c r="B842" s="99"/>
      <c r="C842" s="99"/>
      <c r="D842" s="99"/>
      <c r="E842" s="99"/>
      <c r="F842" s="99"/>
      <c r="G842" s="99"/>
      <c r="H842" s="99"/>
      <c r="I842" s="99"/>
      <c r="J842" s="99"/>
      <c r="K842" s="99"/>
      <c r="L842" s="99"/>
      <c r="M842" s="99"/>
      <c r="N842" s="99"/>
      <c r="O842" s="1"/>
      <c r="P842" s="1"/>
      <c r="Q842" s="1"/>
      <c r="R842" s="1"/>
      <c r="S842" s="1"/>
      <c r="T842" s="1"/>
      <c r="U842" s="1"/>
      <c r="V842" s="1"/>
      <c r="W842" s="1"/>
      <c r="X842" s="1"/>
      <c r="Y842" s="1"/>
      <c r="Z842" s="1"/>
    </row>
    <row r="843" spans="1:26" ht="15.75" customHeight="1" x14ac:dyDescent="0.3">
      <c r="A843" s="99"/>
      <c r="B843" s="99"/>
      <c r="C843" s="99"/>
      <c r="D843" s="99"/>
      <c r="E843" s="99"/>
      <c r="F843" s="99"/>
      <c r="G843" s="99"/>
      <c r="H843" s="99"/>
      <c r="I843" s="99"/>
      <c r="J843" s="99"/>
      <c r="K843" s="99"/>
      <c r="L843" s="99"/>
      <c r="M843" s="99"/>
      <c r="N843" s="99"/>
      <c r="O843" s="1"/>
      <c r="P843" s="1"/>
      <c r="Q843" s="1"/>
      <c r="R843" s="1"/>
      <c r="S843" s="1"/>
      <c r="T843" s="1"/>
      <c r="U843" s="1"/>
      <c r="V843" s="1"/>
      <c r="W843" s="1"/>
      <c r="X843" s="1"/>
      <c r="Y843" s="1"/>
      <c r="Z843" s="1"/>
    </row>
    <row r="844" spans="1:26" ht="15.75" customHeight="1" x14ac:dyDescent="0.3">
      <c r="A844" s="99"/>
      <c r="B844" s="99"/>
      <c r="C844" s="99"/>
      <c r="D844" s="99"/>
      <c r="E844" s="99"/>
      <c r="F844" s="99"/>
      <c r="G844" s="99"/>
      <c r="H844" s="99"/>
      <c r="I844" s="99"/>
      <c r="J844" s="99"/>
      <c r="K844" s="99"/>
      <c r="L844" s="99"/>
      <c r="M844" s="99"/>
      <c r="N844" s="99"/>
      <c r="O844" s="1"/>
      <c r="P844" s="1"/>
      <c r="Q844" s="1"/>
      <c r="R844" s="1"/>
      <c r="S844" s="1"/>
      <c r="T844" s="1"/>
      <c r="U844" s="1"/>
      <c r="V844" s="1"/>
      <c r="W844" s="1"/>
      <c r="X844" s="1"/>
      <c r="Y844" s="1"/>
      <c r="Z844" s="1"/>
    </row>
    <row r="845" spans="1:26" ht="15.75" customHeight="1" x14ac:dyDescent="0.3">
      <c r="A845" s="99"/>
      <c r="B845" s="99"/>
      <c r="C845" s="99"/>
      <c r="D845" s="99"/>
      <c r="E845" s="99"/>
      <c r="F845" s="99"/>
      <c r="G845" s="99"/>
      <c r="H845" s="99"/>
      <c r="I845" s="99"/>
      <c r="J845" s="99"/>
      <c r="K845" s="99"/>
      <c r="L845" s="99"/>
      <c r="M845" s="99"/>
      <c r="N845" s="99"/>
      <c r="O845" s="1"/>
      <c r="P845" s="1"/>
      <c r="Q845" s="1"/>
      <c r="R845" s="1"/>
      <c r="S845" s="1"/>
      <c r="T845" s="1"/>
      <c r="U845" s="1"/>
      <c r="V845" s="1"/>
      <c r="W845" s="1"/>
      <c r="X845" s="1"/>
      <c r="Y845" s="1"/>
      <c r="Z845" s="1"/>
    </row>
    <row r="846" spans="1:26" ht="15.75" customHeight="1" x14ac:dyDescent="0.3">
      <c r="A846" s="99"/>
      <c r="B846" s="99"/>
      <c r="C846" s="99"/>
      <c r="D846" s="99"/>
      <c r="E846" s="99"/>
      <c r="F846" s="99"/>
      <c r="G846" s="99"/>
      <c r="H846" s="99"/>
      <c r="I846" s="99"/>
      <c r="J846" s="99"/>
      <c r="K846" s="99"/>
      <c r="L846" s="99"/>
      <c r="M846" s="99"/>
      <c r="N846" s="99"/>
      <c r="O846" s="1"/>
      <c r="P846" s="1"/>
      <c r="Q846" s="1"/>
      <c r="R846" s="1"/>
      <c r="S846" s="1"/>
      <c r="T846" s="1"/>
      <c r="U846" s="1"/>
      <c r="V846" s="1"/>
      <c r="W846" s="1"/>
      <c r="X846" s="1"/>
      <c r="Y846" s="1"/>
      <c r="Z846" s="1"/>
    </row>
    <row r="847" spans="1:26" ht="15.75" customHeight="1" x14ac:dyDescent="0.3">
      <c r="A847" s="99"/>
      <c r="B847" s="99"/>
      <c r="C847" s="99"/>
      <c r="D847" s="99"/>
      <c r="E847" s="99"/>
      <c r="F847" s="99"/>
      <c r="G847" s="99"/>
      <c r="H847" s="99"/>
      <c r="I847" s="99"/>
      <c r="J847" s="99"/>
      <c r="K847" s="99"/>
      <c r="L847" s="99"/>
      <c r="M847" s="99"/>
      <c r="N847" s="99"/>
      <c r="O847" s="1"/>
      <c r="P847" s="1"/>
      <c r="Q847" s="1"/>
      <c r="R847" s="1"/>
      <c r="S847" s="1"/>
      <c r="T847" s="1"/>
      <c r="U847" s="1"/>
      <c r="V847" s="1"/>
      <c r="W847" s="1"/>
      <c r="X847" s="1"/>
      <c r="Y847" s="1"/>
      <c r="Z847" s="1"/>
    </row>
    <row r="848" spans="1:26" ht="15.75" customHeight="1" x14ac:dyDescent="0.3">
      <c r="A848" s="99"/>
      <c r="B848" s="99"/>
      <c r="C848" s="99"/>
      <c r="D848" s="99"/>
      <c r="E848" s="99"/>
      <c r="F848" s="99"/>
      <c r="G848" s="99"/>
      <c r="H848" s="99"/>
      <c r="I848" s="99"/>
      <c r="J848" s="99"/>
      <c r="K848" s="99"/>
      <c r="L848" s="99"/>
      <c r="M848" s="99"/>
      <c r="N848" s="99"/>
      <c r="O848" s="1"/>
      <c r="P848" s="1"/>
      <c r="Q848" s="1"/>
      <c r="R848" s="1"/>
      <c r="S848" s="1"/>
      <c r="T848" s="1"/>
      <c r="U848" s="1"/>
      <c r="V848" s="1"/>
      <c r="W848" s="1"/>
      <c r="X848" s="1"/>
      <c r="Y848" s="1"/>
      <c r="Z848" s="1"/>
    </row>
    <row r="849" spans="1:26" ht="15.75" customHeight="1" x14ac:dyDescent="0.3">
      <c r="A849" s="99"/>
      <c r="B849" s="99"/>
      <c r="C849" s="99"/>
      <c r="D849" s="99"/>
      <c r="E849" s="99"/>
      <c r="F849" s="99"/>
      <c r="G849" s="99"/>
      <c r="H849" s="99"/>
      <c r="I849" s="99"/>
      <c r="J849" s="99"/>
      <c r="K849" s="99"/>
      <c r="L849" s="99"/>
      <c r="M849" s="99"/>
      <c r="N849" s="99"/>
      <c r="O849" s="1"/>
      <c r="P849" s="1"/>
      <c r="Q849" s="1"/>
      <c r="R849" s="1"/>
      <c r="S849" s="1"/>
      <c r="T849" s="1"/>
      <c r="U849" s="1"/>
      <c r="V849" s="1"/>
      <c r="W849" s="1"/>
      <c r="X849" s="1"/>
      <c r="Y849" s="1"/>
      <c r="Z849" s="1"/>
    </row>
    <row r="850" spans="1:26" ht="15.75" customHeight="1" x14ac:dyDescent="0.3">
      <c r="A850" s="99"/>
      <c r="B850" s="99"/>
      <c r="C850" s="99"/>
      <c r="D850" s="99"/>
      <c r="E850" s="99"/>
      <c r="F850" s="99"/>
      <c r="G850" s="99"/>
      <c r="H850" s="99"/>
      <c r="I850" s="99"/>
      <c r="J850" s="99"/>
      <c r="K850" s="99"/>
      <c r="L850" s="99"/>
      <c r="M850" s="99"/>
      <c r="N850" s="99"/>
      <c r="O850" s="1"/>
      <c r="P850" s="1"/>
      <c r="Q850" s="1"/>
      <c r="R850" s="1"/>
      <c r="S850" s="1"/>
      <c r="T850" s="1"/>
      <c r="U850" s="1"/>
      <c r="V850" s="1"/>
      <c r="W850" s="1"/>
      <c r="X850" s="1"/>
      <c r="Y850" s="1"/>
      <c r="Z850" s="1"/>
    </row>
    <row r="851" spans="1:26" ht="15.75" customHeight="1" x14ac:dyDescent="0.3">
      <c r="A851" s="99"/>
      <c r="B851" s="99"/>
      <c r="C851" s="99"/>
      <c r="D851" s="99"/>
      <c r="E851" s="99"/>
      <c r="F851" s="99"/>
      <c r="G851" s="99"/>
      <c r="H851" s="99"/>
      <c r="I851" s="99"/>
      <c r="J851" s="99"/>
      <c r="K851" s="99"/>
      <c r="L851" s="99"/>
      <c r="M851" s="99"/>
      <c r="N851" s="99"/>
      <c r="O851" s="1"/>
      <c r="P851" s="1"/>
      <c r="Q851" s="1"/>
      <c r="R851" s="1"/>
      <c r="S851" s="1"/>
      <c r="T851" s="1"/>
      <c r="U851" s="1"/>
      <c r="V851" s="1"/>
      <c r="W851" s="1"/>
      <c r="X851" s="1"/>
      <c r="Y851" s="1"/>
      <c r="Z851" s="1"/>
    </row>
    <row r="852" spans="1:26" ht="15.75" customHeight="1" x14ac:dyDescent="0.3">
      <c r="A852" s="99"/>
      <c r="B852" s="99"/>
      <c r="C852" s="99"/>
      <c r="D852" s="99"/>
      <c r="E852" s="99"/>
      <c r="F852" s="99"/>
      <c r="G852" s="99"/>
      <c r="H852" s="99"/>
      <c r="I852" s="99"/>
      <c r="J852" s="99"/>
      <c r="K852" s="99"/>
      <c r="L852" s="99"/>
      <c r="M852" s="99"/>
      <c r="N852" s="99"/>
      <c r="O852" s="1"/>
      <c r="P852" s="1"/>
      <c r="Q852" s="1"/>
      <c r="R852" s="1"/>
      <c r="S852" s="1"/>
      <c r="T852" s="1"/>
      <c r="U852" s="1"/>
      <c r="V852" s="1"/>
      <c r="W852" s="1"/>
      <c r="X852" s="1"/>
      <c r="Y852" s="1"/>
      <c r="Z852" s="1"/>
    </row>
    <row r="853" spans="1:26" ht="15.75" customHeight="1" x14ac:dyDescent="0.3">
      <c r="A853" s="99"/>
      <c r="B853" s="99"/>
      <c r="C853" s="99"/>
      <c r="D853" s="99"/>
      <c r="E853" s="99"/>
      <c r="F853" s="99"/>
      <c r="G853" s="99"/>
      <c r="H853" s="99"/>
      <c r="I853" s="99"/>
      <c r="J853" s="99"/>
      <c r="K853" s="99"/>
      <c r="L853" s="99"/>
      <c r="M853" s="99"/>
      <c r="N853" s="99"/>
      <c r="O853" s="1"/>
      <c r="P853" s="1"/>
      <c r="Q853" s="1"/>
      <c r="R853" s="1"/>
      <c r="S853" s="1"/>
      <c r="T853" s="1"/>
      <c r="U853" s="1"/>
      <c r="V853" s="1"/>
      <c r="W853" s="1"/>
      <c r="X853" s="1"/>
      <c r="Y853" s="1"/>
      <c r="Z853" s="1"/>
    </row>
    <row r="854" spans="1:26" ht="15.75" customHeight="1" x14ac:dyDescent="0.3">
      <c r="A854" s="99"/>
      <c r="B854" s="99"/>
      <c r="C854" s="99"/>
      <c r="D854" s="99"/>
      <c r="E854" s="99"/>
      <c r="F854" s="99"/>
      <c r="G854" s="99"/>
      <c r="H854" s="99"/>
      <c r="I854" s="99"/>
      <c r="J854" s="99"/>
      <c r="K854" s="99"/>
      <c r="L854" s="99"/>
      <c r="M854" s="99"/>
      <c r="N854" s="99"/>
      <c r="O854" s="1"/>
      <c r="P854" s="1"/>
      <c r="Q854" s="1"/>
      <c r="R854" s="1"/>
      <c r="S854" s="1"/>
      <c r="T854" s="1"/>
      <c r="U854" s="1"/>
      <c r="V854" s="1"/>
      <c r="W854" s="1"/>
      <c r="X854" s="1"/>
      <c r="Y854" s="1"/>
      <c r="Z854" s="1"/>
    </row>
    <row r="855" spans="1:26" ht="15.75" customHeight="1" x14ac:dyDescent="0.3">
      <c r="A855" s="99"/>
      <c r="B855" s="99"/>
      <c r="C855" s="99"/>
      <c r="D855" s="99"/>
      <c r="E855" s="99"/>
      <c r="F855" s="99"/>
      <c r="G855" s="99"/>
      <c r="H855" s="99"/>
      <c r="I855" s="99"/>
      <c r="J855" s="99"/>
      <c r="K855" s="99"/>
      <c r="L855" s="99"/>
      <c r="M855" s="99"/>
      <c r="N855" s="99"/>
      <c r="O855" s="1"/>
      <c r="P855" s="1"/>
      <c r="Q855" s="1"/>
      <c r="R855" s="1"/>
      <c r="S855" s="1"/>
      <c r="T855" s="1"/>
      <c r="U855" s="1"/>
      <c r="V855" s="1"/>
      <c r="W855" s="1"/>
      <c r="X855" s="1"/>
      <c r="Y855" s="1"/>
      <c r="Z855" s="1"/>
    </row>
    <row r="856" spans="1:26" ht="15.75" customHeight="1" x14ac:dyDescent="0.3">
      <c r="A856" s="99"/>
      <c r="B856" s="99"/>
      <c r="C856" s="99"/>
      <c r="D856" s="99"/>
      <c r="E856" s="99"/>
      <c r="F856" s="99"/>
      <c r="G856" s="99"/>
      <c r="H856" s="99"/>
      <c r="I856" s="99"/>
      <c r="J856" s="99"/>
      <c r="K856" s="99"/>
      <c r="L856" s="99"/>
      <c r="M856" s="99"/>
      <c r="N856" s="99"/>
      <c r="O856" s="1"/>
      <c r="P856" s="1"/>
      <c r="Q856" s="1"/>
      <c r="R856" s="1"/>
      <c r="S856" s="1"/>
      <c r="T856" s="1"/>
      <c r="U856" s="1"/>
      <c r="V856" s="1"/>
      <c r="W856" s="1"/>
      <c r="X856" s="1"/>
      <c r="Y856" s="1"/>
      <c r="Z856" s="1"/>
    </row>
    <row r="857" spans="1:26" ht="15.75" customHeight="1" x14ac:dyDescent="0.3">
      <c r="A857" s="99"/>
      <c r="B857" s="99"/>
      <c r="C857" s="99"/>
      <c r="D857" s="99"/>
      <c r="E857" s="99"/>
      <c r="F857" s="99"/>
      <c r="G857" s="99"/>
      <c r="H857" s="99"/>
      <c r="I857" s="99"/>
      <c r="J857" s="99"/>
      <c r="K857" s="99"/>
      <c r="L857" s="99"/>
      <c r="M857" s="99"/>
      <c r="N857" s="99"/>
      <c r="O857" s="1"/>
      <c r="P857" s="1"/>
      <c r="Q857" s="1"/>
      <c r="R857" s="1"/>
      <c r="S857" s="1"/>
      <c r="T857" s="1"/>
      <c r="U857" s="1"/>
      <c r="V857" s="1"/>
      <c r="W857" s="1"/>
      <c r="X857" s="1"/>
      <c r="Y857" s="1"/>
      <c r="Z857" s="1"/>
    </row>
    <row r="858" spans="1:26" ht="15.75" customHeight="1" x14ac:dyDescent="0.3">
      <c r="A858" s="99"/>
      <c r="B858" s="99"/>
      <c r="C858" s="99"/>
      <c r="D858" s="99"/>
      <c r="E858" s="99"/>
      <c r="F858" s="99"/>
      <c r="G858" s="99"/>
      <c r="H858" s="99"/>
      <c r="I858" s="99"/>
      <c r="J858" s="99"/>
      <c r="K858" s="99"/>
      <c r="L858" s="99"/>
      <c r="M858" s="99"/>
      <c r="N858" s="99"/>
      <c r="O858" s="1"/>
      <c r="P858" s="1"/>
      <c r="Q858" s="1"/>
      <c r="R858" s="1"/>
      <c r="S858" s="1"/>
      <c r="T858" s="1"/>
      <c r="U858" s="1"/>
      <c r="V858" s="1"/>
      <c r="W858" s="1"/>
      <c r="X858" s="1"/>
      <c r="Y858" s="1"/>
      <c r="Z858" s="1"/>
    </row>
    <row r="859" spans="1:26" ht="15.75" customHeight="1" x14ac:dyDescent="0.3">
      <c r="A859" s="99"/>
      <c r="B859" s="99"/>
      <c r="C859" s="99"/>
      <c r="D859" s="99"/>
      <c r="E859" s="99"/>
      <c r="F859" s="99"/>
      <c r="G859" s="99"/>
      <c r="H859" s="99"/>
      <c r="I859" s="99"/>
      <c r="J859" s="99"/>
      <c r="K859" s="99"/>
      <c r="L859" s="99"/>
      <c r="M859" s="99"/>
      <c r="N859" s="99"/>
      <c r="O859" s="1"/>
      <c r="P859" s="1"/>
      <c r="Q859" s="1"/>
      <c r="R859" s="1"/>
      <c r="S859" s="1"/>
      <c r="T859" s="1"/>
      <c r="U859" s="1"/>
      <c r="V859" s="1"/>
      <c r="W859" s="1"/>
      <c r="X859" s="1"/>
      <c r="Y859" s="1"/>
      <c r="Z859" s="1"/>
    </row>
    <row r="860" spans="1:26" ht="15.75" customHeight="1" x14ac:dyDescent="0.3">
      <c r="A860" s="99"/>
      <c r="B860" s="99"/>
      <c r="C860" s="99"/>
      <c r="D860" s="99"/>
      <c r="E860" s="99"/>
      <c r="F860" s="99"/>
      <c r="G860" s="99"/>
      <c r="H860" s="99"/>
      <c r="I860" s="99"/>
      <c r="J860" s="99"/>
      <c r="K860" s="99"/>
      <c r="L860" s="99"/>
      <c r="M860" s="99"/>
      <c r="N860" s="99"/>
      <c r="O860" s="1"/>
      <c r="P860" s="1"/>
      <c r="Q860" s="1"/>
      <c r="R860" s="1"/>
      <c r="S860" s="1"/>
      <c r="T860" s="1"/>
      <c r="U860" s="1"/>
      <c r="V860" s="1"/>
      <c r="W860" s="1"/>
      <c r="X860" s="1"/>
      <c r="Y860" s="1"/>
      <c r="Z860" s="1"/>
    </row>
    <row r="861" spans="1:26" ht="15.75" customHeight="1" x14ac:dyDescent="0.3">
      <c r="A861" s="99"/>
      <c r="B861" s="99"/>
      <c r="C861" s="99"/>
      <c r="D861" s="99"/>
      <c r="E861" s="99"/>
      <c r="F861" s="99"/>
      <c r="G861" s="99"/>
      <c r="H861" s="99"/>
      <c r="I861" s="99"/>
      <c r="J861" s="99"/>
      <c r="K861" s="99"/>
      <c r="L861" s="99"/>
      <c r="M861" s="99"/>
      <c r="N861" s="99"/>
      <c r="O861" s="1"/>
      <c r="P861" s="1"/>
      <c r="Q861" s="1"/>
      <c r="R861" s="1"/>
      <c r="S861" s="1"/>
      <c r="T861" s="1"/>
      <c r="U861" s="1"/>
      <c r="V861" s="1"/>
      <c r="W861" s="1"/>
      <c r="X861" s="1"/>
      <c r="Y861" s="1"/>
      <c r="Z861" s="1"/>
    </row>
    <row r="862" spans="1:26" ht="15.75" customHeight="1" x14ac:dyDescent="0.3">
      <c r="A862" s="99"/>
      <c r="B862" s="99"/>
      <c r="C862" s="99"/>
      <c r="D862" s="99"/>
      <c r="E862" s="99"/>
      <c r="F862" s="99"/>
      <c r="G862" s="99"/>
      <c r="H862" s="99"/>
      <c r="I862" s="99"/>
      <c r="J862" s="99"/>
      <c r="K862" s="99"/>
      <c r="L862" s="99"/>
      <c r="M862" s="99"/>
      <c r="N862" s="99"/>
      <c r="O862" s="1"/>
      <c r="P862" s="1"/>
      <c r="Q862" s="1"/>
      <c r="R862" s="1"/>
      <c r="S862" s="1"/>
      <c r="T862" s="1"/>
      <c r="U862" s="1"/>
      <c r="V862" s="1"/>
      <c r="W862" s="1"/>
      <c r="X862" s="1"/>
      <c r="Y862" s="1"/>
      <c r="Z862" s="1"/>
    </row>
    <row r="863" spans="1:26" ht="15.75" customHeight="1" x14ac:dyDescent="0.3">
      <c r="A863" s="99"/>
      <c r="B863" s="99"/>
      <c r="C863" s="99"/>
      <c r="D863" s="99"/>
      <c r="E863" s="99"/>
      <c r="F863" s="99"/>
      <c r="G863" s="99"/>
      <c r="H863" s="99"/>
      <c r="I863" s="99"/>
      <c r="J863" s="99"/>
      <c r="K863" s="99"/>
      <c r="L863" s="99"/>
      <c r="M863" s="99"/>
      <c r="N863" s="99"/>
      <c r="O863" s="1"/>
      <c r="P863" s="1"/>
      <c r="Q863" s="1"/>
      <c r="R863" s="1"/>
      <c r="S863" s="1"/>
      <c r="T863" s="1"/>
      <c r="U863" s="1"/>
      <c r="V863" s="1"/>
      <c r="W863" s="1"/>
      <c r="X863" s="1"/>
      <c r="Y863" s="1"/>
      <c r="Z863" s="1"/>
    </row>
    <row r="864" spans="1:26" ht="15.75" customHeight="1" x14ac:dyDescent="0.3">
      <c r="A864" s="99"/>
      <c r="B864" s="99"/>
      <c r="C864" s="99"/>
      <c r="D864" s="99"/>
      <c r="E864" s="99"/>
      <c r="F864" s="99"/>
      <c r="G864" s="99"/>
      <c r="H864" s="99"/>
      <c r="I864" s="99"/>
      <c r="J864" s="99"/>
      <c r="K864" s="99"/>
      <c r="L864" s="99"/>
      <c r="M864" s="99"/>
      <c r="N864" s="99"/>
      <c r="O864" s="1"/>
      <c r="P864" s="1"/>
      <c r="Q864" s="1"/>
      <c r="R864" s="1"/>
      <c r="S864" s="1"/>
      <c r="T864" s="1"/>
      <c r="U864" s="1"/>
      <c r="V864" s="1"/>
      <c r="W864" s="1"/>
      <c r="X864" s="1"/>
      <c r="Y864" s="1"/>
      <c r="Z864" s="1"/>
    </row>
    <row r="865" spans="1:26" ht="15.75" customHeight="1" x14ac:dyDescent="0.3">
      <c r="A865" s="99"/>
      <c r="B865" s="99"/>
      <c r="C865" s="99"/>
      <c r="D865" s="99"/>
      <c r="E865" s="99"/>
      <c r="F865" s="99"/>
      <c r="G865" s="99"/>
      <c r="H865" s="99"/>
      <c r="I865" s="99"/>
      <c r="J865" s="99"/>
      <c r="K865" s="99"/>
      <c r="L865" s="99"/>
      <c r="M865" s="99"/>
      <c r="N865" s="99"/>
      <c r="O865" s="1"/>
      <c r="P865" s="1"/>
      <c r="Q865" s="1"/>
      <c r="R865" s="1"/>
      <c r="S865" s="1"/>
      <c r="T865" s="1"/>
      <c r="U865" s="1"/>
      <c r="V865" s="1"/>
      <c r="W865" s="1"/>
      <c r="X865" s="1"/>
      <c r="Y865" s="1"/>
      <c r="Z865" s="1"/>
    </row>
    <row r="866" spans="1:26" ht="15.75" customHeight="1" x14ac:dyDescent="0.3">
      <c r="A866" s="99"/>
      <c r="B866" s="99"/>
      <c r="C866" s="99"/>
      <c r="D866" s="99"/>
      <c r="E866" s="99"/>
      <c r="F866" s="99"/>
      <c r="G866" s="99"/>
      <c r="H866" s="99"/>
      <c r="I866" s="99"/>
      <c r="J866" s="99"/>
      <c r="K866" s="99"/>
      <c r="L866" s="99"/>
      <c r="M866" s="99"/>
      <c r="N866" s="99"/>
      <c r="O866" s="1"/>
      <c r="P866" s="1"/>
      <c r="Q866" s="1"/>
      <c r="R866" s="1"/>
      <c r="S866" s="1"/>
      <c r="T866" s="1"/>
      <c r="U866" s="1"/>
      <c r="V866" s="1"/>
      <c r="W866" s="1"/>
      <c r="X866" s="1"/>
      <c r="Y866" s="1"/>
      <c r="Z866" s="1"/>
    </row>
    <row r="867" spans="1:26" ht="15.75" customHeight="1" x14ac:dyDescent="0.3">
      <c r="A867" s="99"/>
      <c r="B867" s="99"/>
      <c r="C867" s="99"/>
      <c r="D867" s="99"/>
      <c r="E867" s="99"/>
      <c r="F867" s="99"/>
      <c r="G867" s="99"/>
      <c r="H867" s="99"/>
      <c r="I867" s="99"/>
      <c r="J867" s="99"/>
      <c r="K867" s="99"/>
      <c r="L867" s="99"/>
      <c r="M867" s="99"/>
      <c r="N867" s="99"/>
      <c r="O867" s="1"/>
      <c r="P867" s="1"/>
      <c r="Q867" s="1"/>
      <c r="R867" s="1"/>
      <c r="S867" s="1"/>
      <c r="T867" s="1"/>
      <c r="U867" s="1"/>
      <c r="V867" s="1"/>
      <c r="W867" s="1"/>
      <c r="X867" s="1"/>
      <c r="Y867" s="1"/>
      <c r="Z867" s="1"/>
    </row>
    <row r="868" spans="1:26" ht="15.75" customHeight="1" x14ac:dyDescent="0.3">
      <c r="A868" s="99"/>
      <c r="B868" s="99"/>
      <c r="C868" s="99"/>
      <c r="D868" s="99"/>
      <c r="E868" s="99"/>
      <c r="F868" s="99"/>
      <c r="G868" s="99"/>
      <c r="H868" s="99"/>
      <c r="I868" s="99"/>
      <c r="J868" s="99"/>
      <c r="K868" s="99"/>
      <c r="L868" s="99"/>
      <c r="M868" s="99"/>
      <c r="N868" s="99"/>
      <c r="O868" s="1"/>
      <c r="P868" s="1"/>
      <c r="Q868" s="1"/>
      <c r="R868" s="1"/>
      <c r="S868" s="1"/>
      <c r="T868" s="1"/>
      <c r="U868" s="1"/>
      <c r="V868" s="1"/>
      <c r="W868" s="1"/>
      <c r="X868" s="1"/>
      <c r="Y868" s="1"/>
      <c r="Z868" s="1"/>
    </row>
    <row r="869" spans="1:26" ht="15.75" customHeight="1" x14ac:dyDescent="0.3">
      <c r="A869" s="99"/>
      <c r="B869" s="99"/>
      <c r="C869" s="99"/>
      <c r="D869" s="99"/>
      <c r="E869" s="99"/>
      <c r="F869" s="99"/>
      <c r="G869" s="99"/>
      <c r="H869" s="99"/>
      <c r="I869" s="99"/>
      <c r="J869" s="99"/>
      <c r="K869" s="99"/>
      <c r="L869" s="99"/>
      <c r="M869" s="99"/>
      <c r="N869" s="99"/>
      <c r="O869" s="1"/>
      <c r="P869" s="1"/>
      <c r="Q869" s="1"/>
      <c r="R869" s="1"/>
      <c r="S869" s="1"/>
      <c r="T869" s="1"/>
      <c r="U869" s="1"/>
      <c r="V869" s="1"/>
      <c r="W869" s="1"/>
      <c r="X869" s="1"/>
      <c r="Y869" s="1"/>
      <c r="Z869" s="1"/>
    </row>
    <row r="870" spans="1:26" ht="15.75" customHeight="1" x14ac:dyDescent="0.3">
      <c r="A870" s="99"/>
      <c r="B870" s="99"/>
      <c r="C870" s="99"/>
      <c r="D870" s="99"/>
      <c r="E870" s="99"/>
      <c r="F870" s="99"/>
      <c r="G870" s="99"/>
      <c r="H870" s="99"/>
      <c r="I870" s="99"/>
      <c r="J870" s="99"/>
      <c r="K870" s="99"/>
      <c r="L870" s="99"/>
      <c r="M870" s="99"/>
      <c r="N870" s="99"/>
      <c r="O870" s="1"/>
      <c r="P870" s="1"/>
      <c r="Q870" s="1"/>
      <c r="R870" s="1"/>
      <c r="S870" s="1"/>
      <c r="T870" s="1"/>
      <c r="U870" s="1"/>
      <c r="V870" s="1"/>
      <c r="W870" s="1"/>
      <c r="X870" s="1"/>
      <c r="Y870" s="1"/>
      <c r="Z870" s="1"/>
    </row>
    <row r="871" spans="1:26" ht="15.75" customHeight="1" x14ac:dyDescent="0.3">
      <c r="A871" s="99"/>
      <c r="B871" s="99"/>
      <c r="C871" s="99"/>
      <c r="D871" s="99"/>
      <c r="E871" s="99"/>
      <c r="F871" s="99"/>
      <c r="G871" s="99"/>
      <c r="H871" s="99"/>
      <c r="I871" s="99"/>
      <c r="J871" s="99"/>
      <c r="K871" s="99"/>
      <c r="L871" s="99"/>
      <c r="M871" s="99"/>
      <c r="N871" s="99"/>
      <c r="O871" s="1"/>
      <c r="P871" s="1"/>
      <c r="Q871" s="1"/>
      <c r="R871" s="1"/>
      <c r="S871" s="1"/>
      <c r="T871" s="1"/>
      <c r="U871" s="1"/>
      <c r="V871" s="1"/>
      <c r="W871" s="1"/>
      <c r="X871" s="1"/>
      <c r="Y871" s="1"/>
      <c r="Z871" s="1"/>
    </row>
    <row r="872" spans="1:26" ht="15.75" customHeight="1" x14ac:dyDescent="0.3">
      <c r="A872" s="99"/>
      <c r="B872" s="99"/>
      <c r="C872" s="99"/>
      <c r="D872" s="99"/>
      <c r="E872" s="99"/>
      <c r="F872" s="99"/>
      <c r="G872" s="99"/>
      <c r="H872" s="99"/>
      <c r="I872" s="99"/>
      <c r="J872" s="99"/>
      <c r="K872" s="99"/>
      <c r="L872" s="99"/>
      <c r="M872" s="99"/>
      <c r="N872" s="99"/>
      <c r="O872" s="1"/>
      <c r="P872" s="1"/>
      <c r="Q872" s="1"/>
      <c r="R872" s="1"/>
      <c r="S872" s="1"/>
      <c r="T872" s="1"/>
      <c r="U872" s="1"/>
      <c r="V872" s="1"/>
      <c r="W872" s="1"/>
      <c r="X872" s="1"/>
      <c r="Y872" s="1"/>
      <c r="Z872" s="1"/>
    </row>
    <row r="873" spans="1:26" ht="15.75" customHeight="1" x14ac:dyDescent="0.3">
      <c r="A873" s="99"/>
      <c r="B873" s="99"/>
      <c r="C873" s="99"/>
      <c r="D873" s="99"/>
      <c r="E873" s="99"/>
      <c r="F873" s="99"/>
      <c r="G873" s="99"/>
      <c r="H873" s="99"/>
      <c r="I873" s="99"/>
      <c r="J873" s="99"/>
      <c r="K873" s="99"/>
      <c r="L873" s="99"/>
      <c r="M873" s="99"/>
      <c r="N873" s="99"/>
      <c r="O873" s="1"/>
      <c r="P873" s="1"/>
      <c r="Q873" s="1"/>
      <c r="R873" s="1"/>
      <c r="S873" s="1"/>
      <c r="T873" s="1"/>
      <c r="U873" s="1"/>
      <c r="V873" s="1"/>
      <c r="W873" s="1"/>
      <c r="X873" s="1"/>
      <c r="Y873" s="1"/>
      <c r="Z873" s="1"/>
    </row>
    <row r="874" spans="1:26" ht="15.75" customHeight="1" x14ac:dyDescent="0.3">
      <c r="A874" s="99"/>
      <c r="B874" s="99"/>
      <c r="C874" s="99"/>
      <c r="D874" s="99"/>
      <c r="E874" s="99"/>
      <c r="F874" s="99"/>
      <c r="G874" s="99"/>
      <c r="H874" s="99"/>
      <c r="I874" s="99"/>
      <c r="J874" s="99"/>
      <c r="K874" s="99"/>
      <c r="L874" s="99"/>
      <c r="M874" s="99"/>
      <c r="N874" s="99"/>
      <c r="O874" s="1"/>
      <c r="P874" s="1"/>
      <c r="Q874" s="1"/>
      <c r="R874" s="1"/>
      <c r="S874" s="1"/>
      <c r="T874" s="1"/>
      <c r="U874" s="1"/>
      <c r="V874" s="1"/>
      <c r="W874" s="1"/>
      <c r="X874" s="1"/>
      <c r="Y874" s="1"/>
      <c r="Z874" s="1"/>
    </row>
    <row r="875" spans="1:26" ht="15.75" customHeight="1" x14ac:dyDescent="0.3">
      <c r="A875" s="99"/>
      <c r="B875" s="99"/>
      <c r="C875" s="99"/>
      <c r="D875" s="99"/>
      <c r="E875" s="99"/>
      <c r="F875" s="99"/>
      <c r="G875" s="99"/>
      <c r="H875" s="99"/>
      <c r="I875" s="99"/>
      <c r="J875" s="99"/>
      <c r="K875" s="99"/>
      <c r="L875" s="99"/>
      <c r="M875" s="99"/>
      <c r="N875" s="99"/>
      <c r="O875" s="1"/>
      <c r="P875" s="1"/>
      <c r="Q875" s="1"/>
      <c r="R875" s="1"/>
      <c r="S875" s="1"/>
      <c r="T875" s="1"/>
      <c r="U875" s="1"/>
      <c r="V875" s="1"/>
      <c r="W875" s="1"/>
      <c r="X875" s="1"/>
      <c r="Y875" s="1"/>
      <c r="Z875" s="1"/>
    </row>
    <row r="876" spans="1:26" ht="15.75" customHeight="1" x14ac:dyDescent="0.3">
      <c r="A876" s="99"/>
      <c r="B876" s="99"/>
      <c r="C876" s="99"/>
      <c r="D876" s="99"/>
      <c r="E876" s="99"/>
      <c r="F876" s="99"/>
      <c r="G876" s="99"/>
      <c r="H876" s="99"/>
      <c r="I876" s="99"/>
      <c r="J876" s="99"/>
      <c r="K876" s="99"/>
      <c r="L876" s="99"/>
      <c r="M876" s="99"/>
      <c r="N876" s="99"/>
      <c r="O876" s="1"/>
      <c r="P876" s="1"/>
      <c r="Q876" s="1"/>
      <c r="R876" s="1"/>
      <c r="S876" s="1"/>
      <c r="T876" s="1"/>
      <c r="U876" s="1"/>
      <c r="V876" s="1"/>
      <c r="W876" s="1"/>
      <c r="X876" s="1"/>
      <c r="Y876" s="1"/>
      <c r="Z876" s="1"/>
    </row>
    <row r="877" spans="1:26" ht="15.75" customHeight="1" x14ac:dyDescent="0.3">
      <c r="A877" s="99"/>
      <c r="B877" s="99"/>
      <c r="C877" s="99"/>
      <c r="D877" s="99"/>
      <c r="E877" s="99"/>
      <c r="F877" s="99"/>
      <c r="G877" s="99"/>
      <c r="H877" s="99"/>
      <c r="I877" s="99"/>
      <c r="J877" s="99"/>
      <c r="K877" s="99"/>
      <c r="L877" s="99"/>
      <c r="M877" s="99"/>
      <c r="N877" s="99"/>
      <c r="O877" s="1"/>
      <c r="P877" s="1"/>
      <c r="Q877" s="1"/>
      <c r="R877" s="1"/>
      <c r="S877" s="1"/>
      <c r="T877" s="1"/>
      <c r="U877" s="1"/>
      <c r="V877" s="1"/>
      <c r="W877" s="1"/>
      <c r="X877" s="1"/>
      <c r="Y877" s="1"/>
      <c r="Z877" s="1"/>
    </row>
    <row r="878" spans="1:26" ht="15.75" customHeight="1" x14ac:dyDescent="0.3">
      <c r="A878" s="99"/>
      <c r="B878" s="99"/>
      <c r="C878" s="99"/>
      <c r="D878" s="99"/>
      <c r="E878" s="99"/>
      <c r="F878" s="99"/>
      <c r="G878" s="99"/>
      <c r="H878" s="99"/>
      <c r="I878" s="99"/>
      <c r="J878" s="99"/>
      <c r="K878" s="99"/>
      <c r="L878" s="99"/>
      <c r="M878" s="99"/>
      <c r="N878" s="99"/>
      <c r="O878" s="1"/>
      <c r="P878" s="1"/>
      <c r="Q878" s="1"/>
      <c r="R878" s="1"/>
      <c r="S878" s="1"/>
      <c r="T878" s="1"/>
      <c r="U878" s="1"/>
      <c r="V878" s="1"/>
      <c r="W878" s="1"/>
      <c r="X878" s="1"/>
      <c r="Y878" s="1"/>
      <c r="Z878" s="1"/>
    </row>
    <row r="879" spans="1:26" ht="15.75" customHeight="1" x14ac:dyDescent="0.3">
      <c r="A879" s="99"/>
      <c r="B879" s="99"/>
      <c r="C879" s="99"/>
      <c r="D879" s="99"/>
      <c r="E879" s="99"/>
      <c r="F879" s="99"/>
      <c r="G879" s="99"/>
      <c r="H879" s="99"/>
      <c r="I879" s="99"/>
      <c r="J879" s="99"/>
      <c r="K879" s="99"/>
      <c r="L879" s="99"/>
      <c r="M879" s="99"/>
      <c r="N879" s="99"/>
      <c r="O879" s="1"/>
      <c r="P879" s="1"/>
      <c r="Q879" s="1"/>
      <c r="R879" s="1"/>
      <c r="S879" s="1"/>
      <c r="T879" s="1"/>
      <c r="U879" s="1"/>
      <c r="V879" s="1"/>
      <c r="W879" s="1"/>
      <c r="X879" s="1"/>
      <c r="Y879" s="1"/>
      <c r="Z879" s="1"/>
    </row>
    <row r="880" spans="1:26" ht="15.75" customHeight="1" x14ac:dyDescent="0.3">
      <c r="A880" s="99"/>
      <c r="B880" s="99"/>
      <c r="C880" s="99"/>
      <c r="D880" s="99"/>
      <c r="E880" s="99"/>
      <c r="F880" s="99"/>
      <c r="G880" s="99"/>
      <c r="H880" s="99"/>
      <c r="I880" s="99"/>
      <c r="J880" s="99"/>
      <c r="K880" s="99"/>
      <c r="L880" s="99"/>
      <c r="M880" s="99"/>
      <c r="N880" s="99"/>
      <c r="O880" s="1"/>
      <c r="P880" s="1"/>
      <c r="Q880" s="1"/>
      <c r="R880" s="1"/>
      <c r="S880" s="1"/>
      <c r="T880" s="1"/>
      <c r="U880" s="1"/>
      <c r="V880" s="1"/>
      <c r="W880" s="1"/>
      <c r="X880" s="1"/>
      <c r="Y880" s="1"/>
      <c r="Z880" s="1"/>
    </row>
    <row r="881" spans="1:26" ht="15.75" customHeight="1" x14ac:dyDescent="0.3">
      <c r="A881" s="99"/>
      <c r="B881" s="99"/>
      <c r="C881" s="99"/>
      <c r="D881" s="99"/>
      <c r="E881" s="99"/>
      <c r="F881" s="99"/>
      <c r="G881" s="99"/>
      <c r="H881" s="99"/>
      <c r="I881" s="99"/>
      <c r="J881" s="99"/>
      <c r="K881" s="99"/>
      <c r="L881" s="99"/>
      <c r="M881" s="99"/>
      <c r="N881" s="99"/>
      <c r="O881" s="1"/>
      <c r="P881" s="1"/>
      <c r="Q881" s="1"/>
      <c r="R881" s="1"/>
      <c r="S881" s="1"/>
      <c r="T881" s="1"/>
      <c r="U881" s="1"/>
      <c r="V881" s="1"/>
      <c r="W881" s="1"/>
      <c r="X881" s="1"/>
      <c r="Y881" s="1"/>
      <c r="Z881" s="1"/>
    </row>
    <row r="882" spans="1:26" ht="15.75" customHeight="1" x14ac:dyDescent="0.3">
      <c r="A882" s="99"/>
      <c r="B882" s="99"/>
      <c r="C882" s="99"/>
      <c r="D882" s="99"/>
      <c r="E882" s="99"/>
      <c r="F882" s="99"/>
      <c r="G882" s="99"/>
      <c r="H882" s="99"/>
      <c r="I882" s="99"/>
      <c r="J882" s="99"/>
      <c r="K882" s="99"/>
      <c r="L882" s="99"/>
      <c r="M882" s="99"/>
      <c r="N882" s="99"/>
      <c r="O882" s="1"/>
      <c r="P882" s="1"/>
      <c r="Q882" s="1"/>
      <c r="R882" s="1"/>
      <c r="S882" s="1"/>
      <c r="T882" s="1"/>
      <c r="U882" s="1"/>
      <c r="V882" s="1"/>
      <c r="W882" s="1"/>
      <c r="X882" s="1"/>
      <c r="Y882" s="1"/>
      <c r="Z882" s="1"/>
    </row>
    <row r="883" spans="1:26" ht="15.75" customHeight="1" x14ac:dyDescent="0.3">
      <c r="A883" s="99"/>
      <c r="B883" s="99"/>
      <c r="C883" s="99"/>
      <c r="D883" s="99"/>
      <c r="E883" s="99"/>
      <c r="F883" s="99"/>
      <c r="G883" s="99"/>
      <c r="H883" s="99"/>
      <c r="I883" s="99"/>
      <c r="J883" s="99"/>
      <c r="K883" s="99"/>
      <c r="L883" s="99"/>
      <c r="M883" s="99"/>
      <c r="N883" s="99"/>
      <c r="O883" s="1"/>
      <c r="P883" s="1"/>
      <c r="Q883" s="1"/>
      <c r="R883" s="1"/>
      <c r="S883" s="1"/>
      <c r="T883" s="1"/>
      <c r="U883" s="1"/>
      <c r="V883" s="1"/>
      <c r="W883" s="1"/>
      <c r="X883" s="1"/>
      <c r="Y883" s="1"/>
      <c r="Z883" s="1"/>
    </row>
    <row r="884" spans="1:26" ht="15.75" customHeight="1" x14ac:dyDescent="0.3">
      <c r="A884" s="99"/>
      <c r="B884" s="99"/>
      <c r="C884" s="99"/>
      <c r="D884" s="99"/>
      <c r="E884" s="99"/>
      <c r="F884" s="99"/>
      <c r="G884" s="99"/>
      <c r="H884" s="99"/>
      <c r="I884" s="99"/>
      <c r="J884" s="99"/>
      <c r="K884" s="99"/>
      <c r="L884" s="99"/>
      <c r="M884" s="99"/>
      <c r="N884" s="99"/>
      <c r="O884" s="1"/>
      <c r="P884" s="1"/>
      <c r="Q884" s="1"/>
      <c r="R884" s="1"/>
      <c r="S884" s="1"/>
      <c r="T884" s="1"/>
      <c r="U884" s="1"/>
      <c r="V884" s="1"/>
      <c r="W884" s="1"/>
      <c r="X884" s="1"/>
      <c r="Y884" s="1"/>
      <c r="Z884" s="1"/>
    </row>
    <row r="885" spans="1:26" ht="15.75" customHeight="1" x14ac:dyDescent="0.3">
      <c r="A885" s="99"/>
      <c r="B885" s="99"/>
      <c r="C885" s="99"/>
      <c r="D885" s="99"/>
      <c r="E885" s="99"/>
      <c r="F885" s="99"/>
      <c r="G885" s="99"/>
      <c r="H885" s="99"/>
      <c r="I885" s="99"/>
      <c r="J885" s="99"/>
      <c r="K885" s="99"/>
      <c r="L885" s="99"/>
      <c r="M885" s="99"/>
      <c r="N885" s="99"/>
      <c r="O885" s="1"/>
      <c r="P885" s="1"/>
      <c r="Q885" s="1"/>
      <c r="R885" s="1"/>
      <c r="S885" s="1"/>
      <c r="T885" s="1"/>
      <c r="U885" s="1"/>
      <c r="V885" s="1"/>
      <c r="W885" s="1"/>
      <c r="X885" s="1"/>
      <c r="Y885" s="1"/>
      <c r="Z885" s="1"/>
    </row>
    <row r="886" spans="1:26" ht="15.75" customHeight="1" x14ac:dyDescent="0.3">
      <c r="A886" s="99"/>
      <c r="B886" s="99"/>
      <c r="C886" s="99"/>
      <c r="D886" s="99"/>
      <c r="E886" s="99"/>
      <c r="F886" s="99"/>
      <c r="G886" s="99"/>
      <c r="H886" s="99"/>
      <c r="I886" s="99"/>
      <c r="J886" s="99"/>
      <c r="K886" s="99"/>
      <c r="L886" s="99"/>
      <c r="M886" s="99"/>
      <c r="N886" s="99"/>
      <c r="O886" s="1"/>
      <c r="P886" s="1"/>
      <c r="Q886" s="1"/>
      <c r="R886" s="1"/>
      <c r="S886" s="1"/>
      <c r="T886" s="1"/>
      <c r="U886" s="1"/>
      <c r="V886" s="1"/>
      <c r="W886" s="1"/>
      <c r="X886" s="1"/>
      <c r="Y886" s="1"/>
      <c r="Z886" s="1"/>
    </row>
    <row r="887" spans="1:26" ht="15.75" customHeight="1" x14ac:dyDescent="0.3">
      <c r="A887" s="99"/>
      <c r="B887" s="99"/>
      <c r="C887" s="99"/>
      <c r="D887" s="99"/>
      <c r="E887" s="99"/>
      <c r="F887" s="99"/>
      <c r="G887" s="99"/>
      <c r="H887" s="99"/>
      <c r="I887" s="99"/>
      <c r="J887" s="99"/>
      <c r="K887" s="99"/>
      <c r="L887" s="99"/>
      <c r="M887" s="99"/>
      <c r="N887" s="99"/>
      <c r="O887" s="1"/>
      <c r="P887" s="1"/>
      <c r="Q887" s="1"/>
      <c r="R887" s="1"/>
      <c r="S887" s="1"/>
      <c r="T887" s="1"/>
      <c r="U887" s="1"/>
      <c r="V887" s="1"/>
      <c r="W887" s="1"/>
      <c r="X887" s="1"/>
      <c r="Y887" s="1"/>
      <c r="Z887" s="1"/>
    </row>
    <row r="888" spans="1:26" ht="15.75" customHeight="1" x14ac:dyDescent="0.3">
      <c r="A888" s="99"/>
      <c r="B888" s="99"/>
      <c r="C888" s="99"/>
      <c r="D888" s="99"/>
      <c r="E888" s="99"/>
      <c r="F888" s="99"/>
      <c r="G888" s="99"/>
      <c r="H888" s="99"/>
      <c r="I888" s="99"/>
      <c r="J888" s="99"/>
      <c r="K888" s="99"/>
      <c r="L888" s="99"/>
      <c r="M888" s="99"/>
      <c r="N888" s="99"/>
      <c r="O888" s="1"/>
      <c r="P888" s="1"/>
      <c r="Q888" s="1"/>
      <c r="R888" s="1"/>
      <c r="S888" s="1"/>
      <c r="T888" s="1"/>
      <c r="U888" s="1"/>
      <c r="V888" s="1"/>
      <c r="W888" s="1"/>
      <c r="X888" s="1"/>
      <c r="Y888" s="1"/>
      <c r="Z888" s="1"/>
    </row>
    <row r="889" spans="1:26" ht="15.75" customHeight="1" x14ac:dyDescent="0.3">
      <c r="A889" s="99"/>
      <c r="B889" s="99"/>
      <c r="C889" s="99"/>
      <c r="D889" s="99"/>
      <c r="E889" s="99"/>
      <c r="F889" s="99"/>
      <c r="G889" s="99"/>
      <c r="H889" s="99"/>
      <c r="I889" s="99"/>
      <c r="J889" s="99"/>
      <c r="K889" s="99"/>
      <c r="L889" s="99"/>
      <c r="M889" s="99"/>
      <c r="N889" s="99"/>
      <c r="O889" s="1"/>
      <c r="P889" s="1"/>
      <c r="Q889" s="1"/>
      <c r="R889" s="1"/>
      <c r="S889" s="1"/>
      <c r="T889" s="1"/>
      <c r="U889" s="1"/>
      <c r="V889" s="1"/>
      <c r="W889" s="1"/>
      <c r="X889" s="1"/>
      <c r="Y889" s="1"/>
      <c r="Z889" s="1"/>
    </row>
    <row r="890" spans="1:26" ht="15.75" customHeight="1" x14ac:dyDescent="0.3">
      <c r="A890" s="99"/>
      <c r="B890" s="99"/>
      <c r="C890" s="99"/>
      <c r="D890" s="99"/>
      <c r="E890" s="99"/>
      <c r="F890" s="99"/>
      <c r="G890" s="99"/>
      <c r="H890" s="99"/>
      <c r="I890" s="99"/>
      <c r="J890" s="99"/>
      <c r="K890" s="99"/>
      <c r="L890" s="99"/>
      <c r="M890" s="99"/>
      <c r="N890" s="99"/>
      <c r="O890" s="1"/>
      <c r="P890" s="1"/>
      <c r="Q890" s="1"/>
      <c r="R890" s="1"/>
      <c r="S890" s="1"/>
      <c r="T890" s="1"/>
      <c r="U890" s="1"/>
      <c r="V890" s="1"/>
      <c r="W890" s="1"/>
      <c r="X890" s="1"/>
      <c r="Y890" s="1"/>
      <c r="Z890" s="1"/>
    </row>
    <row r="891" spans="1:26" ht="15.75" customHeight="1" x14ac:dyDescent="0.3">
      <c r="A891" s="99"/>
      <c r="B891" s="99"/>
      <c r="C891" s="99"/>
      <c r="D891" s="99"/>
      <c r="E891" s="99"/>
      <c r="F891" s="99"/>
      <c r="G891" s="99"/>
      <c r="H891" s="99"/>
      <c r="I891" s="99"/>
      <c r="J891" s="99"/>
      <c r="K891" s="99"/>
      <c r="L891" s="99"/>
      <c r="M891" s="99"/>
      <c r="N891" s="99"/>
      <c r="O891" s="1"/>
      <c r="P891" s="1"/>
      <c r="Q891" s="1"/>
      <c r="R891" s="1"/>
      <c r="S891" s="1"/>
      <c r="T891" s="1"/>
      <c r="U891" s="1"/>
      <c r="V891" s="1"/>
      <c r="W891" s="1"/>
      <c r="X891" s="1"/>
      <c r="Y891" s="1"/>
      <c r="Z891" s="1"/>
    </row>
    <row r="892" spans="1:26" ht="15.75" customHeight="1" x14ac:dyDescent="0.3">
      <c r="A892" s="99"/>
      <c r="B892" s="99"/>
      <c r="C892" s="99"/>
      <c r="D892" s="99"/>
      <c r="E892" s="99"/>
      <c r="F892" s="99"/>
      <c r="G892" s="99"/>
      <c r="H892" s="99"/>
      <c r="I892" s="99"/>
      <c r="J892" s="99"/>
      <c r="K892" s="99"/>
      <c r="L892" s="99"/>
      <c r="M892" s="99"/>
      <c r="N892" s="99"/>
      <c r="O892" s="1"/>
      <c r="P892" s="1"/>
      <c r="Q892" s="1"/>
      <c r="R892" s="1"/>
      <c r="S892" s="1"/>
      <c r="T892" s="1"/>
      <c r="U892" s="1"/>
      <c r="V892" s="1"/>
      <c r="W892" s="1"/>
      <c r="X892" s="1"/>
      <c r="Y892" s="1"/>
      <c r="Z892" s="1"/>
    </row>
    <row r="893" spans="1:26" ht="15.75" customHeight="1" x14ac:dyDescent="0.3">
      <c r="A893" s="99"/>
      <c r="B893" s="99"/>
      <c r="C893" s="99"/>
      <c r="D893" s="99"/>
      <c r="E893" s="99"/>
      <c r="F893" s="99"/>
      <c r="G893" s="99"/>
      <c r="H893" s="99"/>
      <c r="I893" s="99"/>
      <c r="J893" s="99"/>
      <c r="K893" s="99"/>
      <c r="L893" s="99"/>
      <c r="M893" s="99"/>
      <c r="N893" s="99"/>
      <c r="O893" s="1"/>
      <c r="P893" s="1"/>
      <c r="Q893" s="1"/>
      <c r="R893" s="1"/>
      <c r="S893" s="1"/>
      <c r="T893" s="1"/>
      <c r="U893" s="1"/>
      <c r="V893" s="1"/>
      <c r="W893" s="1"/>
      <c r="X893" s="1"/>
      <c r="Y893" s="1"/>
      <c r="Z893" s="1"/>
    </row>
    <row r="894" spans="1:26" ht="15.75" customHeight="1" x14ac:dyDescent="0.3">
      <c r="A894" s="99"/>
      <c r="B894" s="99"/>
      <c r="C894" s="99"/>
      <c r="D894" s="99"/>
      <c r="E894" s="99"/>
      <c r="F894" s="99"/>
      <c r="G894" s="99"/>
      <c r="H894" s="99"/>
      <c r="I894" s="99"/>
      <c r="J894" s="99"/>
      <c r="K894" s="99"/>
      <c r="L894" s="99"/>
      <c r="M894" s="99"/>
      <c r="N894" s="99"/>
      <c r="O894" s="1"/>
      <c r="P894" s="1"/>
      <c r="Q894" s="1"/>
      <c r="R894" s="1"/>
      <c r="S894" s="1"/>
      <c r="T894" s="1"/>
      <c r="U894" s="1"/>
      <c r="V894" s="1"/>
      <c r="W894" s="1"/>
      <c r="X894" s="1"/>
      <c r="Y894" s="1"/>
      <c r="Z894" s="1"/>
    </row>
    <row r="895" spans="1:26" ht="15.75" customHeight="1" x14ac:dyDescent="0.3">
      <c r="A895" s="99"/>
      <c r="B895" s="99"/>
      <c r="C895" s="99"/>
      <c r="D895" s="99"/>
      <c r="E895" s="99"/>
      <c r="F895" s="99"/>
      <c r="G895" s="99"/>
      <c r="H895" s="99"/>
      <c r="I895" s="99"/>
      <c r="J895" s="99"/>
      <c r="K895" s="99"/>
      <c r="L895" s="99"/>
      <c r="M895" s="99"/>
      <c r="N895" s="99"/>
      <c r="O895" s="1"/>
      <c r="P895" s="1"/>
      <c r="Q895" s="1"/>
      <c r="R895" s="1"/>
      <c r="S895" s="1"/>
      <c r="T895" s="1"/>
      <c r="U895" s="1"/>
      <c r="V895" s="1"/>
      <c r="W895" s="1"/>
      <c r="X895" s="1"/>
      <c r="Y895" s="1"/>
      <c r="Z895" s="1"/>
    </row>
    <row r="896" spans="1:26" ht="15.75" customHeight="1" x14ac:dyDescent="0.3">
      <c r="A896" s="99"/>
      <c r="B896" s="99"/>
      <c r="C896" s="99"/>
      <c r="D896" s="99"/>
      <c r="E896" s="99"/>
      <c r="F896" s="99"/>
      <c r="G896" s="99"/>
      <c r="H896" s="99"/>
      <c r="I896" s="99"/>
      <c r="J896" s="99"/>
      <c r="K896" s="99"/>
      <c r="L896" s="99"/>
      <c r="M896" s="99"/>
      <c r="N896" s="99"/>
      <c r="O896" s="1"/>
      <c r="P896" s="1"/>
      <c r="Q896" s="1"/>
      <c r="R896" s="1"/>
      <c r="S896" s="1"/>
      <c r="T896" s="1"/>
      <c r="U896" s="1"/>
      <c r="V896" s="1"/>
      <c r="W896" s="1"/>
      <c r="X896" s="1"/>
      <c r="Y896" s="1"/>
      <c r="Z896" s="1"/>
    </row>
    <row r="897" spans="1:26" ht="15.75" customHeight="1" x14ac:dyDescent="0.3">
      <c r="A897" s="99"/>
      <c r="B897" s="99"/>
      <c r="C897" s="99"/>
      <c r="D897" s="99"/>
      <c r="E897" s="99"/>
      <c r="F897" s="99"/>
      <c r="G897" s="99"/>
      <c r="H897" s="99"/>
      <c r="I897" s="99"/>
      <c r="J897" s="99"/>
      <c r="K897" s="99"/>
      <c r="L897" s="99"/>
      <c r="M897" s="99"/>
      <c r="N897" s="99"/>
      <c r="O897" s="1"/>
      <c r="P897" s="1"/>
      <c r="Q897" s="1"/>
      <c r="R897" s="1"/>
      <c r="S897" s="1"/>
      <c r="T897" s="1"/>
      <c r="U897" s="1"/>
      <c r="V897" s="1"/>
      <c r="W897" s="1"/>
      <c r="X897" s="1"/>
      <c r="Y897" s="1"/>
      <c r="Z897" s="1"/>
    </row>
    <row r="898" spans="1:26" ht="15.75" customHeight="1" x14ac:dyDescent="0.3">
      <c r="A898" s="99"/>
      <c r="B898" s="99"/>
      <c r="C898" s="99"/>
      <c r="D898" s="99"/>
      <c r="E898" s="99"/>
      <c r="F898" s="99"/>
      <c r="G898" s="99"/>
      <c r="H898" s="99"/>
      <c r="I898" s="99"/>
      <c r="J898" s="99"/>
      <c r="K898" s="99"/>
      <c r="L898" s="99"/>
      <c r="M898" s="99"/>
      <c r="N898" s="99"/>
      <c r="O898" s="1"/>
      <c r="P898" s="1"/>
      <c r="Q898" s="1"/>
      <c r="R898" s="1"/>
      <c r="S898" s="1"/>
      <c r="T898" s="1"/>
      <c r="U898" s="1"/>
      <c r="V898" s="1"/>
      <c r="W898" s="1"/>
      <c r="X898" s="1"/>
      <c r="Y898" s="1"/>
      <c r="Z898" s="1"/>
    </row>
    <row r="899" spans="1:26" ht="15.75" customHeight="1" x14ac:dyDescent="0.3">
      <c r="A899" s="99"/>
      <c r="B899" s="99"/>
      <c r="C899" s="99"/>
      <c r="D899" s="99"/>
      <c r="E899" s="99"/>
      <c r="F899" s="99"/>
      <c r="G899" s="99"/>
      <c r="H899" s="99"/>
      <c r="I899" s="99"/>
      <c r="J899" s="99"/>
      <c r="K899" s="99"/>
      <c r="L899" s="99"/>
      <c r="M899" s="99"/>
      <c r="N899" s="99"/>
      <c r="O899" s="1"/>
      <c r="P899" s="1"/>
      <c r="Q899" s="1"/>
      <c r="R899" s="1"/>
      <c r="S899" s="1"/>
      <c r="T899" s="1"/>
      <c r="U899" s="1"/>
      <c r="V899" s="1"/>
      <c r="W899" s="1"/>
      <c r="X899" s="1"/>
      <c r="Y899" s="1"/>
      <c r="Z899" s="1"/>
    </row>
    <row r="900" spans="1:26" ht="15.75" customHeight="1" x14ac:dyDescent="0.3">
      <c r="A900" s="99"/>
      <c r="B900" s="99"/>
      <c r="C900" s="99"/>
      <c r="D900" s="99"/>
      <c r="E900" s="99"/>
      <c r="F900" s="99"/>
      <c r="G900" s="99"/>
      <c r="H900" s="99"/>
      <c r="I900" s="99"/>
      <c r="J900" s="99"/>
      <c r="K900" s="99"/>
      <c r="L900" s="99"/>
      <c r="M900" s="99"/>
      <c r="N900" s="99"/>
      <c r="O900" s="1"/>
      <c r="P900" s="1"/>
      <c r="Q900" s="1"/>
      <c r="R900" s="1"/>
      <c r="S900" s="1"/>
      <c r="T900" s="1"/>
      <c r="U900" s="1"/>
      <c r="V900" s="1"/>
      <c r="W900" s="1"/>
      <c r="X900" s="1"/>
      <c r="Y900" s="1"/>
      <c r="Z900" s="1"/>
    </row>
    <row r="901" spans="1:26" ht="15.75" customHeight="1" x14ac:dyDescent="0.3">
      <c r="A901" s="99"/>
      <c r="B901" s="99"/>
      <c r="C901" s="99"/>
      <c r="D901" s="99"/>
      <c r="E901" s="99"/>
      <c r="F901" s="99"/>
      <c r="G901" s="99"/>
      <c r="H901" s="99"/>
      <c r="I901" s="99"/>
      <c r="J901" s="99"/>
      <c r="K901" s="99"/>
      <c r="L901" s="99"/>
      <c r="M901" s="99"/>
      <c r="N901" s="99"/>
      <c r="O901" s="1"/>
      <c r="P901" s="1"/>
      <c r="Q901" s="1"/>
      <c r="R901" s="1"/>
      <c r="S901" s="1"/>
      <c r="T901" s="1"/>
      <c r="U901" s="1"/>
      <c r="V901" s="1"/>
      <c r="W901" s="1"/>
      <c r="X901" s="1"/>
      <c r="Y901" s="1"/>
      <c r="Z901" s="1"/>
    </row>
    <row r="902" spans="1:26" ht="15.75" customHeight="1" x14ac:dyDescent="0.3">
      <c r="A902" s="99"/>
      <c r="B902" s="99"/>
      <c r="C902" s="99"/>
      <c r="D902" s="99"/>
      <c r="E902" s="99"/>
      <c r="F902" s="99"/>
      <c r="G902" s="99"/>
      <c r="H902" s="99"/>
      <c r="I902" s="99"/>
      <c r="J902" s="99"/>
      <c r="K902" s="99"/>
      <c r="L902" s="99"/>
      <c r="M902" s="99"/>
      <c r="N902" s="99"/>
      <c r="O902" s="1"/>
      <c r="P902" s="1"/>
      <c r="Q902" s="1"/>
      <c r="R902" s="1"/>
      <c r="S902" s="1"/>
      <c r="T902" s="1"/>
      <c r="U902" s="1"/>
      <c r="V902" s="1"/>
      <c r="W902" s="1"/>
      <c r="X902" s="1"/>
      <c r="Y902" s="1"/>
      <c r="Z902" s="1"/>
    </row>
    <row r="903" spans="1:26" ht="15.75" customHeight="1" x14ac:dyDescent="0.3">
      <c r="A903" s="99"/>
      <c r="B903" s="99"/>
      <c r="C903" s="99"/>
      <c r="D903" s="99"/>
      <c r="E903" s="99"/>
      <c r="F903" s="99"/>
      <c r="G903" s="99"/>
      <c r="H903" s="99"/>
      <c r="I903" s="99"/>
      <c r="J903" s="99"/>
      <c r="K903" s="99"/>
      <c r="L903" s="99"/>
      <c r="M903" s="99"/>
      <c r="N903" s="99"/>
      <c r="O903" s="1"/>
      <c r="P903" s="1"/>
      <c r="Q903" s="1"/>
      <c r="R903" s="1"/>
      <c r="S903" s="1"/>
      <c r="T903" s="1"/>
      <c r="U903" s="1"/>
      <c r="V903" s="1"/>
      <c r="W903" s="1"/>
      <c r="X903" s="1"/>
      <c r="Y903" s="1"/>
      <c r="Z903" s="1"/>
    </row>
    <row r="904" spans="1:26" ht="15.75" customHeight="1" x14ac:dyDescent="0.3">
      <c r="A904" s="99"/>
      <c r="B904" s="99"/>
      <c r="C904" s="99"/>
      <c r="D904" s="99"/>
      <c r="E904" s="99"/>
      <c r="F904" s="99"/>
      <c r="G904" s="99"/>
      <c r="H904" s="99"/>
      <c r="I904" s="99"/>
      <c r="J904" s="99"/>
      <c r="K904" s="99"/>
      <c r="L904" s="99"/>
      <c r="M904" s="99"/>
      <c r="N904" s="99"/>
      <c r="O904" s="1"/>
      <c r="P904" s="1"/>
      <c r="Q904" s="1"/>
      <c r="R904" s="1"/>
      <c r="S904" s="1"/>
      <c r="T904" s="1"/>
      <c r="U904" s="1"/>
      <c r="V904" s="1"/>
      <c r="W904" s="1"/>
      <c r="X904" s="1"/>
      <c r="Y904" s="1"/>
      <c r="Z904" s="1"/>
    </row>
    <row r="905" spans="1:26" ht="15.75" customHeight="1" x14ac:dyDescent="0.3">
      <c r="A905" s="99"/>
      <c r="B905" s="99"/>
      <c r="C905" s="99"/>
      <c r="D905" s="99"/>
      <c r="E905" s="99"/>
      <c r="F905" s="99"/>
      <c r="G905" s="99"/>
      <c r="H905" s="99"/>
      <c r="I905" s="99"/>
      <c r="J905" s="99"/>
      <c r="K905" s="99"/>
      <c r="L905" s="99"/>
      <c r="M905" s="99"/>
      <c r="N905" s="99"/>
      <c r="O905" s="1"/>
      <c r="P905" s="1"/>
      <c r="Q905" s="1"/>
      <c r="R905" s="1"/>
      <c r="S905" s="1"/>
      <c r="T905" s="1"/>
      <c r="U905" s="1"/>
      <c r="V905" s="1"/>
      <c r="W905" s="1"/>
      <c r="X905" s="1"/>
      <c r="Y905" s="1"/>
      <c r="Z905" s="1"/>
    </row>
    <row r="906" spans="1:26" ht="15.75" customHeight="1" x14ac:dyDescent="0.3">
      <c r="A906" s="99"/>
      <c r="B906" s="99"/>
      <c r="C906" s="99"/>
      <c r="D906" s="99"/>
      <c r="E906" s="99"/>
      <c r="F906" s="99"/>
      <c r="G906" s="99"/>
      <c r="H906" s="99"/>
      <c r="I906" s="99"/>
      <c r="J906" s="99"/>
      <c r="K906" s="99"/>
      <c r="L906" s="99"/>
      <c r="M906" s="99"/>
      <c r="N906" s="99"/>
      <c r="O906" s="1"/>
      <c r="P906" s="1"/>
      <c r="Q906" s="1"/>
      <c r="R906" s="1"/>
      <c r="S906" s="1"/>
      <c r="T906" s="1"/>
      <c r="U906" s="1"/>
      <c r="V906" s="1"/>
      <c r="W906" s="1"/>
      <c r="X906" s="1"/>
      <c r="Y906" s="1"/>
      <c r="Z906" s="1"/>
    </row>
    <row r="907" spans="1:26" ht="15.75" customHeight="1" x14ac:dyDescent="0.3">
      <c r="A907" s="99"/>
      <c r="B907" s="99"/>
      <c r="C907" s="99"/>
      <c r="D907" s="99"/>
      <c r="E907" s="99"/>
      <c r="F907" s="99"/>
      <c r="G907" s="99"/>
      <c r="H907" s="99"/>
      <c r="I907" s="99"/>
      <c r="J907" s="99"/>
      <c r="K907" s="99"/>
      <c r="L907" s="99"/>
      <c r="M907" s="99"/>
      <c r="N907" s="99"/>
      <c r="O907" s="1"/>
      <c r="P907" s="1"/>
      <c r="Q907" s="1"/>
      <c r="R907" s="1"/>
      <c r="S907" s="1"/>
      <c r="T907" s="1"/>
      <c r="U907" s="1"/>
      <c r="V907" s="1"/>
      <c r="W907" s="1"/>
      <c r="X907" s="1"/>
      <c r="Y907" s="1"/>
      <c r="Z907" s="1"/>
    </row>
    <row r="908" spans="1:26" ht="15.75" customHeight="1" x14ac:dyDescent="0.3">
      <c r="A908" s="99"/>
      <c r="B908" s="99"/>
      <c r="C908" s="99"/>
      <c r="D908" s="99"/>
      <c r="E908" s="99"/>
      <c r="F908" s="99"/>
      <c r="G908" s="99"/>
      <c r="H908" s="99"/>
      <c r="I908" s="99"/>
      <c r="J908" s="99"/>
      <c r="K908" s="99"/>
      <c r="L908" s="99"/>
      <c r="M908" s="99"/>
      <c r="N908" s="99"/>
      <c r="O908" s="1"/>
      <c r="P908" s="1"/>
      <c r="Q908" s="1"/>
      <c r="R908" s="1"/>
      <c r="S908" s="1"/>
      <c r="T908" s="1"/>
      <c r="U908" s="1"/>
      <c r="V908" s="1"/>
      <c r="W908" s="1"/>
      <c r="X908" s="1"/>
      <c r="Y908" s="1"/>
      <c r="Z908" s="1"/>
    </row>
    <row r="909" spans="1:26" ht="15.75" customHeight="1" x14ac:dyDescent="0.3">
      <c r="A909" s="99"/>
      <c r="B909" s="99"/>
      <c r="C909" s="99"/>
      <c r="D909" s="99"/>
      <c r="E909" s="99"/>
      <c r="F909" s="99"/>
      <c r="G909" s="99"/>
      <c r="H909" s="99"/>
      <c r="I909" s="99"/>
      <c r="J909" s="99"/>
      <c r="K909" s="99"/>
      <c r="L909" s="99"/>
      <c r="M909" s="99"/>
      <c r="N909" s="99"/>
      <c r="O909" s="1"/>
      <c r="P909" s="1"/>
      <c r="Q909" s="1"/>
      <c r="R909" s="1"/>
      <c r="S909" s="1"/>
      <c r="T909" s="1"/>
      <c r="U909" s="1"/>
      <c r="V909" s="1"/>
      <c r="W909" s="1"/>
      <c r="X909" s="1"/>
      <c r="Y909" s="1"/>
      <c r="Z909" s="1"/>
    </row>
    <row r="910" spans="1:26" ht="15.75" customHeight="1" x14ac:dyDescent="0.3">
      <c r="A910" s="99"/>
      <c r="B910" s="99"/>
      <c r="C910" s="99"/>
      <c r="D910" s="99"/>
      <c r="E910" s="99"/>
      <c r="F910" s="99"/>
      <c r="G910" s="99"/>
      <c r="H910" s="99"/>
      <c r="I910" s="99"/>
      <c r="J910" s="99"/>
      <c r="K910" s="99"/>
      <c r="L910" s="99"/>
      <c r="M910" s="99"/>
      <c r="N910" s="99"/>
      <c r="O910" s="1"/>
      <c r="P910" s="1"/>
      <c r="Q910" s="1"/>
      <c r="R910" s="1"/>
      <c r="S910" s="1"/>
      <c r="T910" s="1"/>
      <c r="U910" s="1"/>
      <c r="V910" s="1"/>
      <c r="W910" s="1"/>
      <c r="X910" s="1"/>
      <c r="Y910" s="1"/>
      <c r="Z910" s="1"/>
    </row>
    <row r="911" spans="1:26" ht="15.75" customHeight="1" x14ac:dyDescent="0.3">
      <c r="A911" s="99"/>
      <c r="B911" s="99"/>
      <c r="C911" s="99"/>
      <c r="D911" s="99"/>
      <c r="E911" s="99"/>
      <c r="F911" s="99"/>
      <c r="G911" s="99"/>
      <c r="H911" s="99"/>
      <c r="I911" s="99"/>
      <c r="J911" s="99"/>
      <c r="K911" s="99"/>
      <c r="L911" s="99"/>
      <c r="M911" s="99"/>
      <c r="N911" s="99"/>
      <c r="O911" s="1"/>
      <c r="P911" s="1"/>
      <c r="Q911" s="1"/>
      <c r="R911" s="1"/>
      <c r="S911" s="1"/>
      <c r="T911" s="1"/>
      <c r="U911" s="1"/>
      <c r="V911" s="1"/>
      <c r="W911" s="1"/>
      <c r="X911" s="1"/>
      <c r="Y911" s="1"/>
      <c r="Z911" s="1"/>
    </row>
    <row r="912" spans="1:26" ht="15.75" customHeight="1" x14ac:dyDescent="0.3">
      <c r="A912" s="99"/>
      <c r="B912" s="99"/>
      <c r="C912" s="99"/>
      <c r="D912" s="99"/>
      <c r="E912" s="99"/>
      <c r="F912" s="99"/>
      <c r="G912" s="99"/>
      <c r="H912" s="99"/>
      <c r="I912" s="99"/>
      <c r="J912" s="99"/>
      <c r="K912" s="99"/>
      <c r="L912" s="99"/>
      <c r="M912" s="99"/>
      <c r="N912" s="99"/>
      <c r="O912" s="1"/>
      <c r="P912" s="1"/>
      <c r="Q912" s="1"/>
      <c r="R912" s="1"/>
      <c r="S912" s="1"/>
      <c r="T912" s="1"/>
      <c r="U912" s="1"/>
      <c r="V912" s="1"/>
      <c r="W912" s="1"/>
      <c r="X912" s="1"/>
      <c r="Y912" s="1"/>
      <c r="Z912" s="1"/>
    </row>
    <row r="913" spans="1:26" ht="15.75" customHeight="1" x14ac:dyDescent="0.3">
      <c r="A913" s="99"/>
      <c r="B913" s="99"/>
      <c r="C913" s="99"/>
      <c r="D913" s="99"/>
      <c r="E913" s="99"/>
      <c r="F913" s="99"/>
      <c r="G913" s="99"/>
      <c r="H913" s="99"/>
      <c r="I913" s="99"/>
      <c r="J913" s="99"/>
      <c r="K913" s="99"/>
      <c r="L913" s="99"/>
      <c r="M913" s="99"/>
      <c r="N913" s="99"/>
      <c r="O913" s="1"/>
      <c r="P913" s="1"/>
      <c r="Q913" s="1"/>
      <c r="R913" s="1"/>
      <c r="S913" s="1"/>
      <c r="T913" s="1"/>
      <c r="U913" s="1"/>
      <c r="V913" s="1"/>
      <c r="W913" s="1"/>
      <c r="X913" s="1"/>
      <c r="Y913" s="1"/>
      <c r="Z913" s="1"/>
    </row>
    <row r="914" spans="1:26" ht="15.75" customHeight="1" x14ac:dyDescent="0.3">
      <c r="A914" s="99"/>
      <c r="B914" s="99"/>
      <c r="C914" s="99"/>
      <c r="D914" s="99"/>
      <c r="E914" s="99"/>
      <c r="F914" s="99"/>
      <c r="G914" s="99"/>
      <c r="H914" s="99"/>
      <c r="I914" s="99"/>
      <c r="J914" s="99"/>
      <c r="K914" s="99"/>
      <c r="L914" s="99"/>
      <c r="M914" s="99"/>
      <c r="N914" s="99"/>
      <c r="O914" s="1"/>
      <c r="P914" s="1"/>
      <c r="Q914" s="1"/>
      <c r="R914" s="1"/>
      <c r="S914" s="1"/>
      <c r="T914" s="1"/>
      <c r="U914" s="1"/>
      <c r="V914" s="1"/>
      <c r="W914" s="1"/>
      <c r="X914" s="1"/>
      <c r="Y914" s="1"/>
      <c r="Z914" s="1"/>
    </row>
    <row r="915" spans="1:26" ht="15.75" customHeight="1" x14ac:dyDescent="0.3">
      <c r="A915" s="99"/>
      <c r="B915" s="99"/>
      <c r="C915" s="99"/>
      <c r="D915" s="99"/>
      <c r="E915" s="99"/>
      <c r="F915" s="99"/>
      <c r="G915" s="99"/>
      <c r="H915" s="99"/>
      <c r="I915" s="99"/>
      <c r="J915" s="99"/>
      <c r="K915" s="99"/>
      <c r="L915" s="99"/>
      <c r="M915" s="99"/>
      <c r="N915" s="99"/>
      <c r="O915" s="1"/>
      <c r="P915" s="1"/>
      <c r="Q915" s="1"/>
      <c r="R915" s="1"/>
      <c r="S915" s="1"/>
      <c r="T915" s="1"/>
      <c r="U915" s="1"/>
      <c r="V915" s="1"/>
      <c r="W915" s="1"/>
      <c r="X915" s="1"/>
      <c r="Y915" s="1"/>
      <c r="Z915" s="1"/>
    </row>
    <row r="916" spans="1:26" ht="15.75" customHeight="1" x14ac:dyDescent="0.3">
      <c r="A916" s="99"/>
      <c r="B916" s="99"/>
      <c r="C916" s="99"/>
      <c r="D916" s="99"/>
      <c r="E916" s="99"/>
      <c r="F916" s="99"/>
      <c r="G916" s="99"/>
      <c r="H916" s="99"/>
      <c r="I916" s="99"/>
      <c r="J916" s="99"/>
      <c r="K916" s="99"/>
      <c r="L916" s="99"/>
      <c r="M916" s="99"/>
      <c r="N916" s="99"/>
      <c r="O916" s="1"/>
      <c r="P916" s="1"/>
      <c r="Q916" s="1"/>
      <c r="R916" s="1"/>
      <c r="S916" s="1"/>
      <c r="T916" s="1"/>
      <c r="U916" s="1"/>
      <c r="V916" s="1"/>
      <c r="W916" s="1"/>
      <c r="X916" s="1"/>
      <c r="Y916" s="1"/>
      <c r="Z916" s="1"/>
    </row>
    <row r="917" spans="1:26" ht="15.75" customHeight="1" x14ac:dyDescent="0.3">
      <c r="A917" s="99"/>
      <c r="B917" s="99"/>
      <c r="C917" s="99"/>
      <c r="D917" s="99"/>
      <c r="E917" s="99"/>
      <c r="F917" s="99"/>
      <c r="G917" s="99"/>
      <c r="H917" s="99"/>
      <c r="I917" s="99"/>
      <c r="J917" s="99"/>
      <c r="K917" s="99"/>
      <c r="L917" s="99"/>
      <c r="M917" s="99"/>
      <c r="N917" s="99"/>
      <c r="O917" s="1"/>
      <c r="P917" s="1"/>
      <c r="Q917" s="1"/>
      <c r="R917" s="1"/>
      <c r="S917" s="1"/>
      <c r="T917" s="1"/>
      <c r="U917" s="1"/>
      <c r="V917" s="1"/>
      <c r="W917" s="1"/>
      <c r="X917" s="1"/>
      <c r="Y917" s="1"/>
      <c r="Z917" s="1"/>
    </row>
    <row r="918" spans="1:26" ht="15.75" customHeight="1" x14ac:dyDescent="0.3">
      <c r="A918" s="99"/>
      <c r="B918" s="99"/>
      <c r="C918" s="99"/>
      <c r="D918" s="99"/>
      <c r="E918" s="99"/>
      <c r="F918" s="99"/>
      <c r="G918" s="99"/>
      <c r="H918" s="99"/>
      <c r="I918" s="99"/>
      <c r="J918" s="99"/>
      <c r="K918" s="99"/>
      <c r="L918" s="99"/>
      <c r="M918" s="99"/>
      <c r="N918" s="99"/>
      <c r="O918" s="1"/>
      <c r="P918" s="1"/>
      <c r="Q918" s="1"/>
      <c r="R918" s="1"/>
      <c r="S918" s="1"/>
      <c r="T918" s="1"/>
      <c r="U918" s="1"/>
      <c r="V918" s="1"/>
      <c r="W918" s="1"/>
      <c r="X918" s="1"/>
      <c r="Y918" s="1"/>
      <c r="Z918" s="1"/>
    </row>
    <row r="919" spans="1:26" ht="15.75" customHeight="1" x14ac:dyDescent="0.3">
      <c r="A919" s="99"/>
      <c r="B919" s="99"/>
      <c r="C919" s="99"/>
      <c r="D919" s="99"/>
      <c r="E919" s="99"/>
      <c r="F919" s="99"/>
      <c r="G919" s="99"/>
      <c r="H919" s="99"/>
      <c r="I919" s="99"/>
      <c r="J919" s="99"/>
      <c r="K919" s="99"/>
      <c r="L919" s="99"/>
      <c r="M919" s="99"/>
      <c r="N919" s="99"/>
      <c r="O919" s="1"/>
      <c r="P919" s="1"/>
      <c r="Q919" s="1"/>
      <c r="R919" s="1"/>
      <c r="S919" s="1"/>
      <c r="T919" s="1"/>
      <c r="U919" s="1"/>
      <c r="V919" s="1"/>
      <c r="W919" s="1"/>
      <c r="X919" s="1"/>
      <c r="Y919" s="1"/>
      <c r="Z919" s="1"/>
    </row>
    <row r="920" spans="1:26" ht="15.75" customHeight="1" x14ac:dyDescent="0.3">
      <c r="A920" s="99"/>
      <c r="B920" s="99"/>
      <c r="C920" s="99"/>
      <c r="D920" s="99"/>
      <c r="E920" s="99"/>
      <c r="F920" s="99"/>
      <c r="G920" s="99"/>
      <c r="H920" s="99"/>
      <c r="I920" s="99"/>
      <c r="J920" s="99"/>
      <c r="K920" s="99"/>
      <c r="L920" s="99"/>
      <c r="M920" s="99"/>
      <c r="N920" s="99"/>
      <c r="O920" s="1"/>
      <c r="P920" s="1"/>
      <c r="Q920" s="1"/>
      <c r="R920" s="1"/>
      <c r="S920" s="1"/>
      <c r="T920" s="1"/>
      <c r="U920" s="1"/>
      <c r="V920" s="1"/>
      <c r="W920" s="1"/>
      <c r="X920" s="1"/>
      <c r="Y920" s="1"/>
      <c r="Z920" s="1"/>
    </row>
    <row r="921" spans="1:26" ht="15.75" customHeight="1" x14ac:dyDescent="0.3">
      <c r="A921" s="99"/>
      <c r="B921" s="99"/>
      <c r="C921" s="99"/>
      <c r="D921" s="99"/>
      <c r="E921" s="99"/>
      <c r="F921" s="99"/>
      <c r="G921" s="99"/>
      <c r="H921" s="99"/>
      <c r="I921" s="99"/>
      <c r="J921" s="99"/>
      <c r="K921" s="99"/>
      <c r="L921" s="99"/>
      <c r="M921" s="99"/>
      <c r="N921" s="99"/>
      <c r="O921" s="1"/>
      <c r="P921" s="1"/>
      <c r="Q921" s="1"/>
      <c r="R921" s="1"/>
      <c r="S921" s="1"/>
      <c r="T921" s="1"/>
      <c r="U921" s="1"/>
      <c r="V921" s="1"/>
      <c r="W921" s="1"/>
      <c r="X921" s="1"/>
      <c r="Y921" s="1"/>
      <c r="Z921" s="1"/>
    </row>
    <row r="922" spans="1:26" ht="15.75" customHeight="1" x14ac:dyDescent="0.3">
      <c r="A922" s="99"/>
      <c r="B922" s="99"/>
      <c r="C922" s="99"/>
      <c r="D922" s="99"/>
      <c r="E922" s="99"/>
      <c r="F922" s="99"/>
      <c r="G922" s="99"/>
      <c r="H922" s="99"/>
      <c r="I922" s="99"/>
      <c r="J922" s="99"/>
      <c r="K922" s="99"/>
      <c r="L922" s="99"/>
      <c r="M922" s="99"/>
      <c r="N922" s="99"/>
      <c r="O922" s="1"/>
      <c r="P922" s="1"/>
      <c r="Q922" s="1"/>
      <c r="R922" s="1"/>
      <c r="S922" s="1"/>
      <c r="T922" s="1"/>
      <c r="U922" s="1"/>
      <c r="V922" s="1"/>
      <c r="W922" s="1"/>
      <c r="X922" s="1"/>
      <c r="Y922" s="1"/>
      <c r="Z922" s="1"/>
    </row>
    <row r="923" spans="1:26" ht="15.75" customHeight="1" x14ac:dyDescent="0.3">
      <c r="A923" s="99"/>
      <c r="B923" s="99"/>
      <c r="C923" s="99"/>
      <c r="D923" s="99"/>
      <c r="E923" s="99"/>
      <c r="F923" s="99"/>
      <c r="G923" s="99"/>
      <c r="H923" s="99"/>
      <c r="I923" s="99"/>
      <c r="J923" s="99"/>
      <c r="K923" s="99"/>
      <c r="L923" s="99"/>
      <c r="M923" s="99"/>
      <c r="N923" s="99"/>
      <c r="O923" s="1"/>
      <c r="P923" s="1"/>
      <c r="Q923" s="1"/>
      <c r="R923" s="1"/>
      <c r="S923" s="1"/>
      <c r="T923" s="1"/>
      <c r="U923" s="1"/>
      <c r="V923" s="1"/>
      <c r="W923" s="1"/>
      <c r="X923" s="1"/>
      <c r="Y923" s="1"/>
      <c r="Z923" s="1"/>
    </row>
    <row r="924" spans="1:26" ht="15.75" customHeight="1" x14ac:dyDescent="0.3">
      <c r="A924" s="99"/>
      <c r="B924" s="99"/>
      <c r="C924" s="99"/>
      <c r="D924" s="99"/>
      <c r="E924" s="99"/>
      <c r="F924" s="99"/>
      <c r="G924" s="99"/>
      <c r="H924" s="99"/>
      <c r="I924" s="99"/>
      <c r="J924" s="99"/>
      <c r="K924" s="99"/>
      <c r="L924" s="99"/>
      <c r="M924" s="99"/>
      <c r="N924" s="99"/>
      <c r="O924" s="1"/>
      <c r="P924" s="1"/>
      <c r="Q924" s="1"/>
      <c r="R924" s="1"/>
      <c r="S924" s="1"/>
      <c r="T924" s="1"/>
      <c r="U924" s="1"/>
      <c r="V924" s="1"/>
      <c r="W924" s="1"/>
      <c r="X924" s="1"/>
      <c r="Y924" s="1"/>
      <c r="Z924" s="1"/>
    </row>
    <row r="925" spans="1:26" ht="15.75" customHeight="1" x14ac:dyDescent="0.3">
      <c r="A925" s="99"/>
      <c r="B925" s="99"/>
      <c r="C925" s="99"/>
      <c r="D925" s="99"/>
      <c r="E925" s="99"/>
      <c r="F925" s="99"/>
      <c r="G925" s="99"/>
      <c r="H925" s="99"/>
      <c r="I925" s="99"/>
      <c r="J925" s="99"/>
      <c r="K925" s="99"/>
      <c r="L925" s="99"/>
      <c r="M925" s="99"/>
      <c r="N925" s="99"/>
      <c r="O925" s="1"/>
      <c r="P925" s="1"/>
      <c r="Q925" s="1"/>
      <c r="R925" s="1"/>
      <c r="S925" s="1"/>
      <c r="T925" s="1"/>
      <c r="U925" s="1"/>
      <c r="V925" s="1"/>
      <c r="W925" s="1"/>
      <c r="X925" s="1"/>
      <c r="Y925" s="1"/>
      <c r="Z925" s="1"/>
    </row>
    <row r="926" spans="1:26" ht="15.75" customHeight="1" x14ac:dyDescent="0.3">
      <c r="A926" s="99"/>
      <c r="B926" s="99"/>
      <c r="C926" s="99"/>
      <c r="D926" s="99"/>
      <c r="E926" s="99"/>
      <c r="F926" s="99"/>
      <c r="G926" s="99"/>
      <c r="H926" s="99"/>
      <c r="I926" s="99"/>
      <c r="J926" s="99"/>
      <c r="K926" s="99"/>
      <c r="L926" s="99"/>
      <c r="M926" s="99"/>
      <c r="N926" s="99"/>
      <c r="O926" s="1"/>
      <c r="P926" s="1"/>
      <c r="Q926" s="1"/>
      <c r="R926" s="1"/>
      <c r="S926" s="1"/>
      <c r="T926" s="1"/>
      <c r="U926" s="1"/>
      <c r="V926" s="1"/>
      <c r="W926" s="1"/>
      <c r="X926" s="1"/>
      <c r="Y926" s="1"/>
      <c r="Z926" s="1"/>
    </row>
    <row r="927" spans="1:26" ht="15.75" customHeight="1" x14ac:dyDescent="0.3">
      <c r="A927" s="99"/>
      <c r="B927" s="99"/>
      <c r="C927" s="99"/>
      <c r="D927" s="99"/>
      <c r="E927" s="99"/>
      <c r="F927" s="99"/>
      <c r="G927" s="99"/>
      <c r="H927" s="99"/>
      <c r="I927" s="99"/>
      <c r="J927" s="99"/>
      <c r="K927" s="99"/>
      <c r="L927" s="99"/>
      <c r="M927" s="99"/>
      <c r="N927" s="99"/>
      <c r="O927" s="1"/>
      <c r="P927" s="1"/>
      <c r="Q927" s="1"/>
      <c r="R927" s="1"/>
      <c r="S927" s="1"/>
      <c r="T927" s="1"/>
      <c r="U927" s="1"/>
      <c r="V927" s="1"/>
      <c r="W927" s="1"/>
      <c r="X927" s="1"/>
      <c r="Y927" s="1"/>
      <c r="Z927" s="1"/>
    </row>
    <row r="928" spans="1:26" ht="15.75" customHeight="1" x14ac:dyDescent="0.3">
      <c r="A928" s="99"/>
      <c r="B928" s="99"/>
      <c r="C928" s="99"/>
      <c r="D928" s="99"/>
      <c r="E928" s="99"/>
      <c r="F928" s="99"/>
      <c r="G928" s="99"/>
      <c r="H928" s="99"/>
      <c r="I928" s="99"/>
      <c r="J928" s="99"/>
      <c r="K928" s="99"/>
      <c r="L928" s="99"/>
      <c r="M928" s="99"/>
      <c r="N928" s="99"/>
      <c r="O928" s="1"/>
      <c r="P928" s="1"/>
      <c r="Q928" s="1"/>
      <c r="R928" s="1"/>
      <c r="S928" s="1"/>
      <c r="T928" s="1"/>
      <c r="U928" s="1"/>
      <c r="V928" s="1"/>
      <c r="W928" s="1"/>
      <c r="X928" s="1"/>
      <c r="Y928" s="1"/>
      <c r="Z928" s="1"/>
    </row>
    <row r="929" spans="1:26" ht="15.75" customHeight="1" x14ac:dyDescent="0.3">
      <c r="A929" s="99"/>
      <c r="B929" s="99"/>
      <c r="C929" s="99"/>
      <c r="D929" s="99"/>
      <c r="E929" s="99"/>
      <c r="F929" s="99"/>
      <c r="G929" s="99"/>
      <c r="H929" s="99"/>
      <c r="I929" s="99"/>
      <c r="J929" s="99"/>
      <c r="K929" s="99"/>
      <c r="L929" s="99"/>
      <c r="M929" s="99"/>
      <c r="N929" s="99"/>
      <c r="O929" s="1"/>
      <c r="P929" s="1"/>
      <c r="Q929" s="1"/>
      <c r="R929" s="1"/>
      <c r="S929" s="1"/>
      <c r="T929" s="1"/>
      <c r="U929" s="1"/>
      <c r="V929" s="1"/>
      <c r="W929" s="1"/>
      <c r="X929" s="1"/>
      <c r="Y929" s="1"/>
      <c r="Z929" s="1"/>
    </row>
    <row r="930" spans="1:26" ht="15.75" customHeight="1" x14ac:dyDescent="0.3">
      <c r="A930" s="99"/>
      <c r="B930" s="99"/>
      <c r="C930" s="99"/>
      <c r="D930" s="99"/>
      <c r="E930" s="99"/>
      <c r="F930" s="99"/>
      <c r="G930" s="99"/>
      <c r="H930" s="99"/>
      <c r="I930" s="99"/>
      <c r="J930" s="99"/>
      <c r="K930" s="99"/>
      <c r="L930" s="99"/>
      <c r="M930" s="99"/>
      <c r="N930" s="99"/>
      <c r="O930" s="1"/>
      <c r="P930" s="1"/>
      <c r="Q930" s="1"/>
      <c r="R930" s="1"/>
      <c r="S930" s="1"/>
      <c r="T930" s="1"/>
      <c r="U930" s="1"/>
      <c r="V930" s="1"/>
      <c r="W930" s="1"/>
      <c r="X930" s="1"/>
      <c r="Y930" s="1"/>
      <c r="Z930" s="1"/>
    </row>
    <row r="931" spans="1:26" ht="15.75" customHeight="1" x14ac:dyDescent="0.3">
      <c r="A931" s="99"/>
      <c r="B931" s="99"/>
      <c r="C931" s="99"/>
      <c r="D931" s="99"/>
      <c r="E931" s="99"/>
      <c r="F931" s="99"/>
      <c r="G931" s="99"/>
      <c r="H931" s="99"/>
      <c r="I931" s="99"/>
      <c r="J931" s="99"/>
      <c r="K931" s="99"/>
      <c r="L931" s="99"/>
      <c r="M931" s="99"/>
      <c r="N931" s="99"/>
      <c r="O931" s="1"/>
      <c r="P931" s="1"/>
      <c r="Q931" s="1"/>
      <c r="R931" s="1"/>
      <c r="S931" s="1"/>
      <c r="T931" s="1"/>
      <c r="U931" s="1"/>
      <c r="V931" s="1"/>
      <c r="W931" s="1"/>
      <c r="X931" s="1"/>
      <c r="Y931" s="1"/>
      <c r="Z931" s="1"/>
    </row>
    <row r="932" spans="1:26" ht="15.75" customHeight="1" x14ac:dyDescent="0.3">
      <c r="A932" s="99"/>
      <c r="B932" s="99"/>
      <c r="C932" s="99"/>
      <c r="D932" s="99"/>
      <c r="E932" s="99"/>
      <c r="F932" s="99"/>
      <c r="G932" s="99"/>
      <c r="H932" s="99"/>
      <c r="I932" s="99"/>
      <c r="J932" s="99"/>
      <c r="K932" s="99"/>
      <c r="L932" s="99"/>
      <c r="M932" s="99"/>
      <c r="N932" s="99"/>
      <c r="O932" s="1"/>
      <c r="P932" s="1"/>
      <c r="Q932" s="1"/>
      <c r="R932" s="1"/>
      <c r="S932" s="1"/>
      <c r="T932" s="1"/>
      <c r="U932" s="1"/>
      <c r="V932" s="1"/>
      <c r="W932" s="1"/>
      <c r="X932" s="1"/>
      <c r="Y932" s="1"/>
      <c r="Z932" s="1"/>
    </row>
    <row r="933" spans="1:26" ht="15.75" customHeight="1" x14ac:dyDescent="0.3">
      <c r="A933" s="99"/>
      <c r="B933" s="99"/>
      <c r="C933" s="99"/>
      <c r="D933" s="99"/>
      <c r="E933" s="99"/>
      <c r="F933" s="99"/>
      <c r="G933" s="99"/>
      <c r="H933" s="99"/>
      <c r="I933" s="99"/>
      <c r="J933" s="99"/>
      <c r="K933" s="99"/>
      <c r="L933" s="99"/>
      <c r="M933" s="99"/>
      <c r="N933" s="99"/>
      <c r="O933" s="1"/>
      <c r="P933" s="1"/>
      <c r="Q933" s="1"/>
      <c r="R933" s="1"/>
      <c r="S933" s="1"/>
      <c r="T933" s="1"/>
      <c r="U933" s="1"/>
      <c r="V933" s="1"/>
      <c r="W933" s="1"/>
      <c r="X933" s="1"/>
      <c r="Y933" s="1"/>
      <c r="Z933" s="1"/>
    </row>
    <row r="934" spans="1:26" ht="15.75" customHeight="1" x14ac:dyDescent="0.3">
      <c r="A934" s="99"/>
      <c r="B934" s="99"/>
      <c r="C934" s="99"/>
      <c r="D934" s="99"/>
      <c r="E934" s="99"/>
      <c r="F934" s="99"/>
      <c r="G934" s="99"/>
      <c r="H934" s="99"/>
      <c r="I934" s="99"/>
      <c r="J934" s="99"/>
      <c r="K934" s="99"/>
      <c r="L934" s="99"/>
      <c r="M934" s="99"/>
      <c r="N934" s="99"/>
      <c r="O934" s="1"/>
      <c r="P934" s="1"/>
      <c r="Q934" s="1"/>
      <c r="R934" s="1"/>
      <c r="S934" s="1"/>
      <c r="T934" s="1"/>
      <c r="U934" s="1"/>
      <c r="V934" s="1"/>
      <c r="W934" s="1"/>
      <c r="X934" s="1"/>
      <c r="Y934" s="1"/>
      <c r="Z934" s="1"/>
    </row>
    <row r="935" spans="1:26" ht="15.75" customHeight="1" x14ac:dyDescent="0.3">
      <c r="A935" s="99"/>
      <c r="B935" s="99"/>
      <c r="C935" s="99"/>
      <c r="D935" s="99"/>
      <c r="E935" s="99"/>
      <c r="F935" s="99"/>
      <c r="G935" s="99"/>
      <c r="H935" s="99"/>
      <c r="I935" s="99"/>
      <c r="J935" s="99"/>
      <c r="K935" s="99"/>
      <c r="L935" s="99"/>
      <c r="M935" s="99"/>
      <c r="N935" s="99"/>
      <c r="O935" s="1"/>
      <c r="P935" s="1"/>
      <c r="Q935" s="1"/>
      <c r="R935" s="1"/>
      <c r="S935" s="1"/>
      <c r="T935" s="1"/>
      <c r="U935" s="1"/>
      <c r="V935" s="1"/>
      <c r="W935" s="1"/>
      <c r="X935" s="1"/>
      <c r="Y935" s="1"/>
      <c r="Z935" s="1"/>
    </row>
    <row r="936" spans="1:26" ht="15.75" customHeight="1" x14ac:dyDescent="0.3">
      <c r="A936" s="99"/>
      <c r="B936" s="99"/>
      <c r="C936" s="99"/>
      <c r="D936" s="99"/>
      <c r="E936" s="99"/>
      <c r="F936" s="99"/>
      <c r="G936" s="99"/>
      <c r="H936" s="99"/>
      <c r="I936" s="99"/>
      <c r="J936" s="99"/>
      <c r="K936" s="99"/>
      <c r="L936" s="99"/>
      <c r="M936" s="99"/>
      <c r="N936" s="99"/>
      <c r="O936" s="1"/>
      <c r="P936" s="1"/>
      <c r="Q936" s="1"/>
      <c r="R936" s="1"/>
      <c r="S936" s="1"/>
      <c r="T936" s="1"/>
      <c r="U936" s="1"/>
      <c r="V936" s="1"/>
      <c r="W936" s="1"/>
      <c r="X936" s="1"/>
      <c r="Y936" s="1"/>
      <c r="Z936" s="1"/>
    </row>
    <row r="937" spans="1:26" ht="15.75" customHeight="1" x14ac:dyDescent="0.3">
      <c r="A937" s="99"/>
      <c r="B937" s="99"/>
      <c r="C937" s="99"/>
      <c r="D937" s="99"/>
      <c r="E937" s="99"/>
      <c r="F937" s="99"/>
      <c r="G937" s="99"/>
      <c r="H937" s="99"/>
      <c r="I937" s="99"/>
      <c r="J937" s="99"/>
      <c r="K937" s="99"/>
      <c r="L937" s="99"/>
      <c r="M937" s="99"/>
      <c r="N937" s="99"/>
      <c r="O937" s="1"/>
      <c r="P937" s="1"/>
      <c r="Q937" s="1"/>
      <c r="R937" s="1"/>
      <c r="S937" s="1"/>
      <c r="T937" s="1"/>
      <c r="U937" s="1"/>
      <c r="V937" s="1"/>
      <c r="W937" s="1"/>
      <c r="X937" s="1"/>
      <c r="Y937" s="1"/>
      <c r="Z937" s="1"/>
    </row>
    <row r="938" spans="1:26" ht="15.75" customHeight="1" x14ac:dyDescent="0.3">
      <c r="A938" s="99"/>
      <c r="B938" s="99"/>
      <c r="C938" s="99"/>
      <c r="D938" s="99"/>
      <c r="E938" s="99"/>
      <c r="F938" s="99"/>
      <c r="G938" s="99"/>
      <c r="H938" s="99"/>
      <c r="I938" s="99"/>
      <c r="J938" s="99"/>
      <c r="K938" s="99"/>
      <c r="L938" s="99"/>
      <c r="M938" s="99"/>
      <c r="N938" s="99"/>
      <c r="O938" s="1"/>
      <c r="P938" s="1"/>
      <c r="Q938" s="1"/>
      <c r="R938" s="1"/>
      <c r="S938" s="1"/>
      <c r="T938" s="1"/>
      <c r="U938" s="1"/>
      <c r="V938" s="1"/>
      <c r="W938" s="1"/>
      <c r="X938" s="1"/>
      <c r="Y938" s="1"/>
      <c r="Z938" s="1"/>
    </row>
    <row r="939" spans="1:26" ht="15.75" customHeight="1" x14ac:dyDescent="0.3">
      <c r="A939" s="99"/>
      <c r="B939" s="99"/>
      <c r="C939" s="99"/>
      <c r="D939" s="99"/>
      <c r="E939" s="99"/>
      <c r="F939" s="99"/>
      <c r="G939" s="99"/>
      <c r="H939" s="99"/>
      <c r="I939" s="99"/>
      <c r="J939" s="99"/>
      <c r="K939" s="99"/>
      <c r="L939" s="99"/>
      <c r="M939" s="99"/>
      <c r="N939" s="99"/>
      <c r="O939" s="1"/>
      <c r="P939" s="1"/>
      <c r="Q939" s="1"/>
      <c r="R939" s="1"/>
      <c r="S939" s="1"/>
      <c r="T939" s="1"/>
      <c r="U939" s="1"/>
      <c r="V939" s="1"/>
      <c r="W939" s="1"/>
      <c r="X939" s="1"/>
      <c r="Y939" s="1"/>
      <c r="Z939" s="1"/>
    </row>
    <row r="940" spans="1:26" ht="15.75" customHeight="1" x14ac:dyDescent="0.3">
      <c r="A940" s="99"/>
      <c r="B940" s="99"/>
      <c r="C940" s="99"/>
      <c r="D940" s="99"/>
      <c r="E940" s="99"/>
      <c r="F940" s="99"/>
      <c r="G940" s="99"/>
      <c r="H940" s="99"/>
      <c r="I940" s="99"/>
      <c r="J940" s="99"/>
      <c r="K940" s="99"/>
      <c r="L940" s="99"/>
      <c r="M940" s="99"/>
      <c r="N940" s="99"/>
      <c r="O940" s="1"/>
      <c r="P940" s="1"/>
      <c r="Q940" s="1"/>
      <c r="R940" s="1"/>
      <c r="S940" s="1"/>
      <c r="T940" s="1"/>
      <c r="U940" s="1"/>
      <c r="V940" s="1"/>
      <c r="W940" s="1"/>
      <c r="X940" s="1"/>
      <c r="Y940" s="1"/>
      <c r="Z940" s="1"/>
    </row>
    <row r="941" spans="1:26" ht="15.75" customHeight="1" x14ac:dyDescent="0.3">
      <c r="A941" s="99"/>
      <c r="B941" s="99"/>
      <c r="C941" s="99"/>
      <c r="D941" s="99"/>
      <c r="E941" s="99"/>
      <c r="F941" s="99"/>
      <c r="G941" s="99"/>
      <c r="H941" s="99"/>
      <c r="I941" s="99"/>
      <c r="J941" s="99"/>
      <c r="K941" s="99"/>
      <c r="L941" s="99"/>
      <c r="M941" s="99"/>
      <c r="N941" s="99"/>
      <c r="O941" s="1"/>
      <c r="P941" s="1"/>
      <c r="Q941" s="1"/>
      <c r="R941" s="1"/>
      <c r="S941" s="1"/>
      <c r="T941" s="1"/>
      <c r="U941" s="1"/>
      <c r="V941" s="1"/>
      <c r="W941" s="1"/>
      <c r="X941" s="1"/>
      <c r="Y941" s="1"/>
      <c r="Z941" s="1"/>
    </row>
    <row r="942" spans="1:26" ht="15.75" customHeight="1" x14ac:dyDescent="0.3">
      <c r="A942" s="99"/>
      <c r="B942" s="99"/>
      <c r="C942" s="99"/>
      <c r="D942" s="99"/>
      <c r="E942" s="99"/>
      <c r="F942" s="99"/>
      <c r="G942" s="99"/>
      <c r="H942" s="99"/>
      <c r="I942" s="99"/>
      <c r="J942" s="99"/>
      <c r="K942" s="99"/>
      <c r="L942" s="99"/>
      <c r="M942" s="99"/>
      <c r="N942" s="99"/>
      <c r="O942" s="1"/>
      <c r="P942" s="1"/>
      <c r="Q942" s="1"/>
      <c r="R942" s="1"/>
      <c r="S942" s="1"/>
      <c r="T942" s="1"/>
      <c r="U942" s="1"/>
      <c r="V942" s="1"/>
      <c r="W942" s="1"/>
      <c r="X942" s="1"/>
      <c r="Y942" s="1"/>
      <c r="Z942" s="1"/>
    </row>
    <row r="943" spans="1:26" ht="15.75" customHeight="1" x14ac:dyDescent="0.3">
      <c r="A943" s="99"/>
      <c r="B943" s="99"/>
      <c r="C943" s="99"/>
      <c r="D943" s="99"/>
      <c r="E943" s="99"/>
      <c r="F943" s="99"/>
      <c r="G943" s="99"/>
      <c r="H943" s="99"/>
      <c r="I943" s="99"/>
      <c r="J943" s="99"/>
      <c r="K943" s="99"/>
      <c r="L943" s="99"/>
      <c r="M943" s="99"/>
      <c r="N943" s="99"/>
      <c r="O943" s="1"/>
      <c r="P943" s="1"/>
      <c r="Q943" s="1"/>
      <c r="R943" s="1"/>
      <c r="S943" s="1"/>
      <c r="T943" s="1"/>
      <c r="U943" s="1"/>
      <c r="V943" s="1"/>
      <c r="W943" s="1"/>
      <c r="X943" s="1"/>
      <c r="Y943" s="1"/>
      <c r="Z943" s="1"/>
    </row>
    <row r="944" spans="1:26" ht="15.75" customHeight="1" x14ac:dyDescent="0.3">
      <c r="A944" s="99"/>
      <c r="B944" s="99"/>
      <c r="C944" s="99"/>
      <c r="D944" s="99"/>
      <c r="E944" s="99"/>
      <c r="F944" s="99"/>
      <c r="G944" s="99"/>
      <c r="H944" s="99"/>
      <c r="I944" s="99"/>
      <c r="J944" s="99"/>
      <c r="K944" s="99"/>
      <c r="L944" s="99"/>
      <c r="M944" s="99"/>
      <c r="N944" s="99"/>
      <c r="O944" s="1"/>
      <c r="P944" s="1"/>
      <c r="Q944" s="1"/>
      <c r="R944" s="1"/>
      <c r="S944" s="1"/>
      <c r="T944" s="1"/>
      <c r="U944" s="1"/>
      <c r="V944" s="1"/>
      <c r="W944" s="1"/>
      <c r="X944" s="1"/>
      <c r="Y944" s="1"/>
      <c r="Z944" s="1"/>
    </row>
    <row r="945" spans="1:26" ht="15.75" customHeight="1" x14ac:dyDescent="0.3">
      <c r="A945" s="99"/>
      <c r="B945" s="99"/>
      <c r="C945" s="99"/>
      <c r="D945" s="99"/>
      <c r="E945" s="99"/>
      <c r="F945" s="99"/>
      <c r="G945" s="99"/>
      <c r="H945" s="99"/>
      <c r="I945" s="99"/>
      <c r="J945" s="99"/>
      <c r="K945" s="99"/>
      <c r="L945" s="99"/>
      <c r="M945" s="99"/>
      <c r="N945" s="99"/>
      <c r="O945" s="1"/>
      <c r="P945" s="1"/>
      <c r="Q945" s="1"/>
      <c r="R945" s="1"/>
      <c r="S945" s="1"/>
      <c r="T945" s="1"/>
      <c r="U945" s="1"/>
      <c r="V945" s="1"/>
      <c r="W945" s="1"/>
      <c r="X945" s="1"/>
      <c r="Y945" s="1"/>
      <c r="Z945" s="1"/>
    </row>
    <row r="946" spans="1:26" ht="15.75" customHeight="1" x14ac:dyDescent="0.3">
      <c r="A946" s="99"/>
      <c r="B946" s="99"/>
      <c r="C946" s="99"/>
      <c r="D946" s="99"/>
      <c r="E946" s="99"/>
      <c r="F946" s="99"/>
      <c r="G946" s="99"/>
      <c r="H946" s="99"/>
      <c r="I946" s="99"/>
      <c r="J946" s="99"/>
      <c r="K946" s="99"/>
      <c r="L946" s="99"/>
      <c r="M946" s="99"/>
      <c r="N946" s="99"/>
      <c r="O946" s="1"/>
      <c r="P946" s="1"/>
      <c r="Q946" s="1"/>
      <c r="R946" s="1"/>
      <c r="S946" s="1"/>
      <c r="T946" s="1"/>
      <c r="U946" s="1"/>
      <c r="V946" s="1"/>
      <c r="W946" s="1"/>
      <c r="X946" s="1"/>
      <c r="Y946" s="1"/>
      <c r="Z946" s="1"/>
    </row>
    <row r="947" spans="1:26" ht="15.75" customHeight="1" x14ac:dyDescent="0.3">
      <c r="A947" s="99"/>
      <c r="B947" s="99"/>
      <c r="C947" s="99"/>
      <c r="D947" s="99"/>
      <c r="E947" s="99"/>
      <c r="F947" s="99"/>
      <c r="G947" s="99"/>
      <c r="H947" s="99"/>
      <c r="I947" s="99"/>
      <c r="J947" s="99"/>
      <c r="K947" s="99"/>
      <c r="L947" s="99"/>
      <c r="M947" s="99"/>
      <c r="N947" s="99"/>
      <c r="O947" s="1"/>
      <c r="P947" s="1"/>
      <c r="Q947" s="1"/>
      <c r="R947" s="1"/>
      <c r="S947" s="1"/>
      <c r="T947" s="1"/>
      <c r="U947" s="1"/>
      <c r="V947" s="1"/>
      <c r="W947" s="1"/>
      <c r="X947" s="1"/>
      <c r="Y947" s="1"/>
      <c r="Z947" s="1"/>
    </row>
    <row r="948" spans="1:26" ht="15.75" customHeight="1" x14ac:dyDescent="0.3">
      <c r="A948" s="99"/>
      <c r="B948" s="99"/>
      <c r="C948" s="99"/>
      <c r="D948" s="99"/>
      <c r="E948" s="99"/>
      <c r="F948" s="99"/>
      <c r="G948" s="99"/>
      <c r="H948" s="99"/>
      <c r="I948" s="99"/>
      <c r="J948" s="99"/>
      <c r="K948" s="99"/>
      <c r="L948" s="99"/>
      <c r="M948" s="99"/>
      <c r="N948" s="99"/>
      <c r="O948" s="1"/>
      <c r="P948" s="1"/>
      <c r="Q948" s="1"/>
      <c r="R948" s="1"/>
      <c r="S948" s="1"/>
      <c r="T948" s="1"/>
      <c r="U948" s="1"/>
      <c r="V948" s="1"/>
      <c r="W948" s="1"/>
      <c r="X948" s="1"/>
      <c r="Y948" s="1"/>
      <c r="Z948" s="1"/>
    </row>
    <row r="949" spans="1:26" ht="15.75" customHeight="1" x14ac:dyDescent="0.3">
      <c r="A949" s="99"/>
      <c r="B949" s="99"/>
      <c r="C949" s="99"/>
      <c r="D949" s="99"/>
      <c r="E949" s="99"/>
      <c r="F949" s="99"/>
      <c r="G949" s="99"/>
      <c r="H949" s="99"/>
      <c r="I949" s="99"/>
      <c r="J949" s="99"/>
      <c r="K949" s="99"/>
      <c r="L949" s="99"/>
      <c r="M949" s="99"/>
      <c r="N949" s="99"/>
      <c r="O949" s="1"/>
      <c r="P949" s="1"/>
      <c r="Q949" s="1"/>
      <c r="R949" s="1"/>
      <c r="S949" s="1"/>
      <c r="T949" s="1"/>
      <c r="U949" s="1"/>
      <c r="V949" s="1"/>
      <c r="W949" s="1"/>
      <c r="X949" s="1"/>
      <c r="Y949" s="1"/>
      <c r="Z949" s="1"/>
    </row>
    <row r="950" spans="1:26" ht="15.75" customHeight="1" x14ac:dyDescent="0.3">
      <c r="A950" s="99"/>
      <c r="B950" s="99"/>
      <c r="C950" s="99"/>
      <c r="D950" s="99"/>
      <c r="E950" s="99"/>
      <c r="F950" s="99"/>
      <c r="G950" s="99"/>
      <c r="H950" s="99"/>
      <c r="I950" s="99"/>
      <c r="J950" s="99"/>
      <c r="K950" s="99"/>
      <c r="L950" s="99"/>
      <c r="M950" s="99"/>
      <c r="N950" s="99"/>
      <c r="O950" s="1"/>
      <c r="P950" s="1"/>
      <c r="Q950" s="1"/>
      <c r="R950" s="1"/>
      <c r="S950" s="1"/>
      <c r="T950" s="1"/>
      <c r="U950" s="1"/>
      <c r="V950" s="1"/>
      <c r="W950" s="1"/>
      <c r="X950" s="1"/>
      <c r="Y950" s="1"/>
      <c r="Z950" s="1"/>
    </row>
    <row r="951" spans="1:26" ht="15.75" customHeight="1" x14ac:dyDescent="0.3">
      <c r="A951" s="99"/>
      <c r="B951" s="99"/>
      <c r="C951" s="99"/>
      <c r="D951" s="99"/>
      <c r="E951" s="99"/>
      <c r="F951" s="99"/>
      <c r="G951" s="99"/>
      <c r="H951" s="99"/>
      <c r="I951" s="99"/>
      <c r="J951" s="99"/>
      <c r="K951" s="99"/>
      <c r="L951" s="99"/>
      <c r="M951" s="99"/>
      <c r="N951" s="99"/>
      <c r="O951" s="1"/>
      <c r="P951" s="1"/>
      <c r="Q951" s="1"/>
      <c r="R951" s="1"/>
      <c r="S951" s="1"/>
      <c r="T951" s="1"/>
      <c r="U951" s="1"/>
      <c r="V951" s="1"/>
      <c r="W951" s="1"/>
      <c r="X951" s="1"/>
      <c r="Y951" s="1"/>
      <c r="Z951" s="1"/>
    </row>
    <row r="952" spans="1:26" ht="15.75" customHeight="1" x14ac:dyDescent="0.3">
      <c r="A952" s="99"/>
      <c r="B952" s="99"/>
      <c r="C952" s="99"/>
      <c r="D952" s="99"/>
      <c r="E952" s="99"/>
      <c r="F952" s="99"/>
      <c r="G952" s="99"/>
      <c r="H952" s="99"/>
      <c r="I952" s="99"/>
      <c r="J952" s="99"/>
      <c r="K952" s="99"/>
      <c r="L952" s="99"/>
      <c r="M952" s="99"/>
      <c r="N952" s="99"/>
      <c r="O952" s="1"/>
      <c r="P952" s="1"/>
      <c r="Q952" s="1"/>
      <c r="R952" s="1"/>
      <c r="S952" s="1"/>
      <c r="T952" s="1"/>
      <c r="U952" s="1"/>
      <c r="V952" s="1"/>
      <c r="W952" s="1"/>
      <c r="X952" s="1"/>
      <c r="Y952" s="1"/>
      <c r="Z952" s="1"/>
    </row>
    <row r="953" spans="1:26" ht="15.75" customHeight="1" x14ac:dyDescent="0.3">
      <c r="A953" s="99"/>
      <c r="B953" s="99"/>
      <c r="C953" s="99"/>
      <c r="D953" s="99"/>
      <c r="E953" s="99"/>
      <c r="F953" s="99"/>
      <c r="G953" s="99"/>
      <c r="H953" s="99"/>
      <c r="I953" s="99"/>
      <c r="J953" s="99"/>
      <c r="K953" s="99"/>
      <c r="L953" s="99"/>
      <c r="M953" s="99"/>
      <c r="N953" s="99"/>
      <c r="O953" s="1"/>
      <c r="P953" s="1"/>
      <c r="Q953" s="1"/>
      <c r="R953" s="1"/>
      <c r="S953" s="1"/>
      <c r="T953" s="1"/>
      <c r="U953" s="1"/>
      <c r="V953" s="1"/>
      <c r="W953" s="1"/>
      <c r="X953" s="1"/>
      <c r="Y953" s="1"/>
      <c r="Z953" s="1"/>
    </row>
    <row r="954" spans="1:26" ht="15.75" customHeight="1" x14ac:dyDescent="0.3">
      <c r="A954" s="99"/>
      <c r="B954" s="99"/>
      <c r="C954" s="99"/>
      <c r="D954" s="99"/>
      <c r="E954" s="99"/>
      <c r="F954" s="99"/>
      <c r="G954" s="99"/>
      <c r="H954" s="99"/>
      <c r="I954" s="99"/>
      <c r="J954" s="99"/>
      <c r="K954" s="99"/>
      <c r="L954" s="99"/>
      <c r="M954" s="99"/>
      <c r="N954" s="99"/>
      <c r="O954" s="1"/>
      <c r="P954" s="1"/>
      <c r="Q954" s="1"/>
      <c r="R954" s="1"/>
      <c r="S954" s="1"/>
      <c r="T954" s="1"/>
      <c r="U954" s="1"/>
      <c r="V954" s="1"/>
      <c r="W954" s="1"/>
      <c r="X954" s="1"/>
      <c r="Y954" s="1"/>
      <c r="Z954" s="1"/>
    </row>
    <row r="955" spans="1:26" ht="15.75" customHeight="1" x14ac:dyDescent="0.3">
      <c r="A955" s="99"/>
      <c r="B955" s="99"/>
      <c r="C955" s="99"/>
      <c r="D955" s="99"/>
      <c r="E955" s="99"/>
      <c r="F955" s="99"/>
      <c r="G955" s="99"/>
      <c r="H955" s="99"/>
      <c r="I955" s="99"/>
      <c r="J955" s="99"/>
      <c r="K955" s="99"/>
      <c r="L955" s="99"/>
      <c r="M955" s="99"/>
      <c r="N955" s="99"/>
      <c r="O955" s="1"/>
      <c r="P955" s="1"/>
      <c r="Q955" s="1"/>
      <c r="R955" s="1"/>
      <c r="S955" s="1"/>
      <c r="T955" s="1"/>
      <c r="U955" s="1"/>
      <c r="V955" s="1"/>
      <c r="W955" s="1"/>
      <c r="X955" s="1"/>
      <c r="Y955" s="1"/>
      <c r="Z955" s="1"/>
    </row>
    <row r="956" spans="1:26" ht="15.75" customHeight="1" x14ac:dyDescent="0.3">
      <c r="A956" s="99"/>
      <c r="B956" s="99"/>
      <c r="C956" s="99"/>
      <c r="D956" s="99"/>
      <c r="E956" s="99"/>
      <c r="F956" s="99"/>
      <c r="G956" s="99"/>
      <c r="H956" s="99"/>
      <c r="I956" s="99"/>
      <c r="J956" s="99"/>
      <c r="K956" s="99"/>
      <c r="L956" s="99"/>
      <c r="M956" s="99"/>
      <c r="N956" s="99"/>
      <c r="O956" s="1"/>
      <c r="P956" s="1"/>
      <c r="Q956" s="1"/>
      <c r="R956" s="1"/>
      <c r="S956" s="1"/>
      <c r="T956" s="1"/>
      <c r="U956" s="1"/>
      <c r="V956" s="1"/>
      <c r="W956" s="1"/>
      <c r="X956" s="1"/>
      <c r="Y956" s="1"/>
      <c r="Z956" s="1"/>
    </row>
    <row r="957" spans="1:26" ht="15.75" customHeight="1" x14ac:dyDescent="0.3">
      <c r="A957" s="99"/>
      <c r="B957" s="99"/>
      <c r="C957" s="99"/>
      <c r="D957" s="99"/>
      <c r="E957" s="99"/>
      <c r="F957" s="99"/>
      <c r="G957" s="99"/>
      <c r="H957" s="99"/>
      <c r="I957" s="99"/>
      <c r="J957" s="99"/>
      <c r="K957" s="99"/>
      <c r="L957" s="99"/>
      <c r="M957" s="99"/>
      <c r="N957" s="99"/>
      <c r="O957" s="1"/>
      <c r="P957" s="1"/>
      <c r="Q957" s="1"/>
      <c r="R957" s="1"/>
      <c r="S957" s="1"/>
      <c r="T957" s="1"/>
      <c r="U957" s="1"/>
      <c r="V957" s="1"/>
      <c r="W957" s="1"/>
      <c r="X957" s="1"/>
      <c r="Y957" s="1"/>
      <c r="Z957" s="1"/>
    </row>
    <row r="958" spans="1:26" ht="15.75" customHeight="1" x14ac:dyDescent="0.3">
      <c r="A958" s="99"/>
      <c r="B958" s="99"/>
      <c r="C958" s="99"/>
      <c r="D958" s="99"/>
      <c r="E958" s="99"/>
      <c r="F958" s="99"/>
      <c r="G958" s="99"/>
      <c r="H958" s="99"/>
      <c r="I958" s="99"/>
      <c r="J958" s="99"/>
      <c r="K958" s="99"/>
      <c r="L958" s="99"/>
      <c r="M958" s="99"/>
      <c r="N958" s="99"/>
      <c r="O958" s="1"/>
      <c r="P958" s="1"/>
      <c r="Q958" s="1"/>
      <c r="R958" s="1"/>
      <c r="S958" s="1"/>
      <c r="T958" s="1"/>
      <c r="U958" s="1"/>
      <c r="V958" s="1"/>
      <c r="W958" s="1"/>
      <c r="X958" s="1"/>
      <c r="Y958" s="1"/>
      <c r="Z958" s="1"/>
    </row>
    <row r="959" spans="1:26" ht="15.75" customHeight="1" x14ac:dyDescent="0.3">
      <c r="A959" s="99"/>
      <c r="B959" s="99"/>
      <c r="C959" s="99"/>
      <c r="D959" s="99"/>
      <c r="E959" s="99"/>
      <c r="F959" s="99"/>
      <c r="G959" s="99"/>
      <c r="H959" s="99"/>
      <c r="I959" s="99"/>
      <c r="J959" s="99"/>
      <c r="K959" s="99"/>
      <c r="L959" s="99"/>
      <c r="M959" s="99"/>
      <c r="N959" s="99"/>
      <c r="O959" s="1"/>
      <c r="P959" s="1"/>
      <c r="Q959" s="1"/>
      <c r="R959" s="1"/>
      <c r="S959" s="1"/>
      <c r="T959" s="1"/>
      <c r="U959" s="1"/>
      <c r="V959" s="1"/>
      <c r="W959" s="1"/>
      <c r="X959" s="1"/>
      <c r="Y959" s="1"/>
      <c r="Z959" s="1"/>
    </row>
    <row r="960" spans="1:26" ht="15.75" customHeight="1" x14ac:dyDescent="0.3">
      <c r="A960" s="99"/>
      <c r="B960" s="99"/>
      <c r="C960" s="99"/>
      <c r="D960" s="99"/>
      <c r="E960" s="99"/>
      <c r="F960" s="99"/>
      <c r="G960" s="99"/>
      <c r="H960" s="99"/>
      <c r="I960" s="99"/>
      <c r="J960" s="99"/>
      <c r="K960" s="99"/>
      <c r="L960" s="99"/>
      <c r="M960" s="99"/>
      <c r="N960" s="99"/>
      <c r="O960" s="1"/>
      <c r="P960" s="1"/>
      <c r="Q960" s="1"/>
      <c r="R960" s="1"/>
      <c r="S960" s="1"/>
      <c r="T960" s="1"/>
      <c r="U960" s="1"/>
      <c r="V960" s="1"/>
      <c r="W960" s="1"/>
      <c r="X960" s="1"/>
      <c r="Y960" s="1"/>
      <c r="Z960" s="1"/>
    </row>
    <row r="961" spans="1:26" ht="15.75" customHeight="1" x14ac:dyDescent="0.3">
      <c r="A961" s="99"/>
      <c r="B961" s="99"/>
      <c r="C961" s="99"/>
      <c r="D961" s="99"/>
      <c r="E961" s="99"/>
      <c r="F961" s="99"/>
      <c r="G961" s="99"/>
      <c r="H961" s="99"/>
      <c r="I961" s="99"/>
      <c r="J961" s="99"/>
      <c r="K961" s="99"/>
      <c r="L961" s="99"/>
      <c r="M961" s="99"/>
      <c r="N961" s="99"/>
      <c r="O961" s="1"/>
      <c r="P961" s="1"/>
      <c r="Q961" s="1"/>
      <c r="R961" s="1"/>
      <c r="S961" s="1"/>
      <c r="T961" s="1"/>
      <c r="U961" s="1"/>
      <c r="V961" s="1"/>
      <c r="W961" s="1"/>
      <c r="X961" s="1"/>
      <c r="Y961" s="1"/>
      <c r="Z961" s="1"/>
    </row>
    <row r="962" spans="1:26" ht="15.75" customHeight="1" x14ac:dyDescent="0.3">
      <c r="A962" s="99"/>
      <c r="B962" s="99"/>
      <c r="C962" s="99"/>
      <c r="D962" s="99"/>
      <c r="E962" s="99"/>
      <c r="F962" s="99"/>
      <c r="G962" s="99"/>
      <c r="H962" s="99"/>
      <c r="I962" s="99"/>
      <c r="J962" s="99"/>
      <c r="K962" s="99"/>
      <c r="L962" s="99"/>
      <c r="M962" s="99"/>
      <c r="N962" s="99"/>
      <c r="O962" s="1"/>
      <c r="P962" s="1"/>
      <c r="Q962" s="1"/>
      <c r="R962" s="1"/>
      <c r="S962" s="1"/>
      <c r="T962" s="1"/>
      <c r="U962" s="1"/>
      <c r="V962" s="1"/>
      <c r="W962" s="1"/>
      <c r="X962" s="1"/>
      <c r="Y962" s="1"/>
      <c r="Z962" s="1"/>
    </row>
    <row r="963" spans="1:26" ht="15.75" customHeight="1" x14ac:dyDescent="0.3">
      <c r="A963" s="99"/>
      <c r="B963" s="99"/>
      <c r="C963" s="99"/>
      <c r="D963" s="99"/>
      <c r="E963" s="99"/>
      <c r="F963" s="99"/>
      <c r="G963" s="99"/>
      <c r="H963" s="99"/>
      <c r="I963" s="99"/>
      <c r="J963" s="99"/>
      <c r="K963" s="99"/>
      <c r="L963" s="99"/>
      <c r="M963" s="99"/>
      <c r="N963" s="99"/>
      <c r="O963" s="1"/>
      <c r="P963" s="1"/>
      <c r="Q963" s="1"/>
      <c r="R963" s="1"/>
      <c r="S963" s="1"/>
      <c r="T963" s="1"/>
      <c r="U963" s="1"/>
      <c r="V963" s="1"/>
      <c r="W963" s="1"/>
      <c r="X963" s="1"/>
      <c r="Y963" s="1"/>
      <c r="Z963" s="1"/>
    </row>
    <row r="964" spans="1:26" ht="15.75" customHeight="1" x14ac:dyDescent="0.3">
      <c r="A964" s="99"/>
      <c r="B964" s="99"/>
      <c r="C964" s="99"/>
      <c r="D964" s="99"/>
      <c r="E964" s="99"/>
      <c r="F964" s="99"/>
      <c r="G964" s="99"/>
      <c r="H964" s="99"/>
      <c r="I964" s="99"/>
      <c r="J964" s="99"/>
      <c r="K964" s="99"/>
      <c r="L964" s="99"/>
      <c r="M964" s="99"/>
      <c r="N964" s="99"/>
      <c r="O964" s="1"/>
      <c r="P964" s="1"/>
      <c r="Q964" s="1"/>
      <c r="R964" s="1"/>
      <c r="S964" s="1"/>
      <c r="T964" s="1"/>
      <c r="U964" s="1"/>
      <c r="V964" s="1"/>
      <c r="W964" s="1"/>
      <c r="X964" s="1"/>
      <c r="Y964" s="1"/>
      <c r="Z964" s="1"/>
    </row>
    <row r="965" spans="1:26" ht="15.75" customHeight="1" x14ac:dyDescent="0.3">
      <c r="A965" s="99"/>
      <c r="B965" s="99"/>
      <c r="C965" s="99"/>
      <c r="D965" s="99"/>
      <c r="E965" s="99"/>
      <c r="F965" s="99"/>
      <c r="G965" s="99"/>
      <c r="H965" s="99"/>
      <c r="I965" s="99"/>
      <c r="J965" s="99"/>
      <c r="K965" s="99"/>
      <c r="L965" s="99"/>
      <c r="M965" s="99"/>
      <c r="N965" s="99"/>
      <c r="O965" s="1"/>
      <c r="P965" s="1"/>
      <c r="Q965" s="1"/>
      <c r="R965" s="1"/>
      <c r="S965" s="1"/>
      <c r="T965" s="1"/>
      <c r="U965" s="1"/>
      <c r="V965" s="1"/>
      <c r="W965" s="1"/>
      <c r="X965" s="1"/>
      <c r="Y965" s="1"/>
      <c r="Z965" s="1"/>
    </row>
    <row r="966" spans="1:26" ht="15.75" customHeight="1" x14ac:dyDescent="0.3">
      <c r="A966" s="99"/>
      <c r="B966" s="99"/>
      <c r="C966" s="99"/>
      <c r="D966" s="99"/>
      <c r="E966" s="99"/>
      <c r="F966" s="99"/>
      <c r="G966" s="99"/>
      <c r="H966" s="99"/>
      <c r="I966" s="99"/>
      <c r="J966" s="99"/>
      <c r="K966" s="99"/>
      <c r="L966" s="99"/>
      <c r="M966" s="99"/>
      <c r="N966" s="99"/>
      <c r="O966" s="1"/>
      <c r="P966" s="1"/>
      <c r="Q966" s="1"/>
      <c r="R966" s="1"/>
      <c r="S966" s="1"/>
      <c r="T966" s="1"/>
      <c r="U966" s="1"/>
      <c r="V966" s="1"/>
      <c r="W966" s="1"/>
      <c r="X966" s="1"/>
      <c r="Y966" s="1"/>
      <c r="Z966" s="1"/>
    </row>
    <row r="967" spans="1:26" ht="15.75" customHeight="1" x14ac:dyDescent="0.3">
      <c r="A967" s="99"/>
      <c r="B967" s="99"/>
      <c r="C967" s="99"/>
      <c r="D967" s="99"/>
      <c r="E967" s="99"/>
      <c r="F967" s="99"/>
      <c r="G967" s="99"/>
      <c r="H967" s="99"/>
      <c r="I967" s="99"/>
      <c r="J967" s="99"/>
      <c r="K967" s="99"/>
      <c r="L967" s="99"/>
      <c r="M967" s="99"/>
      <c r="N967" s="99"/>
      <c r="O967" s="1"/>
      <c r="P967" s="1"/>
      <c r="Q967" s="1"/>
      <c r="R967" s="1"/>
      <c r="S967" s="1"/>
      <c r="T967" s="1"/>
      <c r="U967" s="1"/>
      <c r="V967" s="1"/>
      <c r="W967" s="1"/>
      <c r="X967" s="1"/>
      <c r="Y967" s="1"/>
      <c r="Z967" s="1"/>
    </row>
    <row r="968" spans="1:26" ht="15.75" customHeight="1" x14ac:dyDescent="0.3">
      <c r="A968" s="99"/>
      <c r="B968" s="99"/>
      <c r="C968" s="99"/>
      <c r="D968" s="99"/>
      <c r="E968" s="99"/>
      <c r="F968" s="99"/>
      <c r="G968" s="99"/>
      <c r="H968" s="99"/>
      <c r="I968" s="99"/>
      <c r="J968" s="99"/>
      <c r="K968" s="99"/>
      <c r="L968" s="99"/>
      <c r="M968" s="99"/>
      <c r="N968" s="99"/>
      <c r="O968" s="1"/>
      <c r="P968" s="1"/>
      <c r="Q968" s="1"/>
      <c r="R968" s="1"/>
      <c r="S968" s="1"/>
      <c r="T968" s="1"/>
      <c r="U968" s="1"/>
      <c r="V968" s="1"/>
      <c r="W968" s="1"/>
      <c r="X968" s="1"/>
      <c r="Y968" s="1"/>
      <c r="Z968" s="1"/>
    </row>
    <row r="969" spans="1:26" ht="15.75" customHeight="1" x14ac:dyDescent="0.3">
      <c r="A969" s="99"/>
      <c r="B969" s="99"/>
      <c r="C969" s="99"/>
      <c r="D969" s="99"/>
      <c r="E969" s="99"/>
      <c r="F969" s="99"/>
      <c r="G969" s="99"/>
      <c r="H969" s="99"/>
      <c r="I969" s="99"/>
      <c r="J969" s="99"/>
      <c r="K969" s="99"/>
      <c r="L969" s="99"/>
      <c r="M969" s="99"/>
      <c r="N969" s="99"/>
      <c r="O969" s="1"/>
      <c r="P969" s="1"/>
      <c r="Q969" s="1"/>
      <c r="R969" s="1"/>
      <c r="S969" s="1"/>
      <c r="T969" s="1"/>
      <c r="U969" s="1"/>
      <c r="V969" s="1"/>
      <c r="W969" s="1"/>
      <c r="X969" s="1"/>
      <c r="Y969" s="1"/>
      <c r="Z969" s="1"/>
    </row>
    <row r="970" spans="1:26" ht="15.75" customHeight="1" x14ac:dyDescent="0.3">
      <c r="A970" s="99"/>
      <c r="B970" s="99"/>
      <c r="C970" s="99"/>
      <c r="D970" s="99"/>
      <c r="E970" s="99"/>
      <c r="F970" s="99"/>
      <c r="G970" s="99"/>
      <c r="H970" s="99"/>
      <c r="I970" s="99"/>
      <c r="J970" s="99"/>
      <c r="K970" s="99"/>
      <c r="L970" s="99"/>
      <c r="M970" s="99"/>
      <c r="N970" s="99"/>
      <c r="O970" s="1"/>
      <c r="P970" s="1"/>
      <c r="Q970" s="1"/>
      <c r="R970" s="1"/>
      <c r="S970" s="1"/>
      <c r="T970" s="1"/>
      <c r="U970" s="1"/>
      <c r="V970" s="1"/>
      <c r="W970" s="1"/>
      <c r="X970" s="1"/>
      <c r="Y970" s="1"/>
      <c r="Z970" s="1"/>
    </row>
    <row r="971" spans="1:26" ht="15.75" customHeight="1" x14ac:dyDescent="0.3">
      <c r="A971" s="99"/>
      <c r="B971" s="99"/>
      <c r="C971" s="99"/>
      <c r="D971" s="99"/>
      <c r="E971" s="99"/>
      <c r="F971" s="99"/>
      <c r="G971" s="99"/>
      <c r="H971" s="99"/>
      <c r="I971" s="99"/>
      <c r="J971" s="99"/>
      <c r="K971" s="99"/>
      <c r="L971" s="99"/>
      <c r="M971" s="99"/>
      <c r="N971" s="99"/>
      <c r="O971" s="1"/>
      <c r="P971" s="1"/>
      <c r="Q971" s="1"/>
      <c r="R971" s="1"/>
      <c r="S971" s="1"/>
      <c r="T971" s="1"/>
      <c r="U971" s="1"/>
      <c r="V971" s="1"/>
      <c r="W971" s="1"/>
      <c r="X971" s="1"/>
      <c r="Y971" s="1"/>
      <c r="Z971" s="1"/>
    </row>
    <row r="972" spans="1:26" ht="15.75" customHeight="1" x14ac:dyDescent="0.3">
      <c r="A972" s="99"/>
      <c r="B972" s="99"/>
      <c r="C972" s="99"/>
      <c r="D972" s="99"/>
      <c r="E972" s="99"/>
      <c r="F972" s="99"/>
      <c r="G972" s="99"/>
      <c r="H972" s="99"/>
      <c r="I972" s="99"/>
      <c r="J972" s="99"/>
      <c r="K972" s="99"/>
      <c r="L972" s="99"/>
      <c r="M972" s="99"/>
      <c r="N972" s="99"/>
      <c r="O972" s="1"/>
      <c r="P972" s="1"/>
      <c r="Q972" s="1"/>
      <c r="R972" s="1"/>
      <c r="S972" s="1"/>
      <c r="T972" s="1"/>
      <c r="U972" s="1"/>
      <c r="V972" s="1"/>
      <c r="W972" s="1"/>
      <c r="X972" s="1"/>
      <c r="Y972" s="1"/>
      <c r="Z972" s="1"/>
    </row>
    <row r="973" spans="1:26" ht="15.75" customHeight="1" x14ac:dyDescent="0.3">
      <c r="A973" s="99"/>
      <c r="B973" s="99"/>
      <c r="C973" s="99"/>
      <c r="D973" s="99"/>
      <c r="E973" s="99"/>
      <c r="F973" s="99"/>
      <c r="G973" s="99"/>
      <c r="H973" s="99"/>
      <c r="I973" s="99"/>
      <c r="J973" s="99"/>
      <c r="K973" s="99"/>
      <c r="L973" s="99"/>
      <c r="M973" s="99"/>
      <c r="N973" s="99"/>
      <c r="O973" s="1"/>
      <c r="P973" s="1"/>
      <c r="Q973" s="1"/>
      <c r="R973" s="1"/>
      <c r="S973" s="1"/>
      <c r="T973" s="1"/>
      <c r="U973" s="1"/>
      <c r="V973" s="1"/>
      <c r="W973" s="1"/>
      <c r="X973" s="1"/>
      <c r="Y973" s="1"/>
      <c r="Z973" s="1"/>
    </row>
    <row r="974" spans="1:26" ht="15.75" customHeight="1" x14ac:dyDescent="0.3">
      <c r="A974" s="99"/>
      <c r="B974" s="99"/>
      <c r="C974" s="99"/>
      <c r="D974" s="99"/>
      <c r="E974" s="99"/>
      <c r="F974" s="99"/>
      <c r="G974" s="99"/>
      <c r="H974" s="99"/>
      <c r="I974" s="99"/>
      <c r="J974" s="99"/>
      <c r="K974" s="99"/>
      <c r="L974" s="99"/>
      <c r="M974" s="99"/>
      <c r="N974" s="99"/>
      <c r="O974" s="1"/>
      <c r="P974" s="1"/>
      <c r="Q974" s="1"/>
      <c r="R974" s="1"/>
      <c r="S974" s="1"/>
      <c r="T974" s="1"/>
      <c r="U974" s="1"/>
      <c r="V974" s="1"/>
      <c r="W974" s="1"/>
      <c r="X974" s="1"/>
      <c r="Y974" s="1"/>
      <c r="Z974" s="1"/>
    </row>
    <row r="975" spans="1:26" ht="15.75" customHeight="1" x14ac:dyDescent="0.3">
      <c r="A975" s="99"/>
      <c r="B975" s="99"/>
      <c r="C975" s="99"/>
      <c r="D975" s="99"/>
      <c r="E975" s="99"/>
      <c r="F975" s="99"/>
      <c r="G975" s="99"/>
      <c r="H975" s="99"/>
      <c r="I975" s="99"/>
      <c r="J975" s="99"/>
      <c r="K975" s="99"/>
      <c r="L975" s="99"/>
      <c r="M975" s="99"/>
      <c r="N975" s="99"/>
      <c r="O975" s="1"/>
      <c r="P975" s="1"/>
      <c r="Q975" s="1"/>
      <c r="R975" s="1"/>
      <c r="S975" s="1"/>
      <c r="T975" s="1"/>
      <c r="U975" s="1"/>
      <c r="V975" s="1"/>
      <c r="W975" s="1"/>
      <c r="X975" s="1"/>
      <c r="Y975" s="1"/>
      <c r="Z975" s="1"/>
    </row>
    <row r="976" spans="1:26" ht="15.75" customHeight="1" x14ac:dyDescent="0.3">
      <c r="A976" s="99"/>
      <c r="B976" s="99"/>
      <c r="C976" s="99"/>
      <c r="D976" s="99"/>
      <c r="E976" s="99"/>
      <c r="F976" s="99"/>
      <c r="G976" s="99"/>
      <c r="H976" s="99"/>
      <c r="I976" s="99"/>
      <c r="J976" s="99"/>
      <c r="K976" s="99"/>
      <c r="L976" s="99"/>
      <c r="M976" s="99"/>
      <c r="N976" s="99"/>
      <c r="O976" s="1"/>
      <c r="P976" s="1"/>
      <c r="Q976" s="1"/>
      <c r="R976" s="1"/>
      <c r="S976" s="1"/>
      <c r="T976" s="1"/>
      <c r="U976" s="1"/>
      <c r="V976" s="1"/>
      <c r="W976" s="1"/>
      <c r="X976" s="1"/>
      <c r="Y976" s="1"/>
      <c r="Z976" s="1"/>
    </row>
    <row r="977" spans="1:26" ht="15.75" customHeight="1" x14ac:dyDescent="0.3">
      <c r="A977" s="99"/>
      <c r="B977" s="99"/>
      <c r="C977" s="99"/>
      <c r="D977" s="99"/>
      <c r="E977" s="99"/>
      <c r="F977" s="99"/>
      <c r="G977" s="99"/>
      <c r="H977" s="99"/>
      <c r="I977" s="99"/>
      <c r="J977" s="99"/>
      <c r="K977" s="99"/>
      <c r="L977" s="99"/>
      <c r="M977" s="99"/>
      <c r="N977" s="99"/>
      <c r="O977" s="1"/>
      <c r="P977" s="1"/>
      <c r="Q977" s="1"/>
      <c r="R977" s="1"/>
      <c r="S977" s="1"/>
      <c r="T977" s="1"/>
      <c r="U977" s="1"/>
      <c r="V977" s="1"/>
      <c r="W977" s="1"/>
      <c r="X977" s="1"/>
      <c r="Y977" s="1"/>
      <c r="Z977" s="1"/>
    </row>
    <row r="978" spans="1:26" ht="15.75" customHeight="1" x14ac:dyDescent="0.3">
      <c r="A978" s="99"/>
      <c r="B978" s="99"/>
      <c r="C978" s="99"/>
      <c r="D978" s="99"/>
      <c r="E978" s="99"/>
      <c r="F978" s="99"/>
      <c r="G978" s="99"/>
      <c r="H978" s="99"/>
      <c r="I978" s="99"/>
      <c r="J978" s="99"/>
      <c r="K978" s="99"/>
      <c r="L978" s="99"/>
      <c r="M978" s="99"/>
      <c r="N978" s="99"/>
      <c r="O978" s="1"/>
      <c r="P978" s="1"/>
      <c r="Q978" s="1"/>
      <c r="R978" s="1"/>
      <c r="S978" s="1"/>
      <c r="T978" s="1"/>
      <c r="U978" s="1"/>
      <c r="V978" s="1"/>
      <c r="W978" s="1"/>
      <c r="X978" s="1"/>
      <c r="Y978" s="1"/>
      <c r="Z978" s="1"/>
    </row>
    <row r="979" spans="1:26" ht="15.75" customHeight="1" x14ac:dyDescent="0.3">
      <c r="A979" s="99"/>
      <c r="B979" s="99"/>
      <c r="C979" s="99"/>
      <c r="D979" s="99"/>
      <c r="E979" s="99"/>
      <c r="F979" s="99"/>
      <c r="G979" s="99"/>
      <c r="H979" s="99"/>
      <c r="I979" s="99"/>
      <c r="J979" s="99"/>
      <c r="K979" s="99"/>
      <c r="L979" s="99"/>
      <c r="M979" s="99"/>
      <c r="N979" s="99"/>
      <c r="O979" s="1"/>
      <c r="P979" s="1"/>
      <c r="Q979" s="1"/>
      <c r="R979" s="1"/>
      <c r="S979" s="1"/>
      <c r="T979" s="1"/>
      <c r="U979" s="1"/>
      <c r="V979" s="1"/>
      <c r="W979" s="1"/>
      <c r="X979" s="1"/>
      <c r="Y979" s="1"/>
      <c r="Z979" s="1"/>
    </row>
    <row r="980" spans="1:26" ht="15.75" customHeight="1" x14ac:dyDescent="0.3">
      <c r="A980" s="99"/>
      <c r="B980" s="99"/>
      <c r="C980" s="99"/>
      <c r="D980" s="99"/>
      <c r="E980" s="99"/>
      <c r="F980" s="99"/>
      <c r="G980" s="99"/>
      <c r="H980" s="99"/>
      <c r="I980" s="99"/>
      <c r="J980" s="99"/>
      <c r="K980" s="99"/>
      <c r="L980" s="99"/>
      <c r="M980" s="99"/>
      <c r="N980" s="99"/>
      <c r="O980" s="1"/>
      <c r="P980" s="1"/>
      <c r="Q980" s="1"/>
      <c r="R980" s="1"/>
      <c r="S980" s="1"/>
      <c r="T980" s="1"/>
      <c r="U980" s="1"/>
      <c r="V980" s="1"/>
      <c r="W980" s="1"/>
      <c r="X980" s="1"/>
      <c r="Y980" s="1"/>
      <c r="Z980" s="1"/>
    </row>
    <row r="981" spans="1:26" ht="15.75" customHeight="1" x14ac:dyDescent="0.3">
      <c r="A981" s="99"/>
      <c r="B981" s="99"/>
      <c r="C981" s="99"/>
      <c r="D981" s="99"/>
      <c r="E981" s="99"/>
      <c r="F981" s="99"/>
      <c r="G981" s="99"/>
      <c r="H981" s="99"/>
      <c r="I981" s="99"/>
      <c r="J981" s="99"/>
      <c r="K981" s="99"/>
      <c r="L981" s="99"/>
      <c r="M981" s="99"/>
      <c r="N981" s="99"/>
      <c r="O981" s="1"/>
      <c r="P981" s="1"/>
      <c r="Q981" s="1"/>
      <c r="R981" s="1"/>
      <c r="S981" s="1"/>
      <c r="T981" s="1"/>
      <c r="U981" s="1"/>
      <c r="V981" s="1"/>
      <c r="W981" s="1"/>
      <c r="X981" s="1"/>
      <c r="Y981" s="1"/>
      <c r="Z981" s="1"/>
    </row>
    <row r="982" spans="1:26" ht="15.75" customHeight="1" x14ac:dyDescent="0.3">
      <c r="A982" s="99"/>
      <c r="B982" s="99"/>
      <c r="C982" s="99"/>
      <c r="D982" s="99"/>
      <c r="E982" s="99"/>
      <c r="F982" s="99"/>
      <c r="G982" s="99"/>
      <c r="H982" s="99"/>
      <c r="I982" s="99"/>
      <c r="J982" s="99"/>
      <c r="K982" s="99"/>
      <c r="L982" s="99"/>
      <c r="M982" s="99"/>
      <c r="N982" s="99"/>
      <c r="O982" s="1"/>
      <c r="P982" s="1"/>
      <c r="Q982" s="1"/>
      <c r="R982" s="1"/>
      <c r="S982" s="1"/>
      <c r="T982" s="1"/>
      <c r="U982" s="1"/>
      <c r="V982" s="1"/>
      <c r="W982" s="1"/>
      <c r="X982" s="1"/>
      <c r="Y982" s="1"/>
      <c r="Z982" s="1"/>
    </row>
    <row r="983" spans="1:26" ht="15.75" customHeight="1" x14ac:dyDescent="0.3">
      <c r="A983" s="99"/>
      <c r="B983" s="99"/>
      <c r="C983" s="99"/>
      <c r="D983" s="99"/>
      <c r="E983" s="99"/>
      <c r="F983" s="99"/>
      <c r="G983" s="99"/>
      <c r="H983" s="99"/>
      <c r="I983" s="99"/>
      <c r="J983" s="99"/>
      <c r="K983" s="99"/>
      <c r="L983" s="99"/>
      <c r="M983" s="99"/>
      <c r="N983" s="99"/>
      <c r="O983" s="1"/>
      <c r="P983" s="1"/>
      <c r="Q983" s="1"/>
      <c r="R983" s="1"/>
      <c r="S983" s="1"/>
      <c r="T983" s="1"/>
      <c r="U983" s="1"/>
      <c r="V983" s="1"/>
      <c r="W983" s="1"/>
      <c r="X983" s="1"/>
      <c r="Y983" s="1"/>
      <c r="Z983" s="1"/>
    </row>
    <row r="984" spans="1:26" ht="15.75" customHeight="1" x14ac:dyDescent="0.3">
      <c r="A984" s="99"/>
      <c r="B984" s="99"/>
      <c r="C984" s="99"/>
      <c r="D984" s="99"/>
      <c r="E984" s="99"/>
      <c r="F984" s="99"/>
      <c r="G984" s="99"/>
      <c r="H984" s="99"/>
      <c r="I984" s="99"/>
      <c r="J984" s="99"/>
      <c r="K984" s="99"/>
      <c r="L984" s="99"/>
      <c r="M984" s="99"/>
      <c r="N984" s="99"/>
      <c r="O984" s="1"/>
      <c r="P984" s="1"/>
      <c r="Q984" s="1"/>
      <c r="R984" s="1"/>
      <c r="S984" s="1"/>
      <c r="T984" s="1"/>
      <c r="U984" s="1"/>
      <c r="V984" s="1"/>
      <c r="W984" s="1"/>
      <c r="X984" s="1"/>
      <c r="Y984" s="1"/>
      <c r="Z984" s="1"/>
    </row>
    <row r="985" spans="1:26" ht="15.75" customHeight="1" x14ac:dyDescent="0.3">
      <c r="A985" s="99"/>
      <c r="B985" s="99"/>
      <c r="C985" s="99"/>
      <c r="D985" s="99"/>
      <c r="E985" s="99"/>
      <c r="F985" s="99"/>
      <c r="G985" s="99"/>
      <c r="H985" s="99"/>
      <c r="I985" s="99"/>
      <c r="J985" s="99"/>
      <c r="K985" s="99"/>
      <c r="L985" s="99"/>
      <c r="M985" s="99"/>
      <c r="N985" s="99"/>
      <c r="O985" s="1"/>
      <c r="P985" s="1"/>
      <c r="Q985" s="1"/>
      <c r="R985" s="1"/>
      <c r="S985" s="1"/>
      <c r="T985" s="1"/>
      <c r="U985" s="1"/>
      <c r="V985" s="1"/>
      <c r="W985" s="1"/>
      <c r="X985" s="1"/>
      <c r="Y985" s="1"/>
      <c r="Z985" s="1"/>
    </row>
    <row r="986" spans="1:26" ht="15.75" customHeight="1" x14ac:dyDescent="0.3">
      <c r="A986" s="99"/>
      <c r="B986" s="99"/>
      <c r="C986" s="99"/>
      <c r="D986" s="99"/>
      <c r="E986" s="99"/>
      <c r="F986" s="99"/>
      <c r="G986" s="99"/>
      <c r="H986" s="99"/>
      <c r="I986" s="99"/>
      <c r="J986" s="99"/>
      <c r="K986" s="99"/>
      <c r="L986" s="99"/>
      <c r="M986" s="99"/>
      <c r="N986" s="99"/>
      <c r="O986" s="1"/>
      <c r="P986" s="1"/>
      <c r="Q986" s="1"/>
      <c r="R986" s="1"/>
      <c r="S986" s="1"/>
      <c r="T986" s="1"/>
      <c r="U986" s="1"/>
      <c r="V986" s="1"/>
      <c r="W986" s="1"/>
      <c r="X986" s="1"/>
      <c r="Y986" s="1"/>
      <c r="Z986" s="1"/>
    </row>
    <row r="987" spans="1:26" ht="15.75" customHeight="1" x14ac:dyDescent="0.3">
      <c r="A987" s="99"/>
      <c r="B987" s="99"/>
      <c r="C987" s="99"/>
      <c r="D987" s="99"/>
      <c r="E987" s="99"/>
      <c r="F987" s="99"/>
      <c r="G987" s="99"/>
      <c r="H987" s="99"/>
      <c r="I987" s="99"/>
      <c r="J987" s="99"/>
      <c r="K987" s="99"/>
      <c r="L987" s="99"/>
      <c r="M987" s="99"/>
      <c r="N987" s="99"/>
      <c r="O987" s="1"/>
      <c r="P987" s="1"/>
      <c r="Q987" s="1"/>
      <c r="R987" s="1"/>
      <c r="S987" s="1"/>
      <c r="T987" s="1"/>
      <c r="U987" s="1"/>
      <c r="V987" s="1"/>
      <c r="W987" s="1"/>
      <c r="X987" s="1"/>
      <c r="Y987" s="1"/>
      <c r="Z987" s="1"/>
    </row>
    <row r="988" spans="1:26" ht="15.75" customHeight="1" x14ac:dyDescent="0.3">
      <c r="A988" s="99"/>
      <c r="B988" s="99"/>
      <c r="C988" s="99"/>
      <c r="D988" s="99"/>
      <c r="E988" s="99"/>
      <c r="F988" s="99"/>
      <c r="G988" s="99"/>
      <c r="H988" s="99"/>
      <c r="I988" s="99"/>
      <c r="J988" s="99"/>
      <c r="K988" s="99"/>
      <c r="L988" s="99"/>
      <c r="M988" s="99"/>
      <c r="N988" s="99"/>
      <c r="O988" s="1"/>
      <c r="P988" s="1"/>
      <c r="Q988" s="1"/>
      <c r="R988" s="1"/>
      <c r="S988" s="1"/>
      <c r="T988" s="1"/>
      <c r="U988" s="1"/>
      <c r="V988" s="1"/>
      <c r="W988" s="1"/>
      <c r="X988" s="1"/>
      <c r="Y988" s="1"/>
      <c r="Z988" s="1"/>
    </row>
    <row r="989" spans="1:26" ht="15.75" customHeight="1" x14ac:dyDescent="0.3">
      <c r="A989" s="99"/>
      <c r="B989" s="99"/>
      <c r="C989" s="99"/>
      <c r="D989" s="99"/>
      <c r="E989" s="99"/>
      <c r="F989" s="99"/>
      <c r="G989" s="99"/>
      <c r="H989" s="99"/>
      <c r="I989" s="99"/>
      <c r="J989" s="99"/>
      <c r="K989" s="99"/>
      <c r="L989" s="99"/>
      <c r="M989" s="99"/>
      <c r="N989" s="99"/>
      <c r="O989" s="1"/>
      <c r="P989" s="1"/>
      <c r="Q989" s="1"/>
      <c r="R989" s="1"/>
      <c r="S989" s="1"/>
      <c r="T989" s="1"/>
      <c r="U989" s="1"/>
      <c r="V989" s="1"/>
      <c r="W989" s="1"/>
      <c r="X989" s="1"/>
      <c r="Y989" s="1"/>
      <c r="Z989" s="1"/>
    </row>
    <row r="990" spans="1:26" ht="15.75" customHeight="1" x14ac:dyDescent="0.3">
      <c r="A990" s="99"/>
      <c r="B990" s="99"/>
      <c r="C990" s="99"/>
      <c r="D990" s="99"/>
      <c r="E990" s="99"/>
      <c r="F990" s="99"/>
      <c r="G990" s="99"/>
      <c r="H990" s="99"/>
      <c r="I990" s="99"/>
      <c r="J990" s="99"/>
      <c r="K990" s="99"/>
      <c r="L990" s="99"/>
      <c r="M990" s="99"/>
      <c r="N990" s="99"/>
      <c r="O990" s="1"/>
      <c r="P990" s="1"/>
      <c r="Q990" s="1"/>
      <c r="R990" s="1"/>
      <c r="S990" s="1"/>
      <c r="T990" s="1"/>
      <c r="U990" s="1"/>
      <c r="V990" s="1"/>
      <c r="W990" s="1"/>
      <c r="X990" s="1"/>
      <c r="Y990" s="1"/>
      <c r="Z990" s="1"/>
    </row>
    <row r="991" spans="1:26" ht="15.75" customHeight="1" x14ac:dyDescent="0.3">
      <c r="A991" s="99"/>
      <c r="B991" s="99"/>
      <c r="C991" s="99"/>
      <c r="D991" s="99"/>
      <c r="E991" s="99"/>
      <c r="F991" s="99"/>
      <c r="G991" s="99"/>
      <c r="H991" s="99"/>
      <c r="I991" s="99"/>
      <c r="J991" s="99"/>
      <c r="K991" s="99"/>
      <c r="L991" s="99"/>
      <c r="M991" s="99"/>
      <c r="N991" s="99"/>
      <c r="O991" s="1"/>
      <c r="P991" s="1"/>
      <c r="Q991" s="1"/>
      <c r="R991" s="1"/>
      <c r="S991" s="1"/>
      <c r="T991" s="1"/>
      <c r="U991" s="1"/>
      <c r="V991" s="1"/>
      <c r="W991" s="1"/>
      <c r="X991" s="1"/>
      <c r="Y991" s="1"/>
      <c r="Z991" s="1"/>
    </row>
    <row r="992" spans="1:26" ht="15.75" customHeight="1" x14ac:dyDescent="0.3">
      <c r="A992" s="99"/>
      <c r="B992" s="99"/>
      <c r="C992" s="99"/>
      <c r="D992" s="99"/>
      <c r="E992" s="99"/>
      <c r="F992" s="99"/>
      <c r="G992" s="99"/>
      <c r="H992" s="99"/>
      <c r="I992" s="99"/>
      <c r="J992" s="99"/>
      <c r="K992" s="99"/>
      <c r="L992" s="99"/>
      <c r="M992" s="99"/>
      <c r="N992" s="99"/>
      <c r="O992" s="1"/>
      <c r="P992" s="1"/>
      <c r="Q992" s="1"/>
      <c r="R992" s="1"/>
      <c r="S992" s="1"/>
      <c r="T992" s="1"/>
      <c r="U992" s="1"/>
      <c r="V992" s="1"/>
      <c r="W992" s="1"/>
      <c r="X992" s="1"/>
      <c r="Y992" s="1"/>
      <c r="Z992" s="1"/>
    </row>
    <row r="993" spans="1:26" ht="15.75" customHeight="1" x14ac:dyDescent="0.3">
      <c r="A993" s="99"/>
      <c r="B993" s="99"/>
      <c r="C993" s="99"/>
      <c r="D993" s="99"/>
      <c r="E993" s="99"/>
      <c r="F993" s="99"/>
      <c r="G993" s="99"/>
      <c r="H993" s="99"/>
      <c r="I993" s="99"/>
      <c r="J993" s="99"/>
      <c r="K993" s="99"/>
      <c r="L993" s="99"/>
      <c r="M993" s="99"/>
      <c r="N993" s="99"/>
      <c r="O993" s="1"/>
      <c r="P993" s="1"/>
      <c r="Q993" s="1"/>
      <c r="R993" s="1"/>
      <c r="S993" s="1"/>
      <c r="T993" s="1"/>
      <c r="U993" s="1"/>
      <c r="V993" s="1"/>
      <c r="W993" s="1"/>
      <c r="X993" s="1"/>
      <c r="Y993" s="1"/>
      <c r="Z993" s="1"/>
    </row>
    <row r="994" spans="1:26" ht="15.75" customHeight="1" x14ac:dyDescent="0.3">
      <c r="A994" s="99"/>
      <c r="B994" s="99"/>
      <c r="C994" s="99"/>
      <c r="D994" s="99"/>
      <c r="E994" s="99"/>
      <c r="F994" s="99"/>
      <c r="G994" s="99"/>
      <c r="H994" s="99"/>
      <c r="I994" s="99"/>
      <c r="J994" s="99"/>
      <c r="K994" s="99"/>
      <c r="L994" s="99"/>
      <c r="M994" s="99"/>
      <c r="N994" s="99"/>
      <c r="O994" s="1"/>
      <c r="P994" s="1"/>
      <c r="Q994" s="1"/>
      <c r="R994" s="1"/>
      <c r="S994" s="1"/>
      <c r="T994" s="1"/>
      <c r="U994" s="1"/>
      <c r="V994" s="1"/>
      <c r="W994" s="1"/>
      <c r="X994" s="1"/>
      <c r="Y994" s="1"/>
      <c r="Z994" s="1"/>
    </row>
    <row r="995" spans="1:26" ht="15.75" customHeight="1" x14ac:dyDescent="0.3">
      <c r="A995" s="99"/>
      <c r="B995" s="99"/>
      <c r="C995" s="99"/>
      <c r="D995" s="99"/>
      <c r="E995" s="99"/>
      <c r="F995" s="99"/>
      <c r="G995" s="99"/>
      <c r="H995" s="99"/>
      <c r="I995" s="99"/>
      <c r="J995" s="99"/>
      <c r="K995" s="99"/>
      <c r="L995" s="99"/>
      <c r="M995" s="99"/>
      <c r="N995" s="99"/>
      <c r="O995" s="1"/>
      <c r="P995" s="1"/>
      <c r="Q995" s="1"/>
      <c r="R995" s="1"/>
      <c r="S995" s="1"/>
      <c r="T995" s="1"/>
      <c r="U995" s="1"/>
      <c r="V995" s="1"/>
      <c r="W995" s="1"/>
      <c r="X995" s="1"/>
      <c r="Y995" s="1"/>
      <c r="Z995" s="1"/>
    </row>
    <row r="996" spans="1:26" ht="15.75" customHeight="1" x14ac:dyDescent="0.3">
      <c r="A996" s="99"/>
      <c r="B996" s="99"/>
      <c r="C996" s="99"/>
      <c r="D996" s="99"/>
      <c r="E996" s="99"/>
      <c r="F996" s="99"/>
      <c r="G996" s="99"/>
      <c r="H996" s="99"/>
      <c r="I996" s="99"/>
      <c r="J996" s="99"/>
      <c r="K996" s="99"/>
      <c r="L996" s="99"/>
      <c r="M996" s="99"/>
      <c r="N996" s="99"/>
      <c r="O996" s="1"/>
      <c r="P996" s="1"/>
      <c r="Q996" s="1"/>
      <c r="R996" s="1"/>
      <c r="S996" s="1"/>
      <c r="T996" s="1"/>
      <c r="U996" s="1"/>
      <c r="V996" s="1"/>
      <c r="W996" s="1"/>
      <c r="X996" s="1"/>
      <c r="Y996" s="1"/>
      <c r="Z996" s="1"/>
    </row>
    <row r="997" spans="1:26" ht="15.75" customHeight="1" x14ac:dyDescent="0.3">
      <c r="A997" s="99"/>
      <c r="B997" s="99"/>
      <c r="C997" s="99"/>
      <c r="D997" s="99"/>
      <c r="E997" s="99"/>
      <c r="F997" s="99"/>
      <c r="G997" s="99"/>
      <c r="H997" s="99"/>
      <c r="I997" s="99"/>
      <c r="J997" s="99"/>
      <c r="K997" s="99"/>
      <c r="L997" s="99"/>
      <c r="M997" s="99"/>
      <c r="N997" s="99"/>
      <c r="O997" s="1"/>
      <c r="P997" s="1"/>
      <c r="Q997" s="1"/>
      <c r="R997" s="1"/>
      <c r="S997" s="1"/>
      <c r="T997" s="1"/>
      <c r="U997" s="1"/>
      <c r="V997" s="1"/>
      <c r="W997" s="1"/>
      <c r="X997" s="1"/>
      <c r="Y997" s="1"/>
      <c r="Z997" s="1"/>
    </row>
    <row r="998" spans="1:26" ht="15.75" customHeight="1" x14ac:dyDescent="0.3">
      <c r="A998" s="99"/>
      <c r="B998" s="99"/>
      <c r="C998" s="99"/>
      <c r="D998" s="99"/>
      <c r="E998" s="99"/>
      <c r="F998" s="99"/>
      <c r="G998" s="99"/>
      <c r="H998" s="99"/>
      <c r="I998" s="99"/>
      <c r="J998" s="99"/>
      <c r="K998" s="99"/>
      <c r="L998" s="99"/>
      <c r="M998" s="99"/>
      <c r="N998" s="99"/>
      <c r="O998" s="1"/>
      <c r="P998" s="1"/>
      <c r="Q998" s="1"/>
      <c r="R998" s="1"/>
      <c r="S998" s="1"/>
      <c r="T998" s="1"/>
      <c r="U998" s="1"/>
      <c r="V998" s="1"/>
      <c r="W998" s="1"/>
      <c r="X998" s="1"/>
      <c r="Y998" s="1"/>
      <c r="Z998" s="1"/>
    </row>
    <row r="999" spans="1:26" ht="15.75" customHeight="1" x14ac:dyDescent="0.3">
      <c r="A999" s="99"/>
      <c r="B999" s="99"/>
      <c r="C999" s="99"/>
      <c r="D999" s="99"/>
      <c r="E999" s="99"/>
      <c r="F999" s="99"/>
      <c r="G999" s="99"/>
      <c r="H999" s="99"/>
      <c r="I999" s="99"/>
      <c r="J999" s="99"/>
      <c r="K999" s="99"/>
      <c r="L999" s="99"/>
      <c r="M999" s="99"/>
      <c r="N999" s="99"/>
      <c r="O999" s="1"/>
      <c r="P999" s="1"/>
      <c r="Q999" s="1"/>
      <c r="R999" s="1"/>
      <c r="S999" s="1"/>
      <c r="T999" s="1"/>
      <c r="U999" s="1"/>
      <c r="V999" s="1"/>
      <c r="W999" s="1"/>
      <c r="X999" s="1"/>
      <c r="Y999" s="1"/>
      <c r="Z999" s="1"/>
    </row>
    <row r="1000" spans="1:26" ht="15.75" customHeight="1" x14ac:dyDescent="0.3">
      <c r="A1000" s="99"/>
      <c r="B1000" s="99"/>
      <c r="C1000" s="99"/>
      <c r="D1000" s="99"/>
      <c r="E1000" s="99"/>
      <c r="F1000" s="99"/>
      <c r="G1000" s="99"/>
      <c r="H1000" s="99"/>
      <c r="I1000" s="99"/>
      <c r="J1000" s="99"/>
      <c r="K1000" s="99"/>
      <c r="L1000" s="99"/>
      <c r="M1000" s="99"/>
      <c r="N1000" s="99"/>
      <c r="O1000" s="1"/>
      <c r="P1000" s="1"/>
      <c r="Q1000" s="1"/>
      <c r="R1000" s="1"/>
      <c r="S1000" s="1"/>
      <c r="T1000" s="1"/>
      <c r="U1000" s="1"/>
      <c r="V1000" s="1"/>
      <c r="W1000" s="1"/>
      <c r="X1000" s="1"/>
      <c r="Y1000" s="1"/>
      <c r="Z1000" s="1"/>
    </row>
  </sheetData>
  <mergeCells count="1">
    <mergeCell ref="D3:G3"/>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90000"/>
  </sheetPr>
  <dimension ref="A1:Z1000"/>
  <sheetViews>
    <sheetView workbookViewId="0"/>
  </sheetViews>
  <sheetFormatPr defaultColWidth="12.59765625" defaultRowHeight="15" customHeight="1" x14ac:dyDescent="0.25"/>
  <cols>
    <col min="1" max="1" width="25.59765625" customWidth="1"/>
    <col min="2" max="2" width="10.09765625" customWidth="1"/>
    <col min="3" max="3" width="12.09765625" customWidth="1"/>
    <col min="4" max="4" width="3.09765625" customWidth="1"/>
    <col min="5" max="5" width="24.59765625" customWidth="1"/>
    <col min="6" max="6" width="19.69921875" customWidth="1"/>
    <col min="7" max="7" width="10" customWidth="1"/>
    <col min="8" max="26" width="7.59765625" customWidth="1"/>
  </cols>
  <sheetData>
    <row r="1" spans="1:26" ht="16.5" customHeight="1" x14ac:dyDescent="0.25">
      <c r="A1" s="37" t="s">
        <v>786</v>
      </c>
      <c r="B1" s="37" t="s">
        <v>787</v>
      </c>
      <c r="C1" s="37" t="s">
        <v>788</v>
      </c>
      <c r="D1" s="38"/>
      <c r="E1" s="37" t="s">
        <v>786</v>
      </c>
      <c r="F1" s="37" t="s">
        <v>789</v>
      </c>
      <c r="G1" s="37" t="s">
        <v>787</v>
      </c>
    </row>
    <row r="2" spans="1:26" ht="17.25" customHeight="1" x14ac:dyDescent="0.3">
      <c r="A2" s="39" t="s">
        <v>790</v>
      </c>
      <c r="B2" s="40" t="e">
        <f t="shared" ref="B2:B8" si="0">C2/$C$9</f>
        <v>#REF!</v>
      </c>
      <c r="C2" s="41" t="e">
        <f>COUNTIF(#REF!,"Supported")</f>
        <v>#REF!</v>
      </c>
      <c r="D2" s="42"/>
      <c r="E2" s="39" t="s">
        <v>790</v>
      </c>
      <c r="F2" s="43" t="e">
        <f>SUMIF(#REF!,"Supported",#REF!)</f>
        <v>#REF!</v>
      </c>
      <c r="G2" s="40" t="e">
        <f t="shared" ref="G2:G9" si="1">F2/$F$9</f>
        <v>#REF!</v>
      </c>
    </row>
    <row r="3" spans="1:26" ht="17.25" customHeight="1" x14ac:dyDescent="0.3">
      <c r="A3" s="39" t="s">
        <v>791</v>
      </c>
      <c r="B3" s="40" t="e">
        <f t="shared" si="0"/>
        <v>#REF!</v>
      </c>
      <c r="C3" s="41" t="e">
        <f>COUNTIF(#REF!,"Not Supported")</f>
        <v>#REF!</v>
      </c>
      <c r="D3" s="42"/>
      <c r="E3" s="39" t="s">
        <v>791</v>
      </c>
      <c r="F3" s="43" t="e">
        <f>SUMIF(#REF!,"Not supported",#REF!)</f>
        <v>#REF!</v>
      </c>
      <c r="G3" s="40" t="e">
        <f t="shared" si="1"/>
        <v>#REF!</v>
      </c>
    </row>
    <row r="4" spans="1:26" ht="17.25" customHeight="1" x14ac:dyDescent="0.3">
      <c r="A4" s="39" t="s">
        <v>792</v>
      </c>
      <c r="B4" s="40" t="e">
        <f t="shared" si="0"/>
        <v>#REF!</v>
      </c>
      <c r="C4" s="41" t="e">
        <f>COUNTIF(#REF!,"Noting")</f>
        <v>#REF!</v>
      </c>
      <c r="D4" s="42"/>
      <c r="E4" s="39" t="s">
        <v>792</v>
      </c>
      <c r="F4" s="43" t="e">
        <f>SUMIF(#REF!,"Noting",#REF!)</f>
        <v>#REF!</v>
      </c>
      <c r="G4" s="40" t="e">
        <f t="shared" si="1"/>
        <v>#REF!</v>
      </c>
    </row>
    <row r="5" spans="1:26" ht="17.25" customHeight="1" x14ac:dyDescent="0.3">
      <c r="A5" s="39" t="s">
        <v>793</v>
      </c>
      <c r="B5" s="40" t="e">
        <f t="shared" si="0"/>
        <v>#REF!</v>
      </c>
      <c r="C5" s="41" t="e">
        <f>COUNTIF(#REF!,"Conditional Support")</f>
        <v>#REF!</v>
      </c>
      <c r="D5" s="42"/>
      <c r="E5" s="39" t="s">
        <v>793</v>
      </c>
      <c r="F5" s="43" t="e">
        <f>SUMIF(#REF!,"Conditional Support",#REF!)</f>
        <v>#REF!</v>
      </c>
      <c r="G5" s="40" t="e">
        <f t="shared" si="1"/>
        <v>#REF!</v>
      </c>
    </row>
    <row r="6" spans="1:26" ht="17.25" customHeight="1" x14ac:dyDescent="0.3">
      <c r="A6" s="39" t="s">
        <v>794</v>
      </c>
      <c r="B6" s="40" t="e">
        <f t="shared" si="0"/>
        <v>#REF!</v>
      </c>
      <c r="C6" s="41" t="e">
        <f>COUNTIF(#REF!,"Closed")</f>
        <v>#REF!</v>
      </c>
      <c r="D6" s="42"/>
      <c r="E6" s="39" t="s">
        <v>794</v>
      </c>
      <c r="F6" s="43" t="e">
        <f>SUMIF(#REF!,"Closed",#REF!)</f>
        <v>#REF!</v>
      </c>
      <c r="G6" s="40" t="e">
        <f t="shared" si="1"/>
        <v>#REF!</v>
      </c>
      <c r="H6" s="3"/>
      <c r="I6" s="3"/>
      <c r="J6" s="3"/>
      <c r="K6" s="3"/>
      <c r="L6" s="3"/>
      <c r="M6" s="3"/>
      <c r="N6" s="3"/>
      <c r="O6" s="3"/>
      <c r="P6" s="3"/>
      <c r="Q6" s="3"/>
      <c r="R6" s="3"/>
      <c r="S6" s="3"/>
      <c r="T6" s="3"/>
      <c r="U6" s="3"/>
      <c r="V6" s="3"/>
      <c r="W6" s="3"/>
      <c r="X6" s="3"/>
      <c r="Y6" s="3"/>
      <c r="Z6" s="3"/>
    </row>
    <row r="7" spans="1:26" ht="17.25" customHeight="1" x14ac:dyDescent="0.3">
      <c r="A7" s="39" t="s">
        <v>795</v>
      </c>
      <c r="B7" s="40" t="e">
        <f t="shared" si="0"/>
        <v>#REF!</v>
      </c>
      <c r="C7" s="41" t="e">
        <f>COUNTIF(#REF!,"")</f>
        <v>#REF!</v>
      </c>
      <c r="D7" s="42"/>
      <c r="E7" s="39" t="s">
        <v>795</v>
      </c>
      <c r="F7" s="43" t="e">
        <f>SUMIF(#REF!,"",#REF!)</f>
        <v>#REF!</v>
      </c>
      <c r="G7" s="40" t="e">
        <f t="shared" si="1"/>
        <v>#REF!</v>
      </c>
      <c r="H7" s="3"/>
      <c r="I7" s="3"/>
      <c r="J7" s="3"/>
      <c r="K7" s="3"/>
      <c r="L7" s="3"/>
      <c r="M7" s="3"/>
      <c r="N7" s="3"/>
      <c r="O7" s="3"/>
      <c r="P7" s="3"/>
      <c r="Q7" s="3"/>
      <c r="R7" s="3"/>
      <c r="S7" s="3"/>
      <c r="T7" s="3"/>
      <c r="U7" s="3"/>
      <c r="V7" s="3"/>
      <c r="W7" s="3"/>
      <c r="X7" s="3"/>
      <c r="Y7" s="3"/>
      <c r="Z7" s="3"/>
    </row>
    <row r="8" spans="1:26" ht="15" customHeight="1" x14ac:dyDescent="0.3">
      <c r="A8" s="39" t="s">
        <v>796</v>
      </c>
      <c r="B8" s="40" t="e">
        <f t="shared" si="0"/>
        <v>#REF!</v>
      </c>
      <c r="C8" s="41" t="e">
        <f>COUNTIF(#REF!,"Within AA/AO mandate Noting")</f>
        <v>#REF!</v>
      </c>
      <c r="D8" s="42"/>
      <c r="E8" s="39" t="s">
        <v>796</v>
      </c>
      <c r="F8" s="43" t="e">
        <f>SUMIF(#REF!,"Within AA/AO mandate Noting",#REF!)</f>
        <v>#REF!</v>
      </c>
      <c r="G8" s="40" t="e">
        <f t="shared" si="1"/>
        <v>#REF!</v>
      </c>
      <c r="H8" s="3"/>
      <c r="I8" s="3"/>
      <c r="J8" s="3"/>
      <c r="K8" s="3"/>
      <c r="L8" s="3"/>
      <c r="M8" s="3"/>
      <c r="N8" s="3"/>
      <c r="O8" s="3"/>
      <c r="P8" s="3"/>
      <c r="Q8" s="3"/>
      <c r="R8" s="3"/>
      <c r="S8" s="3"/>
      <c r="T8" s="3"/>
      <c r="U8" s="3"/>
      <c r="V8" s="3"/>
      <c r="W8" s="3"/>
      <c r="X8" s="3"/>
      <c r="Y8" s="3"/>
      <c r="Z8" s="3"/>
    </row>
    <row r="9" spans="1:26" ht="17.25" customHeight="1" x14ac:dyDescent="0.3">
      <c r="A9" s="44" t="s">
        <v>797</v>
      </c>
      <c r="B9" s="40" t="e">
        <f>C9/C9</f>
        <v>#REF!</v>
      </c>
      <c r="C9" s="45" t="e">
        <f>SUM(C2:C8)</f>
        <v>#REF!</v>
      </c>
      <c r="D9" s="38"/>
      <c r="E9" s="44" t="s">
        <v>797</v>
      </c>
      <c r="F9" s="43" t="e">
        <f>SUM(F2:F8)</f>
        <v>#REF!</v>
      </c>
      <c r="G9" s="40" t="e">
        <f t="shared" si="1"/>
        <v>#REF!</v>
      </c>
    </row>
    <row r="10" spans="1:26" ht="14.4" x14ac:dyDescent="0.3">
      <c r="D10" s="3"/>
      <c r="E10" s="3"/>
    </row>
    <row r="11" spans="1:26" ht="14.4" x14ac:dyDescent="0.3">
      <c r="D11" s="3"/>
      <c r="E11" s="3"/>
    </row>
    <row r="12" spans="1:26" ht="14.4" x14ac:dyDescent="0.3">
      <c r="D12" s="3"/>
      <c r="E12" s="3"/>
    </row>
    <row r="13" spans="1:26" ht="14.4" x14ac:dyDescent="0.3">
      <c r="D13" s="3"/>
      <c r="E13" s="3"/>
    </row>
    <row r="14" spans="1:26" ht="14.4" x14ac:dyDescent="0.3">
      <c r="D14" s="3"/>
      <c r="E14" s="3"/>
    </row>
    <row r="15" spans="1:26" ht="14.4" x14ac:dyDescent="0.3">
      <c r="D15" s="3"/>
      <c r="E15" s="3"/>
    </row>
    <row r="16" spans="1:26" ht="14.4" x14ac:dyDescent="0.3">
      <c r="D16" s="3"/>
      <c r="E16" s="3"/>
    </row>
    <row r="17" spans="4:5" ht="14.4" x14ac:dyDescent="0.3">
      <c r="D17" s="3"/>
      <c r="E17" s="3"/>
    </row>
    <row r="18" spans="4:5" ht="14.4" x14ac:dyDescent="0.3">
      <c r="D18" s="3"/>
      <c r="E18" s="3"/>
    </row>
    <row r="19" spans="4:5" ht="14.4" x14ac:dyDescent="0.3">
      <c r="D19" s="3"/>
      <c r="E19" s="3"/>
    </row>
    <row r="20" spans="4:5" ht="14.4" x14ac:dyDescent="0.3">
      <c r="D20" s="3"/>
      <c r="E20" s="3"/>
    </row>
    <row r="21" spans="4:5" ht="15.75" customHeight="1" x14ac:dyDescent="0.3">
      <c r="D21" s="3"/>
      <c r="E21" s="3"/>
    </row>
    <row r="22" spans="4:5" ht="15.75" customHeight="1" x14ac:dyDescent="0.3">
      <c r="D22" s="3"/>
      <c r="E22" s="3"/>
    </row>
    <row r="23" spans="4:5" ht="15.75" customHeight="1" x14ac:dyDescent="0.3">
      <c r="D23" s="3"/>
      <c r="E23" s="3"/>
    </row>
    <row r="24" spans="4:5" ht="15.75" customHeight="1" x14ac:dyDescent="0.3">
      <c r="D24" s="3"/>
      <c r="E24" s="3"/>
    </row>
    <row r="25" spans="4:5" ht="15.75" customHeight="1" x14ac:dyDescent="0.3">
      <c r="D25" s="3"/>
      <c r="E25" s="3"/>
    </row>
    <row r="26" spans="4:5" ht="15.75" customHeight="1" x14ac:dyDescent="0.3">
      <c r="D26" s="3"/>
      <c r="E26" s="3"/>
    </row>
    <row r="27" spans="4:5" ht="15.75" customHeight="1" x14ac:dyDescent="0.3">
      <c r="D27" s="3"/>
      <c r="E27" s="3"/>
    </row>
    <row r="28" spans="4:5" ht="15.75" customHeight="1" x14ac:dyDescent="0.3">
      <c r="D28" s="3"/>
      <c r="E28" s="3"/>
    </row>
    <row r="29" spans="4:5" ht="15.75" customHeight="1" x14ac:dyDescent="0.3">
      <c r="D29" s="3"/>
      <c r="E29" s="3"/>
    </row>
    <row r="30" spans="4:5" ht="15.75" customHeight="1" x14ac:dyDescent="0.3">
      <c r="D30" s="3"/>
      <c r="E30" s="3"/>
    </row>
    <row r="31" spans="4:5" ht="15.75" customHeight="1" x14ac:dyDescent="0.3">
      <c r="D31" s="3"/>
      <c r="E31" s="3"/>
    </row>
    <row r="32" spans="4:5" ht="15.75" customHeight="1" x14ac:dyDescent="0.3">
      <c r="D32" s="3"/>
      <c r="E32" s="3"/>
    </row>
    <row r="33" spans="4:5" ht="15.75" customHeight="1" x14ac:dyDescent="0.3">
      <c r="D33" s="3"/>
      <c r="E33" s="3"/>
    </row>
    <row r="34" spans="4:5" ht="15.75" customHeight="1" x14ac:dyDescent="0.3">
      <c r="D34" s="3"/>
      <c r="E34" s="3"/>
    </row>
    <row r="35" spans="4:5" ht="15.75" customHeight="1" x14ac:dyDescent="0.3">
      <c r="D35" s="3"/>
      <c r="E35" s="3"/>
    </row>
    <row r="36" spans="4:5" ht="15.75" customHeight="1" x14ac:dyDescent="0.3">
      <c r="D36" s="3"/>
      <c r="E36" s="3"/>
    </row>
    <row r="37" spans="4:5" ht="15.75" customHeight="1" x14ac:dyDescent="0.3">
      <c r="D37" s="3"/>
      <c r="E37" s="3"/>
    </row>
    <row r="38" spans="4:5" ht="15.75" customHeight="1" x14ac:dyDescent="0.3">
      <c r="D38" s="3"/>
      <c r="E38" s="3"/>
    </row>
    <row r="39" spans="4:5" ht="15.75" customHeight="1" x14ac:dyDescent="0.3">
      <c r="D39" s="3"/>
      <c r="E39" s="3"/>
    </row>
    <row r="40" spans="4:5" ht="15.75" customHeight="1" x14ac:dyDescent="0.3">
      <c r="D40" s="3"/>
      <c r="E40" s="3"/>
    </row>
    <row r="41" spans="4:5" ht="15.75" customHeight="1" x14ac:dyDescent="0.3">
      <c r="D41" s="3"/>
      <c r="E41" s="3"/>
    </row>
    <row r="42" spans="4:5" ht="15.75" customHeight="1" x14ac:dyDescent="0.3">
      <c r="D42" s="3"/>
      <c r="E42" s="3"/>
    </row>
    <row r="43" spans="4:5" ht="15.75" customHeight="1" x14ac:dyDescent="0.3">
      <c r="D43" s="3"/>
      <c r="E43" s="3"/>
    </row>
    <row r="44" spans="4:5" ht="15.75" customHeight="1" x14ac:dyDescent="0.3">
      <c r="D44" s="3"/>
      <c r="E44" s="3"/>
    </row>
    <row r="45" spans="4:5" ht="15.75" customHeight="1" x14ac:dyDescent="0.3">
      <c r="D45" s="3"/>
      <c r="E45" s="3"/>
    </row>
    <row r="46" spans="4:5" ht="15.75" customHeight="1" x14ac:dyDescent="0.3">
      <c r="D46" s="3"/>
      <c r="E46" s="3"/>
    </row>
    <row r="47" spans="4:5" ht="15.75" customHeight="1" x14ac:dyDescent="0.3">
      <c r="D47" s="3"/>
      <c r="E47" s="3"/>
    </row>
    <row r="48" spans="4:5" ht="15.75" customHeight="1" x14ac:dyDescent="0.3">
      <c r="D48" s="3"/>
      <c r="E48" s="3"/>
    </row>
    <row r="49" spans="4:5" ht="15.75" customHeight="1" x14ac:dyDescent="0.3">
      <c r="D49" s="3"/>
      <c r="E49" s="3"/>
    </row>
    <row r="50" spans="4:5" ht="15.75" customHeight="1" x14ac:dyDescent="0.3">
      <c r="D50" s="3"/>
      <c r="E50" s="3"/>
    </row>
    <row r="51" spans="4:5" ht="15.75" customHeight="1" x14ac:dyDescent="0.3">
      <c r="D51" s="3"/>
      <c r="E51" s="3"/>
    </row>
    <row r="52" spans="4:5" ht="15.75" customHeight="1" x14ac:dyDescent="0.3">
      <c r="D52" s="3"/>
      <c r="E52" s="3"/>
    </row>
    <row r="53" spans="4:5" ht="15.75" customHeight="1" x14ac:dyDescent="0.3">
      <c r="D53" s="3"/>
      <c r="E53" s="3"/>
    </row>
    <row r="54" spans="4:5" ht="15.75" customHeight="1" x14ac:dyDescent="0.3">
      <c r="D54" s="3"/>
      <c r="E54" s="3"/>
    </row>
    <row r="55" spans="4:5" ht="15.75" customHeight="1" x14ac:dyDescent="0.3">
      <c r="D55" s="3"/>
      <c r="E55" s="3"/>
    </row>
    <row r="56" spans="4:5" ht="15.75" customHeight="1" x14ac:dyDescent="0.3">
      <c r="D56" s="3"/>
      <c r="E56" s="3"/>
    </row>
    <row r="57" spans="4:5" ht="15.75" customHeight="1" x14ac:dyDescent="0.3">
      <c r="D57" s="3"/>
      <c r="E57" s="3"/>
    </row>
    <row r="58" spans="4:5" ht="15.75" customHeight="1" x14ac:dyDescent="0.3">
      <c r="D58" s="3"/>
      <c r="E58" s="3"/>
    </row>
    <row r="59" spans="4:5" ht="15.75" customHeight="1" x14ac:dyDescent="0.3">
      <c r="D59" s="3"/>
      <c r="E59" s="3"/>
    </row>
    <row r="60" spans="4:5" ht="15.75" customHeight="1" x14ac:dyDescent="0.3">
      <c r="D60" s="3"/>
      <c r="E60" s="3"/>
    </row>
    <row r="61" spans="4:5" ht="15.75" customHeight="1" x14ac:dyDescent="0.3">
      <c r="D61" s="3"/>
      <c r="E61" s="3"/>
    </row>
    <row r="62" spans="4:5" ht="15.75" customHeight="1" x14ac:dyDescent="0.3">
      <c r="D62" s="3"/>
      <c r="E62" s="3"/>
    </row>
    <row r="63" spans="4:5" ht="15.75" customHeight="1" x14ac:dyDescent="0.3">
      <c r="D63" s="3"/>
      <c r="E63" s="3"/>
    </row>
    <row r="64" spans="4:5" ht="15.75" customHeight="1" x14ac:dyDescent="0.3">
      <c r="D64" s="3"/>
      <c r="E64" s="3"/>
    </row>
    <row r="65" spans="4:5" ht="15.75" customHeight="1" x14ac:dyDescent="0.3">
      <c r="D65" s="3"/>
      <c r="E65" s="3"/>
    </row>
    <row r="66" spans="4:5" ht="15.75" customHeight="1" x14ac:dyDescent="0.3">
      <c r="D66" s="3"/>
      <c r="E66" s="3"/>
    </row>
    <row r="67" spans="4:5" ht="15.75" customHeight="1" x14ac:dyDescent="0.3">
      <c r="D67" s="3"/>
      <c r="E67" s="3"/>
    </row>
    <row r="68" spans="4:5" ht="15.75" customHeight="1" x14ac:dyDescent="0.3">
      <c r="D68" s="3"/>
      <c r="E68" s="3"/>
    </row>
    <row r="69" spans="4:5" ht="15.75" customHeight="1" x14ac:dyDescent="0.3">
      <c r="D69" s="3"/>
      <c r="E69" s="3"/>
    </row>
    <row r="70" spans="4:5" ht="15.75" customHeight="1" x14ac:dyDescent="0.3">
      <c r="D70" s="3"/>
      <c r="E70" s="3"/>
    </row>
    <row r="71" spans="4:5" ht="15.75" customHeight="1" x14ac:dyDescent="0.3">
      <c r="D71" s="3"/>
      <c r="E71" s="3"/>
    </row>
    <row r="72" spans="4:5" ht="15.75" customHeight="1" x14ac:dyDescent="0.3">
      <c r="D72" s="3"/>
      <c r="E72" s="3"/>
    </row>
    <row r="73" spans="4:5" ht="15.75" customHeight="1" x14ac:dyDescent="0.3">
      <c r="D73" s="3"/>
      <c r="E73" s="3"/>
    </row>
    <row r="74" spans="4:5" ht="15.75" customHeight="1" x14ac:dyDescent="0.3">
      <c r="D74" s="3"/>
      <c r="E74" s="3"/>
    </row>
    <row r="75" spans="4:5" ht="15.75" customHeight="1" x14ac:dyDescent="0.3">
      <c r="D75" s="3"/>
      <c r="E75" s="3"/>
    </row>
    <row r="76" spans="4:5" ht="15.75" customHeight="1" x14ac:dyDescent="0.3">
      <c r="D76" s="3"/>
      <c r="E76" s="3"/>
    </row>
    <row r="77" spans="4:5" ht="15.75" customHeight="1" x14ac:dyDescent="0.3">
      <c r="D77" s="3"/>
      <c r="E77" s="3"/>
    </row>
    <row r="78" spans="4:5" ht="15.75" customHeight="1" x14ac:dyDescent="0.3">
      <c r="D78" s="3"/>
      <c r="E78" s="3"/>
    </row>
    <row r="79" spans="4:5" ht="15.75" customHeight="1" x14ac:dyDescent="0.3">
      <c r="D79" s="3"/>
      <c r="E79" s="3"/>
    </row>
    <row r="80" spans="4:5" ht="15.75" customHeight="1" x14ac:dyDescent="0.3">
      <c r="D80" s="3"/>
      <c r="E80" s="3"/>
    </row>
    <row r="81" spans="4:5" ht="15.75" customHeight="1" x14ac:dyDescent="0.3">
      <c r="D81" s="3"/>
      <c r="E81" s="3"/>
    </row>
    <row r="82" spans="4:5" ht="15.75" customHeight="1" x14ac:dyDescent="0.3">
      <c r="D82" s="3"/>
      <c r="E82" s="3"/>
    </row>
    <row r="83" spans="4:5" ht="15.75" customHeight="1" x14ac:dyDescent="0.3">
      <c r="D83" s="3"/>
      <c r="E83" s="3"/>
    </row>
    <row r="84" spans="4:5" ht="15.75" customHeight="1" x14ac:dyDescent="0.3">
      <c r="D84" s="3"/>
      <c r="E84" s="3"/>
    </row>
    <row r="85" spans="4:5" ht="15.75" customHeight="1" x14ac:dyDescent="0.3">
      <c r="D85" s="3"/>
      <c r="E85" s="3"/>
    </row>
    <row r="86" spans="4:5" ht="15.75" customHeight="1" x14ac:dyDescent="0.3">
      <c r="D86" s="3"/>
      <c r="E86" s="3"/>
    </row>
    <row r="87" spans="4:5" ht="15.75" customHeight="1" x14ac:dyDescent="0.3">
      <c r="D87" s="3"/>
      <c r="E87" s="3"/>
    </row>
    <row r="88" spans="4:5" ht="15.75" customHeight="1" x14ac:dyDescent="0.3">
      <c r="D88" s="3"/>
      <c r="E88" s="3"/>
    </row>
    <row r="89" spans="4:5" ht="15.75" customHeight="1" x14ac:dyDescent="0.3">
      <c r="D89" s="3"/>
      <c r="E89" s="3"/>
    </row>
    <row r="90" spans="4:5" ht="15.75" customHeight="1" x14ac:dyDescent="0.3">
      <c r="D90" s="3"/>
      <c r="E90" s="3"/>
    </row>
    <row r="91" spans="4:5" ht="15.75" customHeight="1" x14ac:dyDescent="0.3">
      <c r="D91" s="3"/>
      <c r="E91" s="3"/>
    </row>
    <row r="92" spans="4:5" ht="15.75" customHeight="1" x14ac:dyDescent="0.3">
      <c r="D92" s="3"/>
      <c r="E92" s="3"/>
    </row>
    <row r="93" spans="4:5" ht="15.75" customHeight="1" x14ac:dyDescent="0.3">
      <c r="D93" s="3"/>
      <c r="E93" s="3"/>
    </row>
    <row r="94" spans="4:5" ht="15.75" customHeight="1" x14ac:dyDescent="0.3">
      <c r="D94" s="3"/>
      <c r="E94" s="3"/>
    </row>
    <row r="95" spans="4:5" ht="15.75" customHeight="1" x14ac:dyDescent="0.3">
      <c r="D95" s="3"/>
      <c r="E95" s="3"/>
    </row>
    <row r="96" spans="4:5" ht="15.75" customHeight="1" x14ac:dyDescent="0.3">
      <c r="D96" s="3"/>
      <c r="E96" s="3"/>
    </row>
    <row r="97" spans="4:5" ht="15.75" customHeight="1" x14ac:dyDescent="0.3">
      <c r="D97" s="3"/>
      <c r="E97" s="3"/>
    </row>
    <row r="98" spans="4:5" ht="15.75" customHeight="1" x14ac:dyDescent="0.3">
      <c r="D98" s="3"/>
      <c r="E98" s="3"/>
    </row>
    <row r="99" spans="4:5" ht="15.75" customHeight="1" x14ac:dyDescent="0.3">
      <c r="D99" s="3"/>
      <c r="E99" s="3"/>
    </row>
    <row r="100" spans="4:5" ht="15.75" customHeight="1" x14ac:dyDescent="0.3">
      <c r="D100" s="3"/>
      <c r="E100" s="3"/>
    </row>
    <row r="101" spans="4:5" ht="15.75" customHeight="1" x14ac:dyDescent="0.3">
      <c r="D101" s="3"/>
      <c r="E101" s="3"/>
    </row>
    <row r="102" spans="4:5" ht="15.75" customHeight="1" x14ac:dyDescent="0.3">
      <c r="D102" s="3"/>
      <c r="E102" s="3"/>
    </row>
    <row r="103" spans="4:5" ht="15.75" customHeight="1" x14ac:dyDescent="0.3">
      <c r="D103" s="3"/>
      <c r="E103" s="3"/>
    </row>
    <row r="104" spans="4:5" ht="15.75" customHeight="1" x14ac:dyDescent="0.3">
      <c r="D104" s="3"/>
      <c r="E104" s="3"/>
    </row>
    <row r="105" spans="4:5" ht="15.75" customHeight="1" x14ac:dyDescent="0.3">
      <c r="D105" s="3"/>
      <c r="E105" s="3"/>
    </row>
    <row r="106" spans="4:5" ht="15.75" customHeight="1" x14ac:dyDescent="0.3">
      <c r="D106" s="3"/>
      <c r="E106" s="3"/>
    </row>
    <row r="107" spans="4:5" ht="15.75" customHeight="1" x14ac:dyDescent="0.3">
      <c r="D107" s="3"/>
      <c r="E107" s="3"/>
    </row>
    <row r="108" spans="4:5" ht="15.75" customHeight="1" x14ac:dyDescent="0.3">
      <c r="D108" s="3"/>
      <c r="E108" s="3"/>
    </row>
    <row r="109" spans="4:5" ht="15.75" customHeight="1" x14ac:dyDescent="0.3">
      <c r="D109" s="3"/>
      <c r="E109" s="3"/>
    </row>
    <row r="110" spans="4:5" ht="15.75" customHeight="1" x14ac:dyDescent="0.3">
      <c r="D110" s="3"/>
      <c r="E110" s="3"/>
    </row>
    <row r="111" spans="4:5" ht="15.75" customHeight="1" x14ac:dyDescent="0.3">
      <c r="D111" s="3"/>
      <c r="E111" s="3"/>
    </row>
    <row r="112" spans="4:5" ht="15.75" customHeight="1" x14ac:dyDescent="0.3">
      <c r="D112" s="3"/>
      <c r="E112" s="3"/>
    </row>
    <row r="113" spans="4:5" ht="15.75" customHeight="1" x14ac:dyDescent="0.3">
      <c r="D113" s="3"/>
      <c r="E113" s="3"/>
    </row>
    <row r="114" spans="4:5" ht="15.75" customHeight="1" x14ac:dyDescent="0.3">
      <c r="D114" s="3"/>
      <c r="E114" s="3"/>
    </row>
    <row r="115" spans="4:5" ht="15.75" customHeight="1" x14ac:dyDescent="0.3">
      <c r="D115" s="3"/>
      <c r="E115" s="3"/>
    </row>
    <row r="116" spans="4:5" ht="15.75" customHeight="1" x14ac:dyDescent="0.3">
      <c r="D116" s="3"/>
      <c r="E116" s="3"/>
    </row>
    <row r="117" spans="4:5" ht="15.75" customHeight="1" x14ac:dyDescent="0.3">
      <c r="D117" s="3"/>
      <c r="E117" s="3"/>
    </row>
    <row r="118" spans="4:5" ht="15.75" customHeight="1" x14ac:dyDescent="0.3">
      <c r="D118" s="3"/>
      <c r="E118" s="3"/>
    </row>
    <row r="119" spans="4:5" ht="15.75" customHeight="1" x14ac:dyDescent="0.3">
      <c r="D119" s="3"/>
      <c r="E119" s="3"/>
    </row>
    <row r="120" spans="4:5" ht="15.75" customHeight="1" x14ac:dyDescent="0.3">
      <c r="D120" s="3"/>
      <c r="E120" s="3"/>
    </row>
    <row r="121" spans="4:5" ht="15.75" customHeight="1" x14ac:dyDescent="0.3">
      <c r="D121" s="3"/>
      <c r="E121" s="3"/>
    </row>
    <row r="122" spans="4:5" ht="15.75" customHeight="1" x14ac:dyDescent="0.3">
      <c r="D122" s="3"/>
      <c r="E122" s="3"/>
    </row>
    <row r="123" spans="4:5" ht="15.75" customHeight="1" x14ac:dyDescent="0.3">
      <c r="D123" s="3"/>
      <c r="E123" s="3"/>
    </row>
    <row r="124" spans="4:5" ht="15.75" customHeight="1" x14ac:dyDescent="0.3">
      <c r="D124" s="3"/>
      <c r="E124" s="3"/>
    </row>
    <row r="125" spans="4:5" ht="15.75" customHeight="1" x14ac:dyDescent="0.3">
      <c r="D125" s="3"/>
      <c r="E125" s="3"/>
    </row>
    <row r="126" spans="4:5" ht="15.75" customHeight="1" x14ac:dyDescent="0.3">
      <c r="D126" s="3"/>
      <c r="E126" s="3"/>
    </row>
    <row r="127" spans="4:5" ht="15.75" customHeight="1" x14ac:dyDescent="0.3">
      <c r="D127" s="3"/>
      <c r="E127" s="3"/>
    </row>
    <row r="128" spans="4:5" ht="15.75" customHeight="1" x14ac:dyDescent="0.3">
      <c r="D128" s="3"/>
      <c r="E128" s="3"/>
    </row>
    <row r="129" spans="4:5" ht="15.75" customHeight="1" x14ac:dyDescent="0.3">
      <c r="D129" s="3"/>
      <c r="E129" s="3"/>
    </row>
    <row r="130" spans="4:5" ht="15.75" customHeight="1" x14ac:dyDescent="0.3">
      <c r="D130" s="3"/>
      <c r="E130" s="3"/>
    </row>
    <row r="131" spans="4:5" ht="15.75" customHeight="1" x14ac:dyDescent="0.3">
      <c r="D131" s="3"/>
      <c r="E131" s="3"/>
    </row>
    <row r="132" spans="4:5" ht="15.75" customHeight="1" x14ac:dyDescent="0.3">
      <c r="D132" s="3"/>
      <c r="E132" s="3"/>
    </row>
    <row r="133" spans="4:5" ht="15.75" customHeight="1" x14ac:dyDescent="0.3">
      <c r="D133" s="3"/>
      <c r="E133" s="3"/>
    </row>
    <row r="134" spans="4:5" ht="15.75" customHeight="1" x14ac:dyDescent="0.3">
      <c r="D134" s="3"/>
      <c r="E134" s="3"/>
    </row>
    <row r="135" spans="4:5" ht="15.75" customHeight="1" x14ac:dyDescent="0.3">
      <c r="D135" s="3"/>
      <c r="E135" s="3"/>
    </row>
    <row r="136" spans="4:5" ht="15.75" customHeight="1" x14ac:dyDescent="0.3">
      <c r="D136" s="3"/>
      <c r="E136" s="3"/>
    </row>
    <row r="137" spans="4:5" ht="15.75" customHeight="1" x14ac:dyDescent="0.3">
      <c r="D137" s="3"/>
      <c r="E137" s="3"/>
    </row>
    <row r="138" spans="4:5" ht="15.75" customHeight="1" x14ac:dyDescent="0.3">
      <c r="D138" s="3"/>
      <c r="E138" s="3"/>
    </row>
    <row r="139" spans="4:5" ht="15.75" customHeight="1" x14ac:dyDescent="0.3">
      <c r="D139" s="3"/>
      <c r="E139" s="3"/>
    </row>
    <row r="140" spans="4:5" ht="15.75" customHeight="1" x14ac:dyDescent="0.3">
      <c r="D140" s="3"/>
      <c r="E140" s="3"/>
    </row>
    <row r="141" spans="4:5" ht="15.75" customHeight="1" x14ac:dyDescent="0.3">
      <c r="D141" s="3"/>
      <c r="E141" s="3"/>
    </row>
    <row r="142" spans="4:5" ht="15.75" customHeight="1" x14ac:dyDescent="0.3">
      <c r="D142" s="3"/>
      <c r="E142" s="3"/>
    </row>
    <row r="143" spans="4:5" ht="15.75" customHeight="1" x14ac:dyDescent="0.3">
      <c r="D143" s="3"/>
      <c r="E143" s="3"/>
    </row>
    <row r="144" spans="4:5" ht="15.75" customHeight="1" x14ac:dyDescent="0.3">
      <c r="D144" s="3"/>
      <c r="E144" s="3"/>
    </row>
    <row r="145" spans="4:5" ht="15.75" customHeight="1" x14ac:dyDescent="0.3">
      <c r="D145" s="3"/>
      <c r="E145" s="3"/>
    </row>
    <row r="146" spans="4:5" ht="15.75" customHeight="1" x14ac:dyDescent="0.3">
      <c r="D146" s="3"/>
      <c r="E146" s="3"/>
    </row>
    <row r="147" spans="4:5" ht="15.75" customHeight="1" x14ac:dyDescent="0.3">
      <c r="D147" s="3"/>
      <c r="E147" s="3"/>
    </row>
    <row r="148" spans="4:5" ht="15.75" customHeight="1" x14ac:dyDescent="0.3">
      <c r="D148" s="3"/>
      <c r="E148" s="3"/>
    </row>
    <row r="149" spans="4:5" ht="15.75" customHeight="1" x14ac:dyDescent="0.3">
      <c r="D149" s="3"/>
      <c r="E149" s="3"/>
    </row>
    <row r="150" spans="4:5" ht="15.75" customHeight="1" x14ac:dyDescent="0.3">
      <c r="D150" s="3"/>
      <c r="E150" s="3"/>
    </row>
    <row r="151" spans="4:5" ht="15.75" customHeight="1" x14ac:dyDescent="0.3">
      <c r="D151" s="3"/>
      <c r="E151" s="3"/>
    </row>
    <row r="152" spans="4:5" ht="15.75" customHeight="1" x14ac:dyDescent="0.3">
      <c r="D152" s="3"/>
      <c r="E152" s="3"/>
    </row>
    <row r="153" spans="4:5" ht="15.75" customHeight="1" x14ac:dyDescent="0.3">
      <c r="D153" s="3"/>
      <c r="E153" s="3"/>
    </row>
    <row r="154" spans="4:5" ht="15.75" customHeight="1" x14ac:dyDescent="0.3">
      <c r="D154" s="3"/>
      <c r="E154" s="3"/>
    </row>
    <row r="155" spans="4:5" ht="15.75" customHeight="1" x14ac:dyDescent="0.3">
      <c r="D155" s="3"/>
      <c r="E155" s="3"/>
    </row>
    <row r="156" spans="4:5" ht="15.75" customHeight="1" x14ac:dyDescent="0.3">
      <c r="D156" s="3"/>
      <c r="E156" s="3"/>
    </row>
    <row r="157" spans="4:5" ht="15.75" customHeight="1" x14ac:dyDescent="0.3">
      <c r="D157" s="3"/>
      <c r="E157" s="3"/>
    </row>
    <row r="158" spans="4:5" ht="15.75" customHeight="1" x14ac:dyDescent="0.3">
      <c r="D158" s="3"/>
      <c r="E158" s="3"/>
    </row>
    <row r="159" spans="4:5" ht="15.75" customHeight="1" x14ac:dyDescent="0.3">
      <c r="D159" s="3"/>
      <c r="E159" s="3"/>
    </row>
    <row r="160" spans="4:5" ht="15.75" customHeight="1" x14ac:dyDescent="0.3">
      <c r="D160" s="3"/>
      <c r="E160" s="3"/>
    </row>
    <row r="161" spans="4:5" ht="15.75" customHeight="1" x14ac:dyDescent="0.3">
      <c r="D161" s="3"/>
      <c r="E161" s="3"/>
    </row>
    <row r="162" spans="4:5" ht="15.75" customHeight="1" x14ac:dyDescent="0.3">
      <c r="D162" s="3"/>
      <c r="E162" s="3"/>
    </row>
    <row r="163" spans="4:5" ht="15.75" customHeight="1" x14ac:dyDescent="0.3">
      <c r="D163" s="3"/>
      <c r="E163" s="3"/>
    </row>
    <row r="164" spans="4:5" ht="15.75" customHeight="1" x14ac:dyDescent="0.3">
      <c r="D164" s="3"/>
      <c r="E164" s="3"/>
    </row>
    <row r="165" spans="4:5" ht="15.75" customHeight="1" x14ac:dyDescent="0.3">
      <c r="D165" s="3"/>
      <c r="E165" s="3"/>
    </row>
    <row r="166" spans="4:5" ht="15.75" customHeight="1" x14ac:dyDescent="0.3">
      <c r="D166" s="3"/>
      <c r="E166" s="3"/>
    </row>
    <row r="167" spans="4:5" ht="15.75" customHeight="1" x14ac:dyDescent="0.3">
      <c r="D167" s="3"/>
      <c r="E167" s="3"/>
    </row>
    <row r="168" spans="4:5" ht="15.75" customHeight="1" x14ac:dyDescent="0.3">
      <c r="D168" s="3"/>
      <c r="E168" s="3"/>
    </row>
    <row r="169" spans="4:5" ht="15.75" customHeight="1" x14ac:dyDescent="0.3">
      <c r="D169" s="3"/>
      <c r="E169" s="3"/>
    </row>
    <row r="170" spans="4:5" ht="15.75" customHeight="1" x14ac:dyDescent="0.3">
      <c r="D170" s="3"/>
      <c r="E170" s="3"/>
    </row>
    <row r="171" spans="4:5" ht="15.75" customHeight="1" x14ac:dyDescent="0.3">
      <c r="D171" s="3"/>
      <c r="E171" s="3"/>
    </row>
    <row r="172" spans="4:5" ht="15.75" customHeight="1" x14ac:dyDescent="0.3">
      <c r="D172" s="3"/>
      <c r="E172" s="3"/>
    </row>
    <row r="173" spans="4:5" ht="15.75" customHeight="1" x14ac:dyDescent="0.3">
      <c r="D173" s="3"/>
      <c r="E173" s="3"/>
    </row>
    <row r="174" spans="4:5" ht="15.75" customHeight="1" x14ac:dyDescent="0.3">
      <c r="D174" s="3"/>
      <c r="E174" s="3"/>
    </row>
    <row r="175" spans="4:5" ht="15.75" customHeight="1" x14ac:dyDescent="0.3">
      <c r="D175" s="3"/>
      <c r="E175" s="3"/>
    </row>
    <row r="176" spans="4:5" ht="15.75" customHeight="1" x14ac:dyDescent="0.3">
      <c r="D176" s="3"/>
      <c r="E176" s="3"/>
    </row>
    <row r="177" spans="4:5" ht="15.75" customHeight="1" x14ac:dyDescent="0.3">
      <c r="D177" s="3"/>
      <c r="E177" s="3"/>
    </row>
    <row r="178" spans="4:5" ht="15.75" customHeight="1" x14ac:dyDescent="0.3">
      <c r="D178" s="3"/>
      <c r="E178" s="3"/>
    </row>
    <row r="179" spans="4:5" ht="15.75" customHeight="1" x14ac:dyDescent="0.3">
      <c r="D179" s="3"/>
      <c r="E179" s="3"/>
    </row>
    <row r="180" spans="4:5" ht="15.75" customHeight="1" x14ac:dyDescent="0.3">
      <c r="D180" s="3"/>
      <c r="E180" s="3"/>
    </row>
    <row r="181" spans="4:5" ht="15.75" customHeight="1" x14ac:dyDescent="0.3">
      <c r="D181" s="3"/>
      <c r="E181" s="3"/>
    </row>
    <row r="182" spans="4:5" ht="15.75" customHeight="1" x14ac:dyDescent="0.3">
      <c r="D182" s="3"/>
      <c r="E182" s="3"/>
    </row>
    <row r="183" spans="4:5" ht="15.75" customHeight="1" x14ac:dyDescent="0.3">
      <c r="D183" s="3"/>
      <c r="E183" s="3"/>
    </row>
    <row r="184" spans="4:5" ht="15.75" customHeight="1" x14ac:dyDescent="0.3">
      <c r="D184" s="3"/>
      <c r="E184" s="3"/>
    </row>
    <row r="185" spans="4:5" ht="15.75" customHeight="1" x14ac:dyDescent="0.3">
      <c r="D185" s="3"/>
      <c r="E185" s="3"/>
    </row>
    <row r="186" spans="4:5" ht="15.75" customHeight="1" x14ac:dyDescent="0.3">
      <c r="D186" s="3"/>
      <c r="E186" s="3"/>
    </row>
    <row r="187" spans="4:5" ht="15.75" customHeight="1" x14ac:dyDescent="0.3">
      <c r="D187" s="3"/>
      <c r="E187" s="3"/>
    </row>
    <row r="188" spans="4:5" ht="15.75" customHeight="1" x14ac:dyDescent="0.3">
      <c r="D188" s="3"/>
      <c r="E188" s="3"/>
    </row>
    <row r="189" spans="4:5" ht="15.75" customHeight="1" x14ac:dyDescent="0.3">
      <c r="D189" s="3"/>
      <c r="E189" s="3"/>
    </row>
    <row r="190" spans="4:5" ht="15.75" customHeight="1" x14ac:dyDescent="0.3">
      <c r="D190" s="3"/>
      <c r="E190" s="3"/>
    </row>
    <row r="191" spans="4:5" ht="15.75" customHeight="1" x14ac:dyDescent="0.3">
      <c r="D191" s="3"/>
      <c r="E191" s="3"/>
    </row>
    <row r="192" spans="4:5" ht="15.75" customHeight="1" x14ac:dyDescent="0.3">
      <c r="D192" s="3"/>
      <c r="E192" s="3"/>
    </row>
    <row r="193" spans="4:5" ht="15.75" customHeight="1" x14ac:dyDescent="0.3">
      <c r="D193" s="3"/>
      <c r="E193" s="3"/>
    </row>
    <row r="194" spans="4:5" ht="15.75" customHeight="1" x14ac:dyDescent="0.3">
      <c r="D194" s="3"/>
      <c r="E194" s="3"/>
    </row>
    <row r="195" spans="4:5" ht="15.75" customHeight="1" x14ac:dyDescent="0.3">
      <c r="D195" s="3"/>
      <c r="E195" s="3"/>
    </row>
    <row r="196" spans="4:5" ht="15.75" customHeight="1" x14ac:dyDescent="0.3">
      <c r="D196" s="3"/>
      <c r="E196" s="3"/>
    </row>
    <row r="197" spans="4:5" ht="15.75" customHeight="1" x14ac:dyDescent="0.3">
      <c r="D197" s="3"/>
      <c r="E197" s="3"/>
    </row>
    <row r="198" spans="4:5" ht="15.75" customHeight="1" x14ac:dyDescent="0.3">
      <c r="D198" s="3"/>
      <c r="E198" s="3"/>
    </row>
    <row r="199" spans="4:5" ht="15.75" customHeight="1" x14ac:dyDescent="0.3">
      <c r="D199" s="3"/>
      <c r="E199" s="3"/>
    </row>
    <row r="200" spans="4:5" ht="15.75" customHeight="1" x14ac:dyDescent="0.3">
      <c r="D200" s="3"/>
      <c r="E200" s="3"/>
    </row>
    <row r="201" spans="4:5" ht="15.75" customHeight="1" x14ac:dyDescent="0.3">
      <c r="D201" s="3"/>
      <c r="E201" s="3"/>
    </row>
    <row r="202" spans="4:5" ht="15.75" customHeight="1" x14ac:dyDescent="0.3">
      <c r="D202" s="3"/>
      <c r="E202" s="3"/>
    </row>
    <row r="203" spans="4:5" ht="15.75" customHeight="1" x14ac:dyDescent="0.3">
      <c r="D203" s="3"/>
      <c r="E203" s="3"/>
    </row>
    <row r="204" spans="4:5" ht="15.75" customHeight="1" x14ac:dyDescent="0.3">
      <c r="D204" s="3"/>
      <c r="E204" s="3"/>
    </row>
    <row r="205" spans="4:5" ht="15.75" customHeight="1" x14ac:dyDescent="0.3">
      <c r="D205" s="3"/>
      <c r="E205" s="3"/>
    </row>
    <row r="206" spans="4:5" ht="15.75" customHeight="1" x14ac:dyDescent="0.3">
      <c r="D206" s="3"/>
      <c r="E206" s="3"/>
    </row>
    <row r="207" spans="4:5" ht="15.75" customHeight="1" x14ac:dyDescent="0.3">
      <c r="D207" s="3"/>
      <c r="E207" s="3"/>
    </row>
    <row r="208" spans="4:5" ht="15.75" customHeight="1" x14ac:dyDescent="0.3">
      <c r="D208" s="3"/>
      <c r="E208" s="3"/>
    </row>
    <row r="209" spans="4:5" ht="15.75" customHeight="1" x14ac:dyDescent="0.3">
      <c r="D209" s="3"/>
      <c r="E209" s="3"/>
    </row>
    <row r="210" spans="4:5" ht="15.75" customHeight="1" x14ac:dyDescent="0.3">
      <c r="D210" s="3"/>
      <c r="E210" s="3"/>
    </row>
    <row r="211" spans="4:5" ht="15.75" customHeight="1" x14ac:dyDescent="0.3">
      <c r="D211" s="3"/>
      <c r="E211" s="3"/>
    </row>
    <row r="212" spans="4:5" ht="15.75" customHeight="1" x14ac:dyDescent="0.3">
      <c r="D212" s="3"/>
      <c r="E212" s="3"/>
    </row>
    <row r="213" spans="4:5" ht="15.75" customHeight="1" x14ac:dyDescent="0.3">
      <c r="D213" s="3"/>
      <c r="E213" s="3"/>
    </row>
    <row r="214" spans="4:5" ht="15.75" customHeight="1" x14ac:dyDescent="0.3">
      <c r="D214" s="3"/>
      <c r="E214" s="3"/>
    </row>
    <row r="215" spans="4:5" ht="15.75" customHeight="1" x14ac:dyDescent="0.3">
      <c r="D215" s="3"/>
      <c r="E215" s="3"/>
    </row>
    <row r="216" spans="4:5" ht="15.75" customHeight="1" x14ac:dyDescent="0.3">
      <c r="D216" s="3"/>
      <c r="E216" s="3"/>
    </row>
    <row r="217" spans="4:5" ht="15.75" customHeight="1" x14ac:dyDescent="0.3">
      <c r="D217" s="3"/>
      <c r="E217" s="3"/>
    </row>
    <row r="218" spans="4:5" ht="15.75" customHeight="1" x14ac:dyDescent="0.3">
      <c r="D218" s="3"/>
      <c r="E218" s="3"/>
    </row>
    <row r="219" spans="4:5" ht="15.75" customHeight="1" x14ac:dyDescent="0.3">
      <c r="D219" s="3"/>
      <c r="E219" s="3"/>
    </row>
    <row r="220" spans="4:5" ht="15.75" customHeight="1" x14ac:dyDescent="0.3">
      <c r="D220" s="3"/>
      <c r="E220" s="3"/>
    </row>
    <row r="221" spans="4:5" ht="15.75" customHeight="1" x14ac:dyDescent="0.3">
      <c r="D221" s="3"/>
      <c r="E221" s="3"/>
    </row>
    <row r="222" spans="4:5" ht="15.75" customHeight="1" x14ac:dyDescent="0.3">
      <c r="D222" s="3"/>
      <c r="E222" s="3"/>
    </row>
    <row r="223" spans="4:5" ht="15.75" customHeight="1" x14ac:dyDescent="0.3">
      <c r="D223" s="3"/>
      <c r="E223" s="3"/>
    </row>
    <row r="224" spans="4:5" ht="15.75" customHeight="1" x14ac:dyDescent="0.3">
      <c r="D224" s="3"/>
      <c r="E224" s="3"/>
    </row>
    <row r="225" spans="4:5" ht="15.75" customHeight="1" x14ac:dyDescent="0.3">
      <c r="D225" s="3"/>
      <c r="E225" s="3"/>
    </row>
    <row r="226" spans="4:5" ht="15.75" customHeight="1" x14ac:dyDescent="0.3">
      <c r="D226" s="3"/>
      <c r="E226" s="3"/>
    </row>
    <row r="227" spans="4:5" ht="15.75" customHeight="1" x14ac:dyDescent="0.3">
      <c r="D227" s="3"/>
      <c r="E227" s="3"/>
    </row>
    <row r="228" spans="4:5" ht="15.75" customHeight="1" x14ac:dyDescent="0.3">
      <c r="D228" s="3"/>
      <c r="E228" s="3"/>
    </row>
    <row r="229" spans="4:5" ht="15.75" customHeight="1" x14ac:dyDescent="0.3">
      <c r="D229" s="3"/>
      <c r="E229" s="3"/>
    </row>
    <row r="230" spans="4:5" ht="15.75" customHeight="1" x14ac:dyDescent="0.3">
      <c r="D230" s="3"/>
      <c r="E230" s="3"/>
    </row>
    <row r="231" spans="4:5" ht="15.75" customHeight="1" x14ac:dyDescent="0.3">
      <c r="D231" s="3"/>
      <c r="E231" s="3"/>
    </row>
    <row r="232" spans="4:5" ht="15.75" customHeight="1" x14ac:dyDescent="0.3">
      <c r="D232" s="3"/>
      <c r="E232" s="3"/>
    </row>
    <row r="233" spans="4:5" ht="15.75" customHeight="1" x14ac:dyDescent="0.3">
      <c r="D233" s="3"/>
      <c r="E233" s="3"/>
    </row>
    <row r="234" spans="4:5" ht="15.75" customHeight="1" x14ac:dyDescent="0.3">
      <c r="D234" s="3"/>
      <c r="E234" s="3"/>
    </row>
    <row r="235" spans="4:5" ht="15.75" customHeight="1" x14ac:dyDescent="0.3">
      <c r="D235" s="3"/>
      <c r="E235" s="3"/>
    </row>
    <row r="236" spans="4:5" ht="15.75" customHeight="1" x14ac:dyDescent="0.3">
      <c r="D236" s="3"/>
      <c r="E236" s="3"/>
    </row>
    <row r="237" spans="4:5" ht="15.75" customHeight="1" x14ac:dyDescent="0.3">
      <c r="D237" s="3"/>
      <c r="E237" s="3"/>
    </row>
    <row r="238" spans="4:5" ht="15.75" customHeight="1" x14ac:dyDescent="0.3">
      <c r="D238" s="3"/>
      <c r="E238" s="3"/>
    </row>
    <row r="239" spans="4:5" ht="15.75" customHeight="1" x14ac:dyDescent="0.3">
      <c r="D239" s="3"/>
      <c r="E239" s="3"/>
    </row>
    <row r="240" spans="4:5" ht="15.75" customHeight="1" x14ac:dyDescent="0.3">
      <c r="D240" s="3"/>
      <c r="E240" s="3"/>
    </row>
    <row r="241" spans="4:5" ht="15.75" customHeight="1" x14ac:dyDescent="0.3">
      <c r="D241" s="3"/>
      <c r="E241" s="3"/>
    </row>
    <row r="242" spans="4:5" ht="15.75" customHeight="1" x14ac:dyDescent="0.3">
      <c r="D242" s="3"/>
      <c r="E242" s="3"/>
    </row>
    <row r="243" spans="4:5" ht="15.75" customHeight="1" x14ac:dyDescent="0.3">
      <c r="D243" s="3"/>
      <c r="E243" s="3"/>
    </row>
    <row r="244" spans="4:5" ht="15.75" customHeight="1" x14ac:dyDescent="0.3">
      <c r="D244" s="3"/>
      <c r="E244" s="3"/>
    </row>
    <row r="245" spans="4:5" ht="15.75" customHeight="1" x14ac:dyDescent="0.3">
      <c r="D245" s="3"/>
      <c r="E245" s="3"/>
    </row>
    <row r="246" spans="4:5" ht="15.75" customHeight="1" x14ac:dyDescent="0.3">
      <c r="D246" s="3"/>
      <c r="E246" s="3"/>
    </row>
    <row r="247" spans="4:5" ht="15.75" customHeight="1" x14ac:dyDescent="0.3">
      <c r="D247" s="3"/>
      <c r="E247" s="3"/>
    </row>
    <row r="248" spans="4:5" ht="15.75" customHeight="1" x14ac:dyDescent="0.3">
      <c r="D248" s="3"/>
      <c r="E248" s="3"/>
    </row>
    <row r="249" spans="4:5" ht="15.75" customHeight="1" x14ac:dyDescent="0.3">
      <c r="D249" s="3"/>
      <c r="E249" s="3"/>
    </row>
    <row r="250" spans="4:5" ht="15.75" customHeight="1" x14ac:dyDescent="0.3">
      <c r="D250" s="3"/>
      <c r="E250" s="3"/>
    </row>
    <row r="251" spans="4:5" ht="15.75" customHeight="1" x14ac:dyDescent="0.3">
      <c r="D251" s="3"/>
      <c r="E251" s="3"/>
    </row>
    <row r="252" spans="4:5" ht="15.75" customHeight="1" x14ac:dyDescent="0.3">
      <c r="D252" s="3"/>
      <c r="E252" s="3"/>
    </row>
    <row r="253" spans="4:5" ht="15.75" customHeight="1" x14ac:dyDescent="0.3">
      <c r="D253" s="3"/>
      <c r="E253" s="3"/>
    </row>
    <row r="254" spans="4:5" ht="15.75" customHeight="1" x14ac:dyDescent="0.3">
      <c r="D254" s="3"/>
      <c r="E254" s="3"/>
    </row>
    <row r="255" spans="4:5" ht="15.75" customHeight="1" x14ac:dyDescent="0.3">
      <c r="D255" s="3"/>
      <c r="E255" s="3"/>
    </row>
    <row r="256" spans="4:5" ht="15.75" customHeight="1" x14ac:dyDescent="0.3">
      <c r="D256" s="3"/>
      <c r="E256" s="3"/>
    </row>
    <row r="257" spans="4:5" ht="15.75" customHeight="1" x14ac:dyDescent="0.3">
      <c r="D257" s="3"/>
      <c r="E257" s="3"/>
    </row>
    <row r="258" spans="4:5" ht="15.75" customHeight="1" x14ac:dyDescent="0.3">
      <c r="D258" s="3"/>
      <c r="E258" s="3"/>
    </row>
    <row r="259" spans="4:5" ht="15.75" customHeight="1" x14ac:dyDescent="0.3">
      <c r="D259" s="3"/>
      <c r="E259" s="3"/>
    </row>
    <row r="260" spans="4:5" ht="15.75" customHeight="1" x14ac:dyDescent="0.3">
      <c r="D260" s="3"/>
      <c r="E260" s="3"/>
    </row>
    <row r="261" spans="4:5" ht="15.75" customHeight="1" x14ac:dyDescent="0.3">
      <c r="D261" s="3"/>
      <c r="E261" s="3"/>
    </row>
    <row r="262" spans="4:5" ht="15.75" customHeight="1" x14ac:dyDescent="0.3">
      <c r="D262" s="3"/>
      <c r="E262" s="3"/>
    </row>
    <row r="263" spans="4:5" ht="15.75" customHeight="1" x14ac:dyDescent="0.3">
      <c r="D263" s="3"/>
      <c r="E263" s="3"/>
    </row>
    <row r="264" spans="4:5" ht="15.75" customHeight="1" x14ac:dyDescent="0.3">
      <c r="D264" s="3"/>
      <c r="E264" s="3"/>
    </row>
    <row r="265" spans="4:5" ht="15.75" customHeight="1" x14ac:dyDescent="0.3">
      <c r="D265" s="3"/>
      <c r="E265" s="3"/>
    </row>
    <row r="266" spans="4:5" ht="15.75" customHeight="1" x14ac:dyDescent="0.3">
      <c r="D266" s="3"/>
      <c r="E266" s="3"/>
    </row>
    <row r="267" spans="4:5" ht="15.75" customHeight="1" x14ac:dyDescent="0.3">
      <c r="D267" s="3"/>
      <c r="E267" s="3"/>
    </row>
    <row r="268" spans="4:5" ht="15.75" customHeight="1" x14ac:dyDescent="0.3">
      <c r="D268" s="3"/>
      <c r="E268" s="3"/>
    </row>
    <row r="269" spans="4:5" ht="15.75" customHeight="1" x14ac:dyDescent="0.3">
      <c r="D269" s="3"/>
      <c r="E269" s="3"/>
    </row>
    <row r="270" spans="4:5" ht="15.75" customHeight="1" x14ac:dyDescent="0.3">
      <c r="D270" s="3"/>
      <c r="E270" s="3"/>
    </row>
    <row r="271" spans="4:5" ht="15.75" customHeight="1" x14ac:dyDescent="0.3">
      <c r="D271" s="3"/>
      <c r="E271" s="3"/>
    </row>
    <row r="272" spans="4:5" ht="15.75" customHeight="1" x14ac:dyDescent="0.3">
      <c r="D272" s="3"/>
      <c r="E272" s="3"/>
    </row>
    <row r="273" spans="4:5" ht="15.75" customHeight="1" x14ac:dyDescent="0.3">
      <c r="D273" s="3"/>
      <c r="E273" s="3"/>
    </row>
    <row r="274" spans="4:5" ht="15.75" customHeight="1" x14ac:dyDescent="0.3">
      <c r="D274" s="3"/>
      <c r="E274" s="3"/>
    </row>
    <row r="275" spans="4:5" ht="15.75" customHeight="1" x14ac:dyDescent="0.3">
      <c r="D275" s="3"/>
      <c r="E275" s="3"/>
    </row>
    <row r="276" spans="4:5" ht="15.75" customHeight="1" x14ac:dyDescent="0.3">
      <c r="D276" s="3"/>
      <c r="E276" s="3"/>
    </row>
    <row r="277" spans="4:5" ht="15.75" customHeight="1" x14ac:dyDescent="0.3">
      <c r="D277" s="3"/>
      <c r="E277" s="3"/>
    </row>
    <row r="278" spans="4:5" ht="15.75" customHeight="1" x14ac:dyDescent="0.3">
      <c r="D278" s="3"/>
      <c r="E278" s="3"/>
    </row>
    <row r="279" spans="4:5" ht="15.75" customHeight="1" x14ac:dyDescent="0.3">
      <c r="D279" s="3"/>
      <c r="E279" s="3"/>
    </row>
    <row r="280" spans="4:5" ht="15.75" customHeight="1" x14ac:dyDescent="0.3">
      <c r="D280" s="3"/>
      <c r="E280" s="3"/>
    </row>
    <row r="281" spans="4:5" ht="15.75" customHeight="1" x14ac:dyDescent="0.3">
      <c r="D281" s="3"/>
      <c r="E281" s="3"/>
    </row>
    <row r="282" spans="4:5" ht="15.75" customHeight="1" x14ac:dyDescent="0.3">
      <c r="D282" s="3"/>
      <c r="E282" s="3"/>
    </row>
    <row r="283" spans="4:5" ht="15.75" customHeight="1" x14ac:dyDescent="0.3">
      <c r="D283" s="3"/>
      <c r="E283" s="3"/>
    </row>
    <row r="284" spans="4:5" ht="15.75" customHeight="1" x14ac:dyDescent="0.3">
      <c r="D284" s="3"/>
      <c r="E284" s="3"/>
    </row>
    <row r="285" spans="4:5" ht="15.75" customHeight="1" x14ac:dyDescent="0.3">
      <c r="D285" s="3"/>
      <c r="E285" s="3"/>
    </row>
    <row r="286" spans="4:5" ht="15.75" customHeight="1" x14ac:dyDescent="0.3">
      <c r="D286" s="3"/>
      <c r="E286" s="3"/>
    </row>
    <row r="287" spans="4:5" ht="15.75" customHeight="1" x14ac:dyDescent="0.3">
      <c r="D287" s="3"/>
      <c r="E287" s="3"/>
    </row>
    <row r="288" spans="4:5" ht="15.75" customHeight="1" x14ac:dyDescent="0.3">
      <c r="D288" s="3"/>
      <c r="E288" s="3"/>
    </row>
    <row r="289" spans="4:5" ht="15.75" customHeight="1" x14ac:dyDescent="0.3">
      <c r="D289" s="3"/>
      <c r="E289" s="3"/>
    </row>
    <row r="290" spans="4:5" ht="15.75" customHeight="1" x14ac:dyDescent="0.3">
      <c r="D290" s="3"/>
      <c r="E290" s="3"/>
    </row>
    <row r="291" spans="4:5" ht="15.75" customHeight="1" x14ac:dyDescent="0.3">
      <c r="D291" s="3"/>
      <c r="E291" s="3"/>
    </row>
    <row r="292" spans="4:5" ht="15.75" customHeight="1" x14ac:dyDescent="0.3">
      <c r="D292" s="3"/>
      <c r="E292" s="3"/>
    </row>
    <row r="293" spans="4:5" ht="15.75" customHeight="1" x14ac:dyDescent="0.3">
      <c r="D293" s="3"/>
      <c r="E293" s="3"/>
    </row>
    <row r="294" spans="4:5" ht="15.75" customHeight="1" x14ac:dyDescent="0.3">
      <c r="D294" s="3"/>
      <c r="E294" s="3"/>
    </row>
    <row r="295" spans="4:5" ht="15.75" customHeight="1" x14ac:dyDescent="0.3">
      <c r="D295" s="3"/>
      <c r="E295" s="3"/>
    </row>
    <row r="296" spans="4:5" ht="15.75" customHeight="1" x14ac:dyDescent="0.3">
      <c r="D296" s="3"/>
      <c r="E296" s="3"/>
    </row>
    <row r="297" spans="4:5" ht="15.75" customHeight="1" x14ac:dyDescent="0.3">
      <c r="D297" s="3"/>
      <c r="E297" s="3"/>
    </row>
    <row r="298" spans="4:5" ht="15.75" customHeight="1" x14ac:dyDescent="0.3">
      <c r="D298" s="3"/>
      <c r="E298" s="3"/>
    </row>
    <row r="299" spans="4:5" ht="15.75" customHeight="1" x14ac:dyDescent="0.3">
      <c r="D299" s="3"/>
      <c r="E299" s="3"/>
    </row>
    <row r="300" spans="4:5" ht="15.75" customHeight="1" x14ac:dyDescent="0.3">
      <c r="D300" s="3"/>
      <c r="E300" s="3"/>
    </row>
    <row r="301" spans="4:5" ht="15.75" customHeight="1" x14ac:dyDescent="0.3">
      <c r="D301" s="3"/>
      <c r="E301" s="3"/>
    </row>
    <row r="302" spans="4:5" ht="15.75" customHeight="1" x14ac:dyDescent="0.3">
      <c r="D302" s="3"/>
      <c r="E302" s="3"/>
    </row>
    <row r="303" spans="4:5" ht="15.75" customHeight="1" x14ac:dyDescent="0.3">
      <c r="D303" s="3"/>
      <c r="E303" s="3"/>
    </row>
    <row r="304" spans="4:5" ht="15.75" customHeight="1" x14ac:dyDescent="0.3">
      <c r="D304" s="3"/>
      <c r="E304" s="3"/>
    </row>
    <row r="305" spans="4:5" ht="15.75" customHeight="1" x14ac:dyDescent="0.3">
      <c r="D305" s="3"/>
      <c r="E305" s="3"/>
    </row>
    <row r="306" spans="4:5" ht="15.75" customHeight="1" x14ac:dyDescent="0.3">
      <c r="D306" s="3"/>
      <c r="E306" s="3"/>
    </row>
    <row r="307" spans="4:5" ht="15.75" customHeight="1" x14ac:dyDescent="0.3">
      <c r="D307" s="3"/>
      <c r="E307" s="3"/>
    </row>
    <row r="308" spans="4:5" ht="15.75" customHeight="1" x14ac:dyDescent="0.3">
      <c r="D308" s="3"/>
      <c r="E308" s="3"/>
    </row>
    <row r="309" spans="4:5" ht="15.75" customHeight="1" x14ac:dyDescent="0.3">
      <c r="D309" s="3"/>
      <c r="E309" s="3"/>
    </row>
    <row r="310" spans="4:5" ht="15.75" customHeight="1" x14ac:dyDescent="0.3">
      <c r="D310" s="3"/>
      <c r="E310" s="3"/>
    </row>
    <row r="311" spans="4:5" ht="15.75" customHeight="1" x14ac:dyDescent="0.3">
      <c r="D311" s="3"/>
      <c r="E311" s="3"/>
    </row>
    <row r="312" spans="4:5" ht="15.75" customHeight="1" x14ac:dyDescent="0.3">
      <c r="D312" s="3"/>
      <c r="E312" s="3"/>
    </row>
    <row r="313" spans="4:5" ht="15.75" customHeight="1" x14ac:dyDescent="0.3">
      <c r="D313" s="3"/>
      <c r="E313" s="3"/>
    </row>
    <row r="314" spans="4:5" ht="15.75" customHeight="1" x14ac:dyDescent="0.3">
      <c r="D314" s="3"/>
      <c r="E314" s="3"/>
    </row>
    <row r="315" spans="4:5" ht="15.75" customHeight="1" x14ac:dyDescent="0.3">
      <c r="D315" s="3"/>
      <c r="E315" s="3"/>
    </row>
    <row r="316" spans="4:5" ht="15.75" customHeight="1" x14ac:dyDescent="0.3">
      <c r="D316" s="3"/>
      <c r="E316" s="3"/>
    </row>
    <row r="317" spans="4:5" ht="15.75" customHeight="1" x14ac:dyDescent="0.3">
      <c r="D317" s="3"/>
      <c r="E317" s="3"/>
    </row>
    <row r="318" spans="4:5" ht="15.75" customHeight="1" x14ac:dyDescent="0.3">
      <c r="D318" s="3"/>
      <c r="E318" s="3"/>
    </row>
    <row r="319" spans="4:5" ht="15.75" customHeight="1" x14ac:dyDescent="0.3">
      <c r="D319" s="3"/>
      <c r="E319" s="3"/>
    </row>
    <row r="320" spans="4:5" ht="15.75" customHeight="1" x14ac:dyDescent="0.3">
      <c r="D320" s="3"/>
      <c r="E320" s="3"/>
    </row>
    <row r="321" spans="4:5" ht="15.75" customHeight="1" x14ac:dyDescent="0.3">
      <c r="D321" s="3"/>
      <c r="E321" s="3"/>
    </row>
    <row r="322" spans="4:5" ht="15.75" customHeight="1" x14ac:dyDescent="0.3">
      <c r="D322" s="3"/>
      <c r="E322" s="3"/>
    </row>
    <row r="323" spans="4:5" ht="15.75" customHeight="1" x14ac:dyDescent="0.3">
      <c r="D323" s="3"/>
      <c r="E323" s="3"/>
    </row>
    <row r="324" spans="4:5" ht="15.75" customHeight="1" x14ac:dyDescent="0.3">
      <c r="D324" s="3"/>
      <c r="E324" s="3"/>
    </row>
    <row r="325" spans="4:5" ht="15.75" customHeight="1" x14ac:dyDescent="0.3">
      <c r="D325" s="3"/>
      <c r="E325" s="3"/>
    </row>
    <row r="326" spans="4:5" ht="15.75" customHeight="1" x14ac:dyDescent="0.3">
      <c r="D326" s="3"/>
      <c r="E326" s="3"/>
    </row>
    <row r="327" spans="4:5" ht="15.75" customHeight="1" x14ac:dyDescent="0.3">
      <c r="D327" s="3"/>
      <c r="E327" s="3"/>
    </row>
    <row r="328" spans="4:5" ht="15.75" customHeight="1" x14ac:dyDescent="0.3">
      <c r="D328" s="3"/>
      <c r="E328" s="3"/>
    </row>
    <row r="329" spans="4:5" ht="15.75" customHeight="1" x14ac:dyDescent="0.3">
      <c r="D329" s="3"/>
      <c r="E329" s="3"/>
    </row>
    <row r="330" spans="4:5" ht="15.75" customHeight="1" x14ac:dyDescent="0.3">
      <c r="D330" s="3"/>
      <c r="E330" s="3"/>
    </row>
    <row r="331" spans="4:5" ht="15.75" customHeight="1" x14ac:dyDescent="0.3">
      <c r="D331" s="3"/>
      <c r="E331" s="3"/>
    </row>
    <row r="332" spans="4:5" ht="15.75" customHeight="1" x14ac:dyDescent="0.3">
      <c r="D332" s="3"/>
      <c r="E332" s="3"/>
    </row>
    <row r="333" spans="4:5" ht="15.75" customHeight="1" x14ac:dyDescent="0.3">
      <c r="D333" s="3"/>
      <c r="E333" s="3"/>
    </row>
    <row r="334" spans="4:5" ht="15.75" customHeight="1" x14ac:dyDescent="0.3">
      <c r="D334" s="3"/>
      <c r="E334" s="3"/>
    </row>
    <row r="335" spans="4:5" ht="15.75" customHeight="1" x14ac:dyDescent="0.3">
      <c r="D335" s="3"/>
      <c r="E335" s="3"/>
    </row>
    <row r="336" spans="4:5" ht="15.75" customHeight="1" x14ac:dyDescent="0.3">
      <c r="D336" s="3"/>
      <c r="E336" s="3"/>
    </row>
    <row r="337" spans="4:5" ht="15.75" customHeight="1" x14ac:dyDescent="0.3">
      <c r="D337" s="3"/>
      <c r="E337" s="3"/>
    </row>
    <row r="338" spans="4:5" ht="15.75" customHeight="1" x14ac:dyDescent="0.3">
      <c r="D338" s="3"/>
      <c r="E338" s="3"/>
    </row>
    <row r="339" spans="4:5" ht="15.75" customHeight="1" x14ac:dyDescent="0.3">
      <c r="D339" s="3"/>
      <c r="E339" s="3"/>
    </row>
    <row r="340" spans="4:5" ht="15.75" customHeight="1" x14ac:dyDescent="0.3">
      <c r="D340" s="3"/>
      <c r="E340" s="3"/>
    </row>
    <row r="341" spans="4:5" ht="15.75" customHeight="1" x14ac:dyDescent="0.3">
      <c r="D341" s="3"/>
      <c r="E341" s="3"/>
    </row>
    <row r="342" spans="4:5" ht="15.75" customHeight="1" x14ac:dyDescent="0.3">
      <c r="D342" s="3"/>
      <c r="E342" s="3"/>
    </row>
    <row r="343" spans="4:5" ht="15.75" customHeight="1" x14ac:dyDescent="0.3">
      <c r="D343" s="3"/>
      <c r="E343" s="3"/>
    </row>
    <row r="344" spans="4:5" ht="15.75" customHeight="1" x14ac:dyDescent="0.3">
      <c r="D344" s="3"/>
      <c r="E344" s="3"/>
    </row>
    <row r="345" spans="4:5" ht="15.75" customHeight="1" x14ac:dyDescent="0.3">
      <c r="D345" s="3"/>
      <c r="E345" s="3"/>
    </row>
    <row r="346" spans="4:5" ht="15.75" customHeight="1" x14ac:dyDescent="0.3">
      <c r="D346" s="3"/>
      <c r="E346" s="3"/>
    </row>
    <row r="347" spans="4:5" ht="15.75" customHeight="1" x14ac:dyDescent="0.3">
      <c r="D347" s="3"/>
      <c r="E347" s="3"/>
    </row>
    <row r="348" spans="4:5" ht="15.75" customHeight="1" x14ac:dyDescent="0.3">
      <c r="D348" s="3"/>
      <c r="E348" s="3"/>
    </row>
    <row r="349" spans="4:5" ht="15.75" customHeight="1" x14ac:dyDescent="0.3">
      <c r="D349" s="3"/>
      <c r="E349" s="3"/>
    </row>
    <row r="350" spans="4:5" ht="15.75" customHeight="1" x14ac:dyDescent="0.3">
      <c r="D350" s="3"/>
      <c r="E350" s="3"/>
    </row>
    <row r="351" spans="4:5" ht="15.75" customHeight="1" x14ac:dyDescent="0.3">
      <c r="D351" s="3"/>
      <c r="E351" s="3"/>
    </row>
    <row r="352" spans="4:5" ht="15.75" customHeight="1" x14ac:dyDescent="0.3">
      <c r="D352" s="3"/>
      <c r="E352" s="3"/>
    </row>
    <row r="353" spans="4:5" ht="15.75" customHeight="1" x14ac:dyDescent="0.3">
      <c r="D353" s="3"/>
      <c r="E353" s="3"/>
    </row>
    <row r="354" spans="4:5" ht="15.75" customHeight="1" x14ac:dyDescent="0.3">
      <c r="D354" s="3"/>
      <c r="E354" s="3"/>
    </row>
    <row r="355" spans="4:5" ht="15.75" customHeight="1" x14ac:dyDescent="0.3">
      <c r="D355" s="3"/>
      <c r="E355" s="3"/>
    </row>
    <row r="356" spans="4:5" ht="15.75" customHeight="1" x14ac:dyDescent="0.3">
      <c r="D356" s="3"/>
      <c r="E356" s="3"/>
    </row>
    <row r="357" spans="4:5" ht="15.75" customHeight="1" x14ac:dyDescent="0.3">
      <c r="D357" s="3"/>
      <c r="E357" s="3"/>
    </row>
    <row r="358" spans="4:5" ht="15.75" customHeight="1" x14ac:dyDescent="0.3">
      <c r="D358" s="3"/>
      <c r="E358" s="3"/>
    </row>
    <row r="359" spans="4:5" ht="15.75" customHeight="1" x14ac:dyDescent="0.3">
      <c r="D359" s="3"/>
      <c r="E359" s="3"/>
    </row>
    <row r="360" spans="4:5" ht="15.75" customHeight="1" x14ac:dyDescent="0.3">
      <c r="D360" s="3"/>
      <c r="E360" s="3"/>
    </row>
    <row r="361" spans="4:5" ht="15.75" customHeight="1" x14ac:dyDescent="0.3">
      <c r="D361" s="3"/>
      <c r="E361" s="3"/>
    </row>
    <row r="362" spans="4:5" ht="15.75" customHeight="1" x14ac:dyDescent="0.3">
      <c r="D362" s="3"/>
      <c r="E362" s="3"/>
    </row>
    <row r="363" spans="4:5" ht="15.75" customHeight="1" x14ac:dyDescent="0.3">
      <c r="D363" s="3"/>
      <c r="E363" s="3"/>
    </row>
    <row r="364" spans="4:5" ht="15.75" customHeight="1" x14ac:dyDescent="0.3">
      <c r="D364" s="3"/>
      <c r="E364" s="3"/>
    </row>
    <row r="365" spans="4:5" ht="15.75" customHeight="1" x14ac:dyDescent="0.3">
      <c r="D365" s="3"/>
      <c r="E365" s="3"/>
    </row>
    <row r="366" spans="4:5" ht="15.75" customHeight="1" x14ac:dyDescent="0.3">
      <c r="D366" s="3"/>
      <c r="E366" s="3"/>
    </row>
    <row r="367" spans="4:5" ht="15.75" customHeight="1" x14ac:dyDescent="0.3">
      <c r="D367" s="3"/>
      <c r="E367" s="3"/>
    </row>
    <row r="368" spans="4:5" ht="15.75" customHeight="1" x14ac:dyDescent="0.3">
      <c r="D368" s="3"/>
      <c r="E368" s="3"/>
    </row>
    <row r="369" spans="4:5" ht="15.75" customHeight="1" x14ac:dyDescent="0.3">
      <c r="D369" s="3"/>
      <c r="E369" s="3"/>
    </row>
    <row r="370" spans="4:5" ht="15.75" customHeight="1" x14ac:dyDescent="0.3">
      <c r="D370" s="3"/>
      <c r="E370" s="3"/>
    </row>
    <row r="371" spans="4:5" ht="15.75" customHeight="1" x14ac:dyDescent="0.3">
      <c r="D371" s="3"/>
      <c r="E371" s="3"/>
    </row>
    <row r="372" spans="4:5" ht="15.75" customHeight="1" x14ac:dyDescent="0.3">
      <c r="D372" s="3"/>
      <c r="E372" s="3"/>
    </row>
    <row r="373" spans="4:5" ht="15.75" customHeight="1" x14ac:dyDescent="0.3">
      <c r="D373" s="3"/>
      <c r="E373" s="3"/>
    </row>
    <row r="374" spans="4:5" ht="15.75" customHeight="1" x14ac:dyDescent="0.3">
      <c r="D374" s="3"/>
      <c r="E374" s="3"/>
    </row>
    <row r="375" spans="4:5" ht="15.75" customHeight="1" x14ac:dyDescent="0.3">
      <c r="D375" s="3"/>
      <c r="E375" s="3"/>
    </row>
    <row r="376" spans="4:5" ht="15.75" customHeight="1" x14ac:dyDescent="0.3">
      <c r="D376" s="3"/>
      <c r="E376" s="3"/>
    </row>
    <row r="377" spans="4:5" ht="15.75" customHeight="1" x14ac:dyDescent="0.3">
      <c r="D377" s="3"/>
      <c r="E377" s="3"/>
    </row>
    <row r="378" spans="4:5" ht="15.75" customHeight="1" x14ac:dyDescent="0.3">
      <c r="D378" s="3"/>
      <c r="E378" s="3"/>
    </row>
    <row r="379" spans="4:5" ht="15.75" customHeight="1" x14ac:dyDescent="0.3">
      <c r="D379" s="3"/>
      <c r="E379" s="3"/>
    </row>
    <row r="380" spans="4:5" ht="15.75" customHeight="1" x14ac:dyDescent="0.3">
      <c r="D380" s="3"/>
      <c r="E380" s="3"/>
    </row>
    <row r="381" spans="4:5" ht="15.75" customHeight="1" x14ac:dyDescent="0.3">
      <c r="D381" s="3"/>
      <c r="E381" s="3"/>
    </row>
    <row r="382" spans="4:5" ht="15.75" customHeight="1" x14ac:dyDescent="0.3">
      <c r="D382" s="3"/>
      <c r="E382" s="3"/>
    </row>
    <row r="383" spans="4:5" ht="15.75" customHeight="1" x14ac:dyDescent="0.3">
      <c r="D383" s="3"/>
      <c r="E383" s="3"/>
    </row>
    <row r="384" spans="4:5" ht="15.75" customHeight="1" x14ac:dyDescent="0.3">
      <c r="D384" s="3"/>
      <c r="E384" s="3"/>
    </row>
    <row r="385" spans="4:5" ht="15.75" customHeight="1" x14ac:dyDescent="0.3">
      <c r="D385" s="3"/>
      <c r="E385" s="3"/>
    </row>
    <row r="386" spans="4:5" ht="15.75" customHeight="1" x14ac:dyDescent="0.3">
      <c r="D386" s="3"/>
      <c r="E386" s="3"/>
    </row>
    <row r="387" spans="4:5" ht="15.75" customHeight="1" x14ac:dyDescent="0.3">
      <c r="D387" s="3"/>
      <c r="E387" s="3"/>
    </row>
    <row r="388" spans="4:5" ht="15.75" customHeight="1" x14ac:dyDescent="0.3">
      <c r="D388" s="3"/>
      <c r="E388" s="3"/>
    </row>
    <row r="389" spans="4:5" ht="15.75" customHeight="1" x14ac:dyDescent="0.3">
      <c r="D389" s="3"/>
      <c r="E389" s="3"/>
    </row>
    <row r="390" spans="4:5" ht="15.75" customHeight="1" x14ac:dyDescent="0.3">
      <c r="D390" s="3"/>
      <c r="E390" s="3"/>
    </row>
    <row r="391" spans="4:5" ht="15.75" customHeight="1" x14ac:dyDescent="0.3">
      <c r="D391" s="3"/>
      <c r="E391" s="3"/>
    </row>
    <row r="392" spans="4:5" ht="15.75" customHeight="1" x14ac:dyDescent="0.3">
      <c r="D392" s="3"/>
      <c r="E392" s="3"/>
    </row>
    <row r="393" spans="4:5" ht="15.75" customHeight="1" x14ac:dyDescent="0.3">
      <c r="D393" s="3"/>
      <c r="E393" s="3"/>
    </row>
    <row r="394" spans="4:5" ht="15.75" customHeight="1" x14ac:dyDescent="0.3">
      <c r="D394" s="3"/>
      <c r="E394" s="3"/>
    </row>
    <row r="395" spans="4:5" ht="15.75" customHeight="1" x14ac:dyDescent="0.3">
      <c r="D395" s="3"/>
      <c r="E395" s="3"/>
    </row>
    <row r="396" spans="4:5" ht="15.75" customHeight="1" x14ac:dyDescent="0.3">
      <c r="D396" s="3"/>
      <c r="E396" s="3"/>
    </row>
    <row r="397" spans="4:5" ht="15.75" customHeight="1" x14ac:dyDescent="0.3">
      <c r="D397" s="3"/>
      <c r="E397" s="3"/>
    </row>
    <row r="398" spans="4:5" ht="15.75" customHeight="1" x14ac:dyDescent="0.3">
      <c r="D398" s="3"/>
      <c r="E398" s="3"/>
    </row>
    <row r="399" spans="4:5" ht="15.75" customHeight="1" x14ac:dyDescent="0.3">
      <c r="D399" s="3"/>
      <c r="E399" s="3"/>
    </row>
    <row r="400" spans="4:5" ht="15.75" customHeight="1" x14ac:dyDescent="0.3">
      <c r="D400" s="3"/>
      <c r="E400" s="3"/>
    </row>
    <row r="401" spans="4:5" ht="15.75" customHeight="1" x14ac:dyDescent="0.3">
      <c r="D401" s="3"/>
      <c r="E401" s="3"/>
    </row>
    <row r="402" spans="4:5" ht="15.75" customHeight="1" x14ac:dyDescent="0.3">
      <c r="D402" s="3"/>
      <c r="E402" s="3"/>
    </row>
    <row r="403" spans="4:5" ht="15.75" customHeight="1" x14ac:dyDescent="0.3">
      <c r="D403" s="3"/>
      <c r="E403" s="3"/>
    </row>
    <row r="404" spans="4:5" ht="15.75" customHeight="1" x14ac:dyDescent="0.3">
      <c r="D404" s="3"/>
      <c r="E404" s="3"/>
    </row>
    <row r="405" spans="4:5" ht="15.75" customHeight="1" x14ac:dyDescent="0.3">
      <c r="D405" s="3"/>
      <c r="E405" s="3"/>
    </row>
    <row r="406" spans="4:5" ht="15.75" customHeight="1" x14ac:dyDescent="0.3">
      <c r="D406" s="3"/>
      <c r="E406" s="3"/>
    </row>
    <row r="407" spans="4:5" ht="15.75" customHeight="1" x14ac:dyDescent="0.3">
      <c r="D407" s="3"/>
      <c r="E407" s="3"/>
    </row>
    <row r="408" spans="4:5" ht="15.75" customHeight="1" x14ac:dyDescent="0.3">
      <c r="D408" s="3"/>
      <c r="E408" s="3"/>
    </row>
    <row r="409" spans="4:5" ht="15.75" customHeight="1" x14ac:dyDescent="0.3">
      <c r="D409" s="3"/>
      <c r="E409" s="3"/>
    </row>
    <row r="410" spans="4:5" ht="15.75" customHeight="1" x14ac:dyDescent="0.3">
      <c r="D410" s="3"/>
      <c r="E410" s="3"/>
    </row>
    <row r="411" spans="4:5" ht="15.75" customHeight="1" x14ac:dyDescent="0.3">
      <c r="D411" s="3"/>
      <c r="E411" s="3"/>
    </row>
    <row r="412" spans="4:5" ht="15.75" customHeight="1" x14ac:dyDescent="0.3">
      <c r="D412" s="3"/>
      <c r="E412" s="3"/>
    </row>
    <row r="413" spans="4:5" ht="15.75" customHeight="1" x14ac:dyDescent="0.3">
      <c r="D413" s="3"/>
      <c r="E413" s="3"/>
    </row>
    <row r="414" spans="4:5" ht="15.75" customHeight="1" x14ac:dyDescent="0.3">
      <c r="D414" s="3"/>
      <c r="E414" s="3"/>
    </row>
    <row r="415" spans="4:5" ht="15.75" customHeight="1" x14ac:dyDescent="0.3">
      <c r="D415" s="3"/>
      <c r="E415" s="3"/>
    </row>
    <row r="416" spans="4:5" ht="15.75" customHeight="1" x14ac:dyDescent="0.3">
      <c r="D416" s="3"/>
      <c r="E416" s="3"/>
    </row>
    <row r="417" spans="4:5" ht="15.75" customHeight="1" x14ac:dyDescent="0.3">
      <c r="D417" s="3"/>
      <c r="E417" s="3"/>
    </row>
    <row r="418" spans="4:5" ht="15.75" customHeight="1" x14ac:dyDescent="0.3">
      <c r="D418" s="3"/>
      <c r="E418" s="3"/>
    </row>
    <row r="419" spans="4:5" ht="15.75" customHeight="1" x14ac:dyDescent="0.3">
      <c r="D419" s="3"/>
      <c r="E419" s="3"/>
    </row>
    <row r="420" spans="4:5" ht="15.75" customHeight="1" x14ac:dyDescent="0.3">
      <c r="D420" s="3"/>
      <c r="E420" s="3"/>
    </row>
    <row r="421" spans="4:5" ht="15.75" customHeight="1" x14ac:dyDescent="0.3">
      <c r="D421" s="3"/>
      <c r="E421" s="3"/>
    </row>
    <row r="422" spans="4:5" ht="15.75" customHeight="1" x14ac:dyDescent="0.3">
      <c r="D422" s="3"/>
      <c r="E422" s="3"/>
    </row>
    <row r="423" spans="4:5" ht="15.75" customHeight="1" x14ac:dyDescent="0.3">
      <c r="D423" s="3"/>
      <c r="E423" s="3"/>
    </row>
    <row r="424" spans="4:5" ht="15.75" customHeight="1" x14ac:dyDescent="0.3">
      <c r="D424" s="3"/>
      <c r="E424" s="3"/>
    </row>
    <row r="425" spans="4:5" ht="15.75" customHeight="1" x14ac:dyDescent="0.3">
      <c r="D425" s="3"/>
      <c r="E425" s="3"/>
    </row>
    <row r="426" spans="4:5" ht="15.75" customHeight="1" x14ac:dyDescent="0.3">
      <c r="D426" s="3"/>
      <c r="E426" s="3"/>
    </row>
    <row r="427" spans="4:5" ht="15.75" customHeight="1" x14ac:dyDescent="0.3">
      <c r="D427" s="3"/>
      <c r="E427" s="3"/>
    </row>
    <row r="428" spans="4:5" ht="15.75" customHeight="1" x14ac:dyDescent="0.3">
      <c r="D428" s="3"/>
      <c r="E428" s="3"/>
    </row>
    <row r="429" spans="4:5" ht="15.75" customHeight="1" x14ac:dyDescent="0.3">
      <c r="D429" s="3"/>
      <c r="E429" s="3"/>
    </row>
    <row r="430" spans="4:5" ht="15.75" customHeight="1" x14ac:dyDescent="0.3">
      <c r="D430" s="3"/>
      <c r="E430" s="3"/>
    </row>
    <row r="431" spans="4:5" ht="15.75" customHeight="1" x14ac:dyDescent="0.3">
      <c r="D431" s="3"/>
      <c r="E431" s="3"/>
    </row>
    <row r="432" spans="4:5" ht="15.75" customHeight="1" x14ac:dyDescent="0.3">
      <c r="D432" s="3"/>
      <c r="E432" s="3"/>
    </row>
    <row r="433" spans="4:5" ht="15.75" customHeight="1" x14ac:dyDescent="0.3">
      <c r="D433" s="3"/>
      <c r="E433" s="3"/>
    </row>
    <row r="434" spans="4:5" ht="15.75" customHeight="1" x14ac:dyDescent="0.3">
      <c r="D434" s="3"/>
      <c r="E434" s="3"/>
    </row>
    <row r="435" spans="4:5" ht="15.75" customHeight="1" x14ac:dyDescent="0.3">
      <c r="D435" s="3"/>
      <c r="E435" s="3"/>
    </row>
    <row r="436" spans="4:5" ht="15.75" customHeight="1" x14ac:dyDescent="0.3">
      <c r="D436" s="3"/>
      <c r="E436" s="3"/>
    </row>
    <row r="437" spans="4:5" ht="15.75" customHeight="1" x14ac:dyDescent="0.3">
      <c r="D437" s="3"/>
      <c r="E437" s="3"/>
    </row>
    <row r="438" spans="4:5" ht="15.75" customHeight="1" x14ac:dyDescent="0.3">
      <c r="D438" s="3"/>
      <c r="E438" s="3"/>
    </row>
    <row r="439" spans="4:5" ht="15.75" customHeight="1" x14ac:dyDescent="0.3">
      <c r="D439" s="3"/>
      <c r="E439" s="3"/>
    </row>
    <row r="440" spans="4:5" ht="15.75" customHeight="1" x14ac:dyDescent="0.3">
      <c r="D440" s="3"/>
      <c r="E440" s="3"/>
    </row>
    <row r="441" spans="4:5" ht="15.75" customHeight="1" x14ac:dyDescent="0.3">
      <c r="D441" s="3"/>
      <c r="E441" s="3"/>
    </row>
    <row r="442" spans="4:5" ht="15.75" customHeight="1" x14ac:dyDescent="0.3">
      <c r="D442" s="3"/>
      <c r="E442" s="3"/>
    </row>
    <row r="443" spans="4:5" ht="15.75" customHeight="1" x14ac:dyDescent="0.3">
      <c r="D443" s="3"/>
      <c r="E443" s="3"/>
    </row>
    <row r="444" spans="4:5" ht="15.75" customHeight="1" x14ac:dyDescent="0.3">
      <c r="D444" s="3"/>
      <c r="E444" s="3"/>
    </row>
    <row r="445" spans="4:5" ht="15.75" customHeight="1" x14ac:dyDescent="0.3">
      <c r="D445" s="3"/>
      <c r="E445" s="3"/>
    </row>
    <row r="446" spans="4:5" ht="15.75" customHeight="1" x14ac:dyDescent="0.3">
      <c r="D446" s="3"/>
      <c r="E446" s="3"/>
    </row>
    <row r="447" spans="4:5" ht="15.75" customHeight="1" x14ac:dyDescent="0.3">
      <c r="D447" s="3"/>
      <c r="E447" s="3"/>
    </row>
    <row r="448" spans="4:5" ht="15.75" customHeight="1" x14ac:dyDescent="0.3">
      <c r="D448" s="3"/>
      <c r="E448" s="3"/>
    </row>
    <row r="449" spans="4:5" ht="15.75" customHeight="1" x14ac:dyDescent="0.3">
      <c r="D449" s="3"/>
      <c r="E449" s="3"/>
    </row>
    <row r="450" spans="4:5" ht="15.75" customHeight="1" x14ac:dyDescent="0.3">
      <c r="D450" s="3"/>
      <c r="E450" s="3"/>
    </row>
    <row r="451" spans="4:5" ht="15.75" customHeight="1" x14ac:dyDescent="0.3">
      <c r="D451" s="3"/>
      <c r="E451" s="3"/>
    </row>
    <row r="452" spans="4:5" ht="15.75" customHeight="1" x14ac:dyDescent="0.3">
      <c r="D452" s="3"/>
      <c r="E452" s="3"/>
    </row>
    <row r="453" spans="4:5" ht="15.75" customHeight="1" x14ac:dyDescent="0.3">
      <c r="D453" s="3"/>
      <c r="E453" s="3"/>
    </row>
    <row r="454" spans="4:5" ht="15.75" customHeight="1" x14ac:dyDescent="0.3">
      <c r="D454" s="3"/>
      <c r="E454" s="3"/>
    </row>
    <row r="455" spans="4:5" ht="15.75" customHeight="1" x14ac:dyDescent="0.3">
      <c r="D455" s="3"/>
      <c r="E455" s="3"/>
    </row>
    <row r="456" spans="4:5" ht="15.75" customHeight="1" x14ac:dyDescent="0.3">
      <c r="D456" s="3"/>
      <c r="E456" s="3"/>
    </row>
    <row r="457" spans="4:5" ht="15.75" customHeight="1" x14ac:dyDescent="0.3">
      <c r="D457" s="3"/>
      <c r="E457" s="3"/>
    </row>
    <row r="458" spans="4:5" ht="15.75" customHeight="1" x14ac:dyDescent="0.3">
      <c r="D458" s="3"/>
      <c r="E458" s="3"/>
    </row>
    <row r="459" spans="4:5" ht="15.75" customHeight="1" x14ac:dyDescent="0.3">
      <c r="D459" s="3"/>
      <c r="E459" s="3"/>
    </row>
    <row r="460" spans="4:5" ht="15.75" customHeight="1" x14ac:dyDescent="0.3">
      <c r="D460" s="3"/>
      <c r="E460" s="3"/>
    </row>
    <row r="461" spans="4:5" ht="15.75" customHeight="1" x14ac:dyDescent="0.3">
      <c r="D461" s="3"/>
      <c r="E461" s="3"/>
    </row>
    <row r="462" spans="4:5" ht="15.75" customHeight="1" x14ac:dyDescent="0.3">
      <c r="D462" s="3"/>
      <c r="E462" s="3"/>
    </row>
    <row r="463" spans="4:5" ht="15.75" customHeight="1" x14ac:dyDescent="0.3">
      <c r="D463" s="3"/>
      <c r="E463" s="3"/>
    </row>
    <row r="464" spans="4:5" ht="15.75" customHeight="1" x14ac:dyDescent="0.3">
      <c r="D464" s="3"/>
      <c r="E464" s="3"/>
    </row>
    <row r="465" spans="4:5" ht="15.75" customHeight="1" x14ac:dyDescent="0.3">
      <c r="D465" s="3"/>
      <c r="E465" s="3"/>
    </row>
    <row r="466" spans="4:5" ht="15.75" customHeight="1" x14ac:dyDescent="0.3">
      <c r="D466" s="3"/>
      <c r="E466" s="3"/>
    </row>
    <row r="467" spans="4:5" ht="15.75" customHeight="1" x14ac:dyDescent="0.3">
      <c r="D467" s="3"/>
      <c r="E467" s="3"/>
    </row>
    <row r="468" spans="4:5" ht="15.75" customHeight="1" x14ac:dyDescent="0.3">
      <c r="D468" s="3"/>
      <c r="E468" s="3"/>
    </row>
    <row r="469" spans="4:5" ht="15.75" customHeight="1" x14ac:dyDescent="0.3">
      <c r="D469" s="3"/>
      <c r="E469" s="3"/>
    </row>
    <row r="470" spans="4:5" ht="15.75" customHeight="1" x14ac:dyDescent="0.3">
      <c r="D470" s="3"/>
      <c r="E470" s="3"/>
    </row>
    <row r="471" spans="4:5" ht="15.75" customHeight="1" x14ac:dyDescent="0.3">
      <c r="D471" s="3"/>
      <c r="E471" s="3"/>
    </row>
    <row r="472" spans="4:5" ht="15.75" customHeight="1" x14ac:dyDescent="0.3">
      <c r="D472" s="3"/>
      <c r="E472" s="3"/>
    </row>
    <row r="473" spans="4:5" ht="15.75" customHeight="1" x14ac:dyDescent="0.3">
      <c r="D473" s="3"/>
      <c r="E473" s="3"/>
    </row>
    <row r="474" spans="4:5" ht="15.75" customHeight="1" x14ac:dyDescent="0.3">
      <c r="D474" s="3"/>
      <c r="E474" s="3"/>
    </row>
    <row r="475" spans="4:5" ht="15.75" customHeight="1" x14ac:dyDescent="0.3">
      <c r="D475" s="3"/>
      <c r="E475" s="3"/>
    </row>
    <row r="476" spans="4:5" ht="15.75" customHeight="1" x14ac:dyDescent="0.3">
      <c r="D476" s="3"/>
      <c r="E476" s="3"/>
    </row>
    <row r="477" spans="4:5" ht="15.75" customHeight="1" x14ac:dyDescent="0.3">
      <c r="D477" s="3"/>
      <c r="E477" s="3"/>
    </row>
    <row r="478" spans="4:5" ht="15.75" customHeight="1" x14ac:dyDescent="0.3">
      <c r="D478" s="3"/>
      <c r="E478" s="3"/>
    </row>
    <row r="479" spans="4:5" ht="15.75" customHeight="1" x14ac:dyDescent="0.3">
      <c r="D479" s="3"/>
      <c r="E479" s="3"/>
    </row>
    <row r="480" spans="4:5" ht="15.75" customHeight="1" x14ac:dyDescent="0.3">
      <c r="D480" s="3"/>
      <c r="E480" s="3"/>
    </row>
    <row r="481" spans="4:5" ht="15.75" customHeight="1" x14ac:dyDescent="0.3">
      <c r="D481" s="3"/>
      <c r="E481" s="3"/>
    </row>
    <row r="482" spans="4:5" ht="15.75" customHeight="1" x14ac:dyDescent="0.3">
      <c r="D482" s="3"/>
      <c r="E482" s="3"/>
    </row>
    <row r="483" spans="4:5" ht="15.75" customHeight="1" x14ac:dyDescent="0.3">
      <c r="D483" s="3"/>
      <c r="E483" s="3"/>
    </row>
    <row r="484" spans="4:5" ht="15.75" customHeight="1" x14ac:dyDescent="0.3">
      <c r="D484" s="3"/>
      <c r="E484" s="3"/>
    </row>
    <row r="485" spans="4:5" ht="15.75" customHeight="1" x14ac:dyDescent="0.3">
      <c r="D485" s="3"/>
      <c r="E485" s="3"/>
    </row>
    <row r="486" spans="4:5" ht="15.75" customHeight="1" x14ac:dyDescent="0.3">
      <c r="D486" s="3"/>
      <c r="E486" s="3"/>
    </row>
    <row r="487" spans="4:5" ht="15.75" customHeight="1" x14ac:dyDescent="0.3">
      <c r="D487" s="3"/>
      <c r="E487" s="3"/>
    </row>
    <row r="488" spans="4:5" ht="15.75" customHeight="1" x14ac:dyDescent="0.3">
      <c r="D488" s="3"/>
      <c r="E488" s="3"/>
    </row>
    <row r="489" spans="4:5" ht="15.75" customHeight="1" x14ac:dyDescent="0.3">
      <c r="D489" s="3"/>
      <c r="E489" s="3"/>
    </row>
    <row r="490" spans="4:5" ht="15.75" customHeight="1" x14ac:dyDescent="0.3">
      <c r="D490" s="3"/>
      <c r="E490" s="3"/>
    </row>
    <row r="491" spans="4:5" ht="15.75" customHeight="1" x14ac:dyDescent="0.3">
      <c r="D491" s="3"/>
      <c r="E491" s="3"/>
    </row>
    <row r="492" spans="4:5" ht="15.75" customHeight="1" x14ac:dyDescent="0.3">
      <c r="D492" s="3"/>
      <c r="E492" s="3"/>
    </row>
    <row r="493" spans="4:5" ht="15.75" customHeight="1" x14ac:dyDescent="0.3">
      <c r="D493" s="3"/>
      <c r="E493" s="3"/>
    </row>
    <row r="494" spans="4:5" ht="15.75" customHeight="1" x14ac:dyDescent="0.3">
      <c r="D494" s="3"/>
      <c r="E494" s="3"/>
    </row>
    <row r="495" spans="4:5" ht="15.75" customHeight="1" x14ac:dyDescent="0.3">
      <c r="D495" s="3"/>
      <c r="E495" s="3"/>
    </row>
    <row r="496" spans="4:5" ht="15.75" customHeight="1" x14ac:dyDescent="0.3">
      <c r="D496" s="3"/>
      <c r="E496" s="3"/>
    </row>
    <row r="497" spans="4:5" ht="15.75" customHeight="1" x14ac:dyDescent="0.3">
      <c r="D497" s="3"/>
      <c r="E497" s="3"/>
    </row>
    <row r="498" spans="4:5" ht="15.75" customHeight="1" x14ac:dyDescent="0.3">
      <c r="D498" s="3"/>
      <c r="E498" s="3"/>
    </row>
    <row r="499" spans="4:5" ht="15.75" customHeight="1" x14ac:dyDescent="0.3">
      <c r="D499" s="3"/>
      <c r="E499" s="3"/>
    </row>
    <row r="500" spans="4:5" ht="15.75" customHeight="1" x14ac:dyDescent="0.3">
      <c r="D500" s="3"/>
      <c r="E500" s="3"/>
    </row>
    <row r="501" spans="4:5" ht="15.75" customHeight="1" x14ac:dyDescent="0.3">
      <c r="D501" s="3"/>
      <c r="E501" s="3"/>
    </row>
    <row r="502" spans="4:5" ht="15.75" customHeight="1" x14ac:dyDescent="0.3">
      <c r="D502" s="3"/>
      <c r="E502" s="3"/>
    </row>
    <row r="503" spans="4:5" ht="15.75" customHeight="1" x14ac:dyDescent="0.3">
      <c r="D503" s="3"/>
      <c r="E503" s="3"/>
    </row>
    <row r="504" spans="4:5" ht="15.75" customHeight="1" x14ac:dyDescent="0.3">
      <c r="D504" s="3"/>
      <c r="E504" s="3"/>
    </row>
    <row r="505" spans="4:5" ht="15.75" customHeight="1" x14ac:dyDescent="0.3">
      <c r="D505" s="3"/>
      <c r="E505" s="3"/>
    </row>
    <row r="506" spans="4:5" ht="15.75" customHeight="1" x14ac:dyDescent="0.3">
      <c r="D506" s="3"/>
      <c r="E506" s="3"/>
    </row>
    <row r="507" spans="4:5" ht="15.75" customHeight="1" x14ac:dyDescent="0.3">
      <c r="D507" s="3"/>
      <c r="E507" s="3"/>
    </row>
    <row r="508" spans="4:5" ht="15.75" customHeight="1" x14ac:dyDescent="0.3">
      <c r="D508" s="3"/>
      <c r="E508" s="3"/>
    </row>
    <row r="509" spans="4:5" ht="15.75" customHeight="1" x14ac:dyDescent="0.3">
      <c r="D509" s="3"/>
      <c r="E509" s="3"/>
    </row>
    <row r="510" spans="4:5" ht="15.75" customHeight="1" x14ac:dyDescent="0.3">
      <c r="D510" s="3"/>
      <c r="E510" s="3"/>
    </row>
    <row r="511" spans="4:5" ht="15.75" customHeight="1" x14ac:dyDescent="0.3">
      <c r="D511" s="3"/>
      <c r="E511" s="3"/>
    </row>
    <row r="512" spans="4:5" ht="15.75" customHeight="1" x14ac:dyDescent="0.3">
      <c r="D512" s="3"/>
      <c r="E512" s="3"/>
    </row>
    <row r="513" spans="4:5" ht="15.75" customHeight="1" x14ac:dyDescent="0.3">
      <c r="D513" s="3"/>
      <c r="E513" s="3"/>
    </row>
    <row r="514" spans="4:5" ht="15.75" customHeight="1" x14ac:dyDescent="0.3">
      <c r="D514" s="3"/>
      <c r="E514" s="3"/>
    </row>
    <row r="515" spans="4:5" ht="15.75" customHeight="1" x14ac:dyDescent="0.3">
      <c r="D515" s="3"/>
      <c r="E515" s="3"/>
    </row>
    <row r="516" spans="4:5" ht="15.75" customHeight="1" x14ac:dyDescent="0.3">
      <c r="D516" s="3"/>
      <c r="E516" s="3"/>
    </row>
    <row r="517" spans="4:5" ht="15.75" customHeight="1" x14ac:dyDescent="0.3">
      <c r="D517" s="3"/>
      <c r="E517" s="3"/>
    </row>
    <row r="518" spans="4:5" ht="15.75" customHeight="1" x14ac:dyDescent="0.3">
      <c r="D518" s="3"/>
      <c r="E518" s="3"/>
    </row>
    <row r="519" spans="4:5" ht="15.75" customHeight="1" x14ac:dyDescent="0.3">
      <c r="D519" s="3"/>
      <c r="E519" s="3"/>
    </row>
    <row r="520" spans="4:5" ht="15.75" customHeight="1" x14ac:dyDescent="0.3">
      <c r="D520" s="3"/>
      <c r="E520" s="3"/>
    </row>
    <row r="521" spans="4:5" ht="15.75" customHeight="1" x14ac:dyDescent="0.3">
      <c r="D521" s="3"/>
      <c r="E521" s="3"/>
    </row>
    <row r="522" spans="4:5" ht="15.75" customHeight="1" x14ac:dyDescent="0.3">
      <c r="D522" s="3"/>
      <c r="E522" s="3"/>
    </row>
    <row r="523" spans="4:5" ht="15.75" customHeight="1" x14ac:dyDescent="0.3">
      <c r="D523" s="3"/>
      <c r="E523" s="3"/>
    </row>
    <row r="524" spans="4:5" ht="15.75" customHeight="1" x14ac:dyDescent="0.3">
      <c r="D524" s="3"/>
      <c r="E524" s="3"/>
    </row>
    <row r="525" spans="4:5" ht="15.75" customHeight="1" x14ac:dyDescent="0.3">
      <c r="D525" s="3"/>
      <c r="E525" s="3"/>
    </row>
    <row r="526" spans="4:5" ht="15.75" customHeight="1" x14ac:dyDescent="0.3">
      <c r="D526" s="3"/>
      <c r="E526" s="3"/>
    </row>
    <row r="527" spans="4:5" ht="15.75" customHeight="1" x14ac:dyDescent="0.3">
      <c r="D527" s="3"/>
      <c r="E527" s="3"/>
    </row>
    <row r="528" spans="4:5" ht="15.75" customHeight="1" x14ac:dyDescent="0.3">
      <c r="D528" s="3"/>
      <c r="E528" s="3"/>
    </row>
    <row r="529" spans="4:5" ht="15.75" customHeight="1" x14ac:dyDescent="0.3">
      <c r="D529" s="3"/>
      <c r="E529" s="3"/>
    </row>
    <row r="530" spans="4:5" ht="15.75" customHeight="1" x14ac:dyDescent="0.3">
      <c r="D530" s="3"/>
      <c r="E530" s="3"/>
    </row>
    <row r="531" spans="4:5" ht="15.75" customHeight="1" x14ac:dyDescent="0.3">
      <c r="D531" s="3"/>
      <c r="E531" s="3"/>
    </row>
    <row r="532" spans="4:5" ht="15.75" customHeight="1" x14ac:dyDescent="0.3">
      <c r="D532" s="3"/>
      <c r="E532" s="3"/>
    </row>
    <row r="533" spans="4:5" ht="15.75" customHeight="1" x14ac:dyDescent="0.3">
      <c r="D533" s="3"/>
      <c r="E533" s="3"/>
    </row>
    <row r="534" spans="4:5" ht="15.75" customHeight="1" x14ac:dyDescent="0.3">
      <c r="D534" s="3"/>
      <c r="E534" s="3"/>
    </row>
    <row r="535" spans="4:5" ht="15.75" customHeight="1" x14ac:dyDescent="0.3">
      <c r="D535" s="3"/>
      <c r="E535" s="3"/>
    </row>
    <row r="536" spans="4:5" ht="15.75" customHeight="1" x14ac:dyDescent="0.3">
      <c r="D536" s="3"/>
      <c r="E536" s="3"/>
    </row>
    <row r="537" spans="4:5" ht="15.75" customHeight="1" x14ac:dyDescent="0.3">
      <c r="D537" s="3"/>
      <c r="E537" s="3"/>
    </row>
    <row r="538" spans="4:5" ht="15.75" customHeight="1" x14ac:dyDescent="0.3">
      <c r="D538" s="3"/>
      <c r="E538" s="3"/>
    </row>
    <row r="539" spans="4:5" ht="15.75" customHeight="1" x14ac:dyDescent="0.3">
      <c r="D539" s="3"/>
      <c r="E539" s="3"/>
    </row>
    <row r="540" spans="4:5" ht="15.75" customHeight="1" x14ac:dyDescent="0.3">
      <c r="D540" s="3"/>
      <c r="E540" s="3"/>
    </row>
    <row r="541" spans="4:5" ht="15.75" customHeight="1" x14ac:dyDescent="0.3">
      <c r="D541" s="3"/>
      <c r="E541" s="3"/>
    </row>
    <row r="542" spans="4:5" ht="15.75" customHeight="1" x14ac:dyDescent="0.3">
      <c r="D542" s="3"/>
      <c r="E542" s="3"/>
    </row>
    <row r="543" spans="4:5" ht="15.75" customHeight="1" x14ac:dyDescent="0.3">
      <c r="D543" s="3"/>
      <c r="E543" s="3"/>
    </row>
    <row r="544" spans="4:5" ht="15.75" customHeight="1" x14ac:dyDescent="0.3">
      <c r="D544" s="3"/>
      <c r="E544" s="3"/>
    </row>
    <row r="545" spans="4:5" ht="15.75" customHeight="1" x14ac:dyDescent="0.3">
      <c r="D545" s="3"/>
      <c r="E545" s="3"/>
    </row>
    <row r="546" spans="4:5" ht="15.75" customHeight="1" x14ac:dyDescent="0.3">
      <c r="D546" s="3"/>
      <c r="E546" s="3"/>
    </row>
    <row r="547" spans="4:5" ht="15.75" customHeight="1" x14ac:dyDescent="0.3">
      <c r="D547" s="3"/>
      <c r="E547" s="3"/>
    </row>
    <row r="548" spans="4:5" ht="15.75" customHeight="1" x14ac:dyDescent="0.3">
      <c r="D548" s="3"/>
      <c r="E548" s="3"/>
    </row>
    <row r="549" spans="4:5" ht="15.75" customHeight="1" x14ac:dyDescent="0.3">
      <c r="D549" s="3"/>
      <c r="E549" s="3"/>
    </row>
    <row r="550" spans="4:5" ht="15.75" customHeight="1" x14ac:dyDescent="0.3">
      <c r="D550" s="3"/>
      <c r="E550" s="3"/>
    </row>
    <row r="551" spans="4:5" ht="15.75" customHeight="1" x14ac:dyDescent="0.3">
      <c r="D551" s="3"/>
      <c r="E551" s="3"/>
    </row>
    <row r="552" spans="4:5" ht="15.75" customHeight="1" x14ac:dyDescent="0.3">
      <c r="D552" s="3"/>
      <c r="E552" s="3"/>
    </row>
    <row r="553" spans="4:5" ht="15.75" customHeight="1" x14ac:dyDescent="0.3">
      <c r="D553" s="3"/>
      <c r="E553" s="3"/>
    </row>
    <row r="554" spans="4:5" ht="15.75" customHeight="1" x14ac:dyDescent="0.3">
      <c r="D554" s="3"/>
      <c r="E554" s="3"/>
    </row>
    <row r="555" spans="4:5" ht="15.75" customHeight="1" x14ac:dyDescent="0.3">
      <c r="D555" s="3"/>
      <c r="E555" s="3"/>
    </row>
    <row r="556" spans="4:5" ht="15.75" customHeight="1" x14ac:dyDescent="0.3">
      <c r="D556" s="3"/>
      <c r="E556" s="3"/>
    </row>
    <row r="557" spans="4:5" ht="15.75" customHeight="1" x14ac:dyDescent="0.3">
      <c r="D557" s="3"/>
      <c r="E557" s="3"/>
    </row>
    <row r="558" spans="4:5" ht="15.75" customHeight="1" x14ac:dyDescent="0.3">
      <c r="D558" s="3"/>
      <c r="E558" s="3"/>
    </row>
    <row r="559" spans="4:5" ht="15.75" customHeight="1" x14ac:dyDescent="0.3">
      <c r="D559" s="3"/>
      <c r="E559" s="3"/>
    </row>
    <row r="560" spans="4:5" ht="15.75" customHeight="1" x14ac:dyDescent="0.3">
      <c r="D560" s="3"/>
      <c r="E560" s="3"/>
    </row>
    <row r="561" spans="4:5" ht="15.75" customHeight="1" x14ac:dyDescent="0.3">
      <c r="D561" s="3"/>
      <c r="E561" s="3"/>
    </row>
    <row r="562" spans="4:5" ht="15.75" customHeight="1" x14ac:dyDescent="0.3">
      <c r="D562" s="3"/>
      <c r="E562" s="3"/>
    </row>
    <row r="563" spans="4:5" ht="15.75" customHeight="1" x14ac:dyDescent="0.3">
      <c r="D563" s="3"/>
      <c r="E563" s="3"/>
    </row>
    <row r="564" spans="4:5" ht="15.75" customHeight="1" x14ac:dyDescent="0.3">
      <c r="D564" s="3"/>
      <c r="E564" s="3"/>
    </row>
    <row r="565" spans="4:5" ht="15.75" customHeight="1" x14ac:dyDescent="0.3">
      <c r="D565" s="3"/>
      <c r="E565" s="3"/>
    </row>
    <row r="566" spans="4:5" ht="15.75" customHeight="1" x14ac:dyDescent="0.3">
      <c r="D566" s="3"/>
      <c r="E566" s="3"/>
    </row>
    <row r="567" spans="4:5" ht="15.75" customHeight="1" x14ac:dyDescent="0.3">
      <c r="D567" s="3"/>
      <c r="E567" s="3"/>
    </row>
    <row r="568" spans="4:5" ht="15.75" customHeight="1" x14ac:dyDescent="0.3">
      <c r="D568" s="3"/>
      <c r="E568" s="3"/>
    </row>
    <row r="569" spans="4:5" ht="15.75" customHeight="1" x14ac:dyDescent="0.3">
      <c r="D569" s="3"/>
      <c r="E569" s="3"/>
    </row>
    <row r="570" spans="4:5" ht="15.75" customHeight="1" x14ac:dyDescent="0.3">
      <c r="D570" s="3"/>
      <c r="E570" s="3"/>
    </row>
    <row r="571" spans="4:5" ht="15.75" customHeight="1" x14ac:dyDescent="0.3">
      <c r="D571" s="3"/>
      <c r="E571" s="3"/>
    </row>
    <row r="572" spans="4:5" ht="15.75" customHeight="1" x14ac:dyDescent="0.3">
      <c r="D572" s="3"/>
      <c r="E572" s="3"/>
    </row>
    <row r="573" spans="4:5" ht="15.75" customHeight="1" x14ac:dyDescent="0.3">
      <c r="D573" s="3"/>
      <c r="E573" s="3"/>
    </row>
    <row r="574" spans="4:5" ht="15.75" customHeight="1" x14ac:dyDescent="0.3">
      <c r="D574" s="3"/>
      <c r="E574" s="3"/>
    </row>
    <row r="575" spans="4:5" ht="15.75" customHeight="1" x14ac:dyDescent="0.3">
      <c r="D575" s="3"/>
      <c r="E575" s="3"/>
    </row>
    <row r="576" spans="4:5" ht="15.75" customHeight="1" x14ac:dyDescent="0.3">
      <c r="D576" s="3"/>
      <c r="E576" s="3"/>
    </row>
    <row r="577" spans="4:5" ht="15.75" customHeight="1" x14ac:dyDescent="0.3">
      <c r="D577" s="3"/>
      <c r="E577" s="3"/>
    </row>
    <row r="578" spans="4:5" ht="15.75" customHeight="1" x14ac:dyDescent="0.3">
      <c r="D578" s="3"/>
      <c r="E578" s="3"/>
    </row>
    <row r="579" spans="4:5" ht="15.75" customHeight="1" x14ac:dyDescent="0.3">
      <c r="D579" s="3"/>
      <c r="E579" s="3"/>
    </row>
    <row r="580" spans="4:5" ht="15.75" customHeight="1" x14ac:dyDescent="0.3">
      <c r="D580" s="3"/>
      <c r="E580" s="3"/>
    </row>
    <row r="581" spans="4:5" ht="15.75" customHeight="1" x14ac:dyDescent="0.3">
      <c r="D581" s="3"/>
      <c r="E581" s="3"/>
    </row>
    <row r="582" spans="4:5" ht="15.75" customHeight="1" x14ac:dyDescent="0.3">
      <c r="D582" s="3"/>
      <c r="E582" s="3"/>
    </row>
    <row r="583" spans="4:5" ht="15.75" customHeight="1" x14ac:dyDescent="0.3">
      <c r="D583" s="3"/>
      <c r="E583" s="3"/>
    </row>
    <row r="584" spans="4:5" ht="15.75" customHeight="1" x14ac:dyDescent="0.3">
      <c r="D584" s="3"/>
      <c r="E584" s="3"/>
    </row>
    <row r="585" spans="4:5" ht="15.75" customHeight="1" x14ac:dyDescent="0.3">
      <c r="D585" s="3"/>
      <c r="E585" s="3"/>
    </row>
    <row r="586" spans="4:5" ht="15.75" customHeight="1" x14ac:dyDescent="0.3">
      <c r="D586" s="3"/>
      <c r="E586" s="3"/>
    </row>
    <row r="587" spans="4:5" ht="15.75" customHeight="1" x14ac:dyDescent="0.3">
      <c r="D587" s="3"/>
      <c r="E587" s="3"/>
    </row>
    <row r="588" spans="4:5" ht="15.75" customHeight="1" x14ac:dyDescent="0.3">
      <c r="D588" s="3"/>
      <c r="E588" s="3"/>
    </row>
    <row r="589" spans="4:5" ht="15.75" customHeight="1" x14ac:dyDescent="0.3">
      <c r="D589" s="3"/>
      <c r="E589" s="3"/>
    </row>
    <row r="590" spans="4:5" ht="15.75" customHeight="1" x14ac:dyDescent="0.3">
      <c r="D590" s="3"/>
      <c r="E590" s="3"/>
    </row>
    <row r="591" spans="4:5" ht="15.75" customHeight="1" x14ac:dyDescent="0.3">
      <c r="D591" s="3"/>
      <c r="E591" s="3"/>
    </row>
    <row r="592" spans="4:5" ht="15.75" customHeight="1" x14ac:dyDescent="0.3">
      <c r="D592" s="3"/>
      <c r="E592" s="3"/>
    </row>
    <row r="593" spans="4:5" ht="15.75" customHeight="1" x14ac:dyDescent="0.3">
      <c r="D593" s="3"/>
      <c r="E593" s="3"/>
    </row>
    <row r="594" spans="4:5" ht="15.75" customHeight="1" x14ac:dyDescent="0.3">
      <c r="D594" s="3"/>
      <c r="E594" s="3"/>
    </row>
    <row r="595" spans="4:5" ht="15.75" customHeight="1" x14ac:dyDescent="0.3">
      <c r="D595" s="3"/>
      <c r="E595" s="3"/>
    </row>
    <row r="596" spans="4:5" ht="15.75" customHeight="1" x14ac:dyDescent="0.3">
      <c r="D596" s="3"/>
      <c r="E596" s="3"/>
    </row>
    <row r="597" spans="4:5" ht="15.75" customHeight="1" x14ac:dyDescent="0.3">
      <c r="D597" s="3"/>
      <c r="E597" s="3"/>
    </row>
    <row r="598" spans="4:5" ht="15.75" customHeight="1" x14ac:dyDescent="0.3">
      <c r="D598" s="3"/>
      <c r="E598" s="3"/>
    </row>
    <row r="599" spans="4:5" ht="15.75" customHeight="1" x14ac:dyDescent="0.3">
      <c r="D599" s="3"/>
      <c r="E599" s="3"/>
    </row>
    <row r="600" spans="4:5" ht="15.75" customHeight="1" x14ac:dyDescent="0.3">
      <c r="D600" s="3"/>
      <c r="E600" s="3"/>
    </row>
    <row r="601" spans="4:5" ht="15.75" customHeight="1" x14ac:dyDescent="0.3">
      <c r="D601" s="3"/>
      <c r="E601" s="3"/>
    </row>
    <row r="602" spans="4:5" ht="15.75" customHeight="1" x14ac:dyDescent="0.3">
      <c r="D602" s="3"/>
      <c r="E602" s="3"/>
    </row>
    <row r="603" spans="4:5" ht="15.75" customHeight="1" x14ac:dyDescent="0.3">
      <c r="D603" s="3"/>
      <c r="E603" s="3"/>
    </row>
    <row r="604" spans="4:5" ht="15.75" customHeight="1" x14ac:dyDescent="0.3">
      <c r="D604" s="3"/>
      <c r="E604" s="3"/>
    </row>
    <row r="605" spans="4:5" ht="15.75" customHeight="1" x14ac:dyDescent="0.3">
      <c r="D605" s="3"/>
      <c r="E605" s="3"/>
    </row>
    <row r="606" spans="4:5" ht="15.75" customHeight="1" x14ac:dyDescent="0.3">
      <c r="D606" s="3"/>
      <c r="E606" s="3"/>
    </row>
    <row r="607" spans="4:5" ht="15.75" customHeight="1" x14ac:dyDescent="0.3">
      <c r="D607" s="3"/>
      <c r="E607" s="3"/>
    </row>
    <row r="608" spans="4:5" ht="15.75" customHeight="1" x14ac:dyDescent="0.3">
      <c r="D608" s="3"/>
      <c r="E608" s="3"/>
    </row>
    <row r="609" spans="4:5" ht="15.75" customHeight="1" x14ac:dyDescent="0.3">
      <c r="D609" s="3"/>
      <c r="E609" s="3"/>
    </row>
    <row r="610" spans="4:5" ht="15.75" customHeight="1" x14ac:dyDescent="0.3">
      <c r="D610" s="3"/>
      <c r="E610" s="3"/>
    </row>
    <row r="611" spans="4:5" ht="15.75" customHeight="1" x14ac:dyDescent="0.3">
      <c r="D611" s="3"/>
      <c r="E611" s="3"/>
    </row>
    <row r="612" spans="4:5" ht="15.75" customHeight="1" x14ac:dyDescent="0.3">
      <c r="D612" s="3"/>
      <c r="E612" s="3"/>
    </row>
    <row r="613" spans="4:5" ht="15.75" customHeight="1" x14ac:dyDescent="0.3">
      <c r="D613" s="3"/>
      <c r="E613" s="3"/>
    </row>
    <row r="614" spans="4:5" ht="15.75" customHeight="1" x14ac:dyDescent="0.3">
      <c r="D614" s="3"/>
      <c r="E614" s="3"/>
    </row>
    <row r="615" spans="4:5" ht="15.75" customHeight="1" x14ac:dyDescent="0.3">
      <c r="D615" s="3"/>
      <c r="E615" s="3"/>
    </row>
    <row r="616" spans="4:5" ht="15.75" customHeight="1" x14ac:dyDescent="0.3">
      <c r="D616" s="3"/>
      <c r="E616" s="3"/>
    </row>
    <row r="617" spans="4:5" ht="15.75" customHeight="1" x14ac:dyDescent="0.3">
      <c r="D617" s="3"/>
      <c r="E617" s="3"/>
    </row>
    <row r="618" spans="4:5" ht="15.75" customHeight="1" x14ac:dyDescent="0.3">
      <c r="D618" s="3"/>
      <c r="E618" s="3"/>
    </row>
    <row r="619" spans="4:5" ht="15.75" customHeight="1" x14ac:dyDescent="0.3">
      <c r="D619" s="3"/>
      <c r="E619" s="3"/>
    </row>
    <row r="620" spans="4:5" ht="15.75" customHeight="1" x14ac:dyDescent="0.3">
      <c r="D620" s="3"/>
      <c r="E620" s="3"/>
    </row>
    <row r="621" spans="4:5" ht="15.75" customHeight="1" x14ac:dyDescent="0.3">
      <c r="D621" s="3"/>
      <c r="E621" s="3"/>
    </row>
    <row r="622" spans="4:5" ht="15.75" customHeight="1" x14ac:dyDescent="0.3">
      <c r="D622" s="3"/>
      <c r="E622" s="3"/>
    </row>
    <row r="623" spans="4:5" ht="15.75" customHeight="1" x14ac:dyDescent="0.3">
      <c r="D623" s="3"/>
      <c r="E623" s="3"/>
    </row>
    <row r="624" spans="4:5" ht="15.75" customHeight="1" x14ac:dyDescent="0.3">
      <c r="D624" s="3"/>
      <c r="E624" s="3"/>
    </row>
    <row r="625" spans="4:5" ht="15.75" customHeight="1" x14ac:dyDescent="0.3">
      <c r="D625" s="3"/>
      <c r="E625" s="3"/>
    </row>
    <row r="626" spans="4:5" ht="15.75" customHeight="1" x14ac:dyDescent="0.3">
      <c r="D626" s="3"/>
      <c r="E626" s="3"/>
    </row>
    <row r="627" spans="4:5" ht="15.75" customHeight="1" x14ac:dyDescent="0.3">
      <c r="D627" s="3"/>
      <c r="E627" s="3"/>
    </row>
    <row r="628" spans="4:5" ht="15.75" customHeight="1" x14ac:dyDescent="0.3">
      <c r="D628" s="3"/>
      <c r="E628" s="3"/>
    </row>
    <row r="629" spans="4:5" ht="15.75" customHeight="1" x14ac:dyDescent="0.3">
      <c r="D629" s="3"/>
      <c r="E629" s="3"/>
    </row>
    <row r="630" spans="4:5" ht="15.75" customHeight="1" x14ac:dyDescent="0.3">
      <c r="D630" s="3"/>
      <c r="E630" s="3"/>
    </row>
    <row r="631" spans="4:5" ht="15.75" customHeight="1" x14ac:dyDescent="0.3">
      <c r="D631" s="3"/>
      <c r="E631" s="3"/>
    </row>
    <row r="632" spans="4:5" ht="15.75" customHeight="1" x14ac:dyDescent="0.3">
      <c r="D632" s="3"/>
      <c r="E632" s="3"/>
    </row>
    <row r="633" spans="4:5" ht="15.75" customHeight="1" x14ac:dyDescent="0.3">
      <c r="D633" s="3"/>
      <c r="E633" s="3"/>
    </row>
    <row r="634" spans="4:5" ht="15.75" customHeight="1" x14ac:dyDescent="0.3">
      <c r="D634" s="3"/>
      <c r="E634" s="3"/>
    </row>
    <row r="635" spans="4:5" ht="15.75" customHeight="1" x14ac:dyDescent="0.3">
      <c r="D635" s="3"/>
      <c r="E635" s="3"/>
    </row>
    <row r="636" spans="4:5" ht="15.75" customHeight="1" x14ac:dyDescent="0.3">
      <c r="D636" s="3"/>
      <c r="E636" s="3"/>
    </row>
    <row r="637" spans="4:5" ht="15.75" customHeight="1" x14ac:dyDescent="0.3">
      <c r="D637" s="3"/>
      <c r="E637" s="3"/>
    </row>
    <row r="638" spans="4:5" ht="15.75" customHeight="1" x14ac:dyDescent="0.3">
      <c r="D638" s="3"/>
      <c r="E638" s="3"/>
    </row>
    <row r="639" spans="4:5" ht="15.75" customHeight="1" x14ac:dyDescent="0.3">
      <c r="D639" s="3"/>
      <c r="E639" s="3"/>
    </row>
    <row r="640" spans="4:5" ht="15.75" customHeight="1" x14ac:dyDescent="0.3">
      <c r="D640" s="3"/>
      <c r="E640" s="3"/>
    </row>
    <row r="641" spans="4:5" ht="15.75" customHeight="1" x14ac:dyDescent="0.3">
      <c r="D641" s="3"/>
      <c r="E641" s="3"/>
    </row>
    <row r="642" spans="4:5" ht="15.75" customHeight="1" x14ac:dyDescent="0.3">
      <c r="D642" s="3"/>
      <c r="E642" s="3"/>
    </row>
    <row r="643" spans="4:5" ht="15.75" customHeight="1" x14ac:dyDescent="0.3">
      <c r="D643" s="3"/>
      <c r="E643" s="3"/>
    </row>
    <row r="644" spans="4:5" ht="15.75" customHeight="1" x14ac:dyDescent="0.3">
      <c r="D644" s="3"/>
      <c r="E644" s="3"/>
    </row>
    <row r="645" spans="4:5" ht="15.75" customHeight="1" x14ac:dyDescent="0.3">
      <c r="D645" s="3"/>
      <c r="E645" s="3"/>
    </row>
    <row r="646" spans="4:5" ht="15.75" customHeight="1" x14ac:dyDescent="0.3">
      <c r="D646" s="3"/>
      <c r="E646" s="3"/>
    </row>
    <row r="647" spans="4:5" ht="15.75" customHeight="1" x14ac:dyDescent="0.3">
      <c r="D647" s="3"/>
      <c r="E647" s="3"/>
    </row>
    <row r="648" spans="4:5" ht="15.75" customHeight="1" x14ac:dyDescent="0.3">
      <c r="D648" s="3"/>
      <c r="E648" s="3"/>
    </row>
    <row r="649" spans="4:5" ht="15.75" customHeight="1" x14ac:dyDescent="0.3">
      <c r="D649" s="3"/>
      <c r="E649" s="3"/>
    </row>
    <row r="650" spans="4:5" ht="15.75" customHeight="1" x14ac:dyDescent="0.3">
      <c r="D650" s="3"/>
      <c r="E650" s="3"/>
    </row>
    <row r="651" spans="4:5" ht="15.75" customHeight="1" x14ac:dyDescent="0.3">
      <c r="D651" s="3"/>
      <c r="E651" s="3"/>
    </row>
    <row r="652" spans="4:5" ht="15.75" customHeight="1" x14ac:dyDescent="0.3">
      <c r="D652" s="3"/>
      <c r="E652" s="3"/>
    </row>
    <row r="653" spans="4:5" ht="15.75" customHeight="1" x14ac:dyDescent="0.3">
      <c r="D653" s="3"/>
      <c r="E653" s="3"/>
    </row>
    <row r="654" spans="4:5" ht="15.75" customHeight="1" x14ac:dyDescent="0.3">
      <c r="D654" s="3"/>
      <c r="E654" s="3"/>
    </row>
    <row r="655" spans="4:5" ht="15.75" customHeight="1" x14ac:dyDescent="0.3">
      <c r="D655" s="3"/>
      <c r="E655" s="3"/>
    </row>
    <row r="656" spans="4:5" ht="15.75" customHeight="1" x14ac:dyDescent="0.3">
      <c r="D656" s="3"/>
      <c r="E656" s="3"/>
    </row>
    <row r="657" spans="4:5" ht="15.75" customHeight="1" x14ac:dyDescent="0.3">
      <c r="D657" s="3"/>
      <c r="E657" s="3"/>
    </row>
    <row r="658" spans="4:5" ht="15.75" customHeight="1" x14ac:dyDescent="0.3">
      <c r="D658" s="3"/>
      <c r="E658" s="3"/>
    </row>
    <row r="659" spans="4:5" ht="15.75" customHeight="1" x14ac:dyDescent="0.3">
      <c r="D659" s="3"/>
      <c r="E659" s="3"/>
    </row>
    <row r="660" spans="4:5" ht="15.75" customHeight="1" x14ac:dyDescent="0.3">
      <c r="D660" s="3"/>
      <c r="E660" s="3"/>
    </row>
    <row r="661" spans="4:5" ht="15.75" customHeight="1" x14ac:dyDescent="0.3">
      <c r="D661" s="3"/>
      <c r="E661" s="3"/>
    </row>
    <row r="662" spans="4:5" ht="15.75" customHeight="1" x14ac:dyDescent="0.3">
      <c r="D662" s="3"/>
      <c r="E662" s="3"/>
    </row>
    <row r="663" spans="4:5" ht="15.75" customHeight="1" x14ac:dyDescent="0.3">
      <c r="D663" s="3"/>
      <c r="E663" s="3"/>
    </row>
    <row r="664" spans="4:5" ht="15.75" customHeight="1" x14ac:dyDescent="0.3">
      <c r="D664" s="3"/>
      <c r="E664" s="3"/>
    </row>
    <row r="665" spans="4:5" ht="15.75" customHeight="1" x14ac:dyDescent="0.3">
      <c r="D665" s="3"/>
      <c r="E665" s="3"/>
    </row>
    <row r="666" spans="4:5" ht="15.75" customHeight="1" x14ac:dyDescent="0.3">
      <c r="D666" s="3"/>
      <c r="E666" s="3"/>
    </row>
    <row r="667" spans="4:5" ht="15.75" customHeight="1" x14ac:dyDescent="0.3">
      <c r="D667" s="3"/>
      <c r="E667" s="3"/>
    </row>
    <row r="668" spans="4:5" ht="15.75" customHeight="1" x14ac:dyDescent="0.3">
      <c r="D668" s="3"/>
      <c r="E668" s="3"/>
    </row>
    <row r="669" spans="4:5" ht="15.75" customHeight="1" x14ac:dyDescent="0.3">
      <c r="D669" s="3"/>
      <c r="E669" s="3"/>
    </row>
    <row r="670" spans="4:5" ht="15.75" customHeight="1" x14ac:dyDescent="0.3">
      <c r="D670" s="3"/>
      <c r="E670" s="3"/>
    </row>
    <row r="671" spans="4:5" ht="15.75" customHeight="1" x14ac:dyDescent="0.3">
      <c r="D671" s="3"/>
      <c r="E671" s="3"/>
    </row>
    <row r="672" spans="4:5" ht="15.75" customHeight="1" x14ac:dyDescent="0.3">
      <c r="D672" s="3"/>
      <c r="E672" s="3"/>
    </row>
    <row r="673" spans="4:5" ht="15.75" customHeight="1" x14ac:dyDescent="0.3">
      <c r="D673" s="3"/>
      <c r="E673" s="3"/>
    </row>
    <row r="674" spans="4:5" ht="15.75" customHeight="1" x14ac:dyDescent="0.3">
      <c r="D674" s="3"/>
      <c r="E674" s="3"/>
    </row>
    <row r="675" spans="4:5" ht="15.75" customHeight="1" x14ac:dyDescent="0.3">
      <c r="D675" s="3"/>
      <c r="E675" s="3"/>
    </row>
    <row r="676" spans="4:5" ht="15.75" customHeight="1" x14ac:dyDescent="0.3">
      <c r="D676" s="3"/>
      <c r="E676" s="3"/>
    </row>
    <row r="677" spans="4:5" ht="15.75" customHeight="1" x14ac:dyDescent="0.3">
      <c r="D677" s="3"/>
      <c r="E677" s="3"/>
    </row>
    <row r="678" spans="4:5" ht="15.75" customHeight="1" x14ac:dyDescent="0.3">
      <c r="D678" s="3"/>
      <c r="E678" s="3"/>
    </row>
    <row r="679" spans="4:5" ht="15.75" customHeight="1" x14ac:dyDescent="0.3">
      <c r="D679" s="3"/>
      <c r="E679" s="3"/>
    </row>
    <row r="680" spans="4:5" ht="15.75" customHeight="1" x14ac:dyDescent="0.3">
      <c r="D680" s="3"/>
      <c r="E680" s="3"/>
    </row>
    <row r="681" spans="4:5" ht="15.75" customHeight="1" x14ac:dyDescent="0.3">
      <c r="D681" s="3"/>
      <c r="E681" s="3"/>
    </row>
    <row r="682" spans="4:5" ht="15.75" customHeight="1" x14ac:dyDescent="0.3">
      <c r="D682" s="3"/>
      <c r="E682" s="3"/>
    </row>
    <row r="683" spans="4:5" ht="15.75" customHeight="1" x14ac:dyDescent="0.3">
      <c r="D683" s="3"/>
      <c r="E683" s="3"/>
    </row>
    <row r="684" spans="4:5" ht="15.75" customHeight="1" x14ac:dyDescent="0.3">
      <c r="D684" s="3"/>
      <c r="E684" s="3"/>
    </row>
    <row r="685" spans="4:5" ht="15.75" customHeight="1" x14ac:dyDescent="0.3">
      <c r="D685" s="3"/>
      <c r="E685" s="3"/>
    </row>
    <row r="686" spans="4:5" ht="15.75" customHeight="1" x14ac:dyDescent="0.3">
      <c r="D686" s="3"/>
      <c r="E686" s="3"/>
    </row>
    <row r="687" spans="4:5" ht="15.75" customHeight="1" x14ac:dyDescent="0.3">
      <c r="D687" s="3"/>
      <c r="E687" s="3"/>
    </row>
    <row r="688" spans="4:5" ht="15.75" customHeight="1" x14ac:dyDescent="0.3">
      <c r="D688" s="3"/>
      <c r="E688" s="3"/>
    </row>
    <row r="689" spans="4:5" ht="15.75" customHeight="1" x14ac:dyDescent="0.3">
      <c r="D689" s="3"/>
      <c r="E689" s="3"/>
    </row>
    <row r="690" spans="4:5" ht="15.75" customHeight="1" x14ac:dyDescent="0.3">
      <c r="D690" s="3"/>
      <c r="E690" s="3"/>
    </row>
    <row r="691" spans="4:5" ht="15.75" customHeight="1" x14ac:dyDescent="0.3">
      <c r="D691" s="3"/>
      <c r="E691" s="3"/>
    </row>
    <row r="692" spans="4:5" ht="15.75" customHeight="1" x14ac:dyDescent="0.3">
      <c r="D692" s="3"/>
      <c r="E692" s="3"/>
    </row>
    <row r="693" spans="4:5" ht="15.75" customHeight="1" x14ac:dyDescent="0.3">
      <c r="D693" s="3"/>
      <c r="E693" s="3"/>
    </row>
    <row r="694" spans="4:5" ht="15.75" customHeight="1" x14ac:dyDescent="0.3">
      <c r="D694" s="3"/>
      <c r="E694" s="3"/>
    </row>
    <row r="695" spans="4:5" ht="15.75" customHeight="1" x14ac:dyDescent="0.3">
      <c r="D695" s="3"/>
      <c r="E695" s="3"/>
    </row>
    <row r="696" spans="4:5" ht="15.75" customHeight="1" x14ac:dyDescent="0.3">
      <c r="D696" s="3"/>
      <c r="E696" s="3"/>
    </row>
    <row r="697" spans="4:5" ht="15.75" customHeight="1" x14ac:dyDescent="0.3">
      <c r="D697" s="3"/>
      <c r="E697" s="3"/>
    </row>
    <row r="698" spans="4:5" ht="15.75" customHeight="1" x14ac:dyDescent="0.3">
      <c r="D698" s="3"/>
      <c r="E698" s="3"/>
    </row>
    <row r="699" spans="4:5" ht="15.75" customHeight="1" x14ac:dyDescent="0.3">
      <c r="D699" s="3"/>
      <c r="E699" s="3"/>
    </row>
    <row r="700" spans="4:5" ht="15.75" customHeight="1" x14ac:dyDescent="0.3">
      <c r="D700" s="3"/>
      <c r="E700" s="3"/>
    </row>
    <row r="701" spans="4:5" ht="15.75" customHeight="1" x14ac:dyDescent="0.3">
      <c r="D701" s="3"/>
      <c r="E701" s="3"/>
    </row>
    <row r="702" spans="4:5" ht="15.75" customHeight="1" x14ac:dyDescent="0.3">
      <c r="D702" s="3"/>
      <c r="E702" s="3"/>
    </row>
    <row r="703" spans="4:5" ht="15.75" customHeight="1" x14ac:dyDescent="0.3">
      <c r="D703" s="3"/>
      <c r="E703" s="3"/>
    </row>
    <row r="704" spans="4:5" ht="15.75" customHeight="1" x14ac:dyDescent="0.3">
      <c r="D704" s="3"/>
      <c r="E704" s="3"/>
    </row>
    <row r="705" spans="4:5" ht="15.75" customHeight="1" x14ac:dyDescent="0.3">
      <c r="D705" s="3"/>
      <c r="E705" s="3"/>
    </row>
    <row r="706" spans="4:5" ht="15.75" customHeight="1" x14ac:dyDescent="0.3">
      <c r="D706" s="3"/>
      <c r="E706" s="3"/>
    </row>
    <row r="707" spans="4:5" ht="15.75" customHeight="1" x14ac:dyDescent="0.3">
      <c r="D707" s="3"/>
      <c r="E707" s="3"/>
    </row>
    <row r="708" spans="4:5" ht="15.75" customHeight="1" x14ac:dyDescent="0.3">
      <c r="D708" s="3"/>
      <c r="E708" s="3"/>
    </row>
    <row r="709" spans="4:5" ht="15.75" customHeight="1" x14ac:dyDescent="0.3">
      <c r="D709" s="3"/>
      <c r="E709" s="3"/>
    </row>
    <row r="710" spans="4:5" ht="15.75" customHeight="1" x14ac:dyDescent="0.3">
      <c r="D710" s="3"/>
      <c r="E710" s="3"/>
    </row>
    <row r="711" spans="4:5" ht="15.75" customHeight="1" x14ac:dyDescent="0.3">
      <c r="D711" s="3"/>
      <c r="E711" s="3"/>
    </row>
    <row r="712" spans="4:5" ht="15.75" customHeight="1" x14ac:dyDescent="0.3">
      <c r="D712" s="3"/>
      <c r="E712" s="3"/>
    </row>
    <row r="713" spans="4:5" ht="15.75" customHeight="1" x14ac:dyDescent="0.3">
      <c r="D713" s="3"/>
      <c r="E713" s="3"/>
    </row>
    <row r="714" spans="4:5" ht="15.75" customHeight="1" x14ac:dyDescent="0.3">
      <c r="D714" s="3"/>
      <c r="E714" s="3"/>
    </row>
    <row r="715" spans="4:5" ht="15.75" customHeight="1" x14ac:dyDescent="0.3">
      <c r="D715" s="3"/>
      <c r="E715" s="3"/>
    </row>
    <row r="716" spans="4:5" ht="15.75" customHeight="1" x14ac:dyDescent="0.3">
      <c r="D716" s="3"/>
      <c r="E716" s="3"/>
    </row>
    <row r="717" spans="4:5" ht="15.75" customHeight="1" x14ac:dyDescent="0.3">
      <c r="D717" s="3"/>
      <c r="E717" s="3"/>
    </row>
    <row r="718" spans="4:5" ht="15.75" customHeight="1" x14ac:dyDescent="0.3">
      <c r="D718" s="3"/>
      <c r="E718" s="3"/>
    </row>
    <row r="719" spans="4:5" ht="15.75" customHeight="1" x14ac:dyDescent="0.3">
      <c r="D719" s="3"/>
      <c r="E719" s="3"/>
    </row>
    <row r="720" spans="4:5" ht="15.75" customHeight="1" x14ac:dyDescent="0.3">
      <c r="D720" s="3"/>
      <c r="E720" s="3"/>
    </row>
    <row r="721" spans="4:5" ht="15.75" customHeight="1" x14ac:dyDescent="0.3">
      <c r="D721" s="3"/>
      <c r="E721" s="3"/>
    </row>
    <row r="722" spans="4:5" ht="15.75" customHeight="1" x14ac:dyDescent="0.3">
      <c r="D722" s="3"/>
      <c r="E722" s="3"/>
    </row>
    <row r="723" spans="4:5" ht="15.75" customHeight="1" x14ac:dyDescent="0.3">
      <c r="D723" s="3"/>
      <c r="E723" s="3"/>
    </row>
    <row r="724" spans="4:5" ht="15.75" customHeight="1" x14ac:dyDescent="0.3">
      <c r="D724" s="3"/>
      <c r="E724" s="3"/>
    </row>
    <row r="725" spans="4:5" ht="15.75" customHeight="1" x14ac:dyDescent="0.3">
      <c r="D725" s="3"/>
      <c r="E725" s="3"/>
    </row>
    <row r="726" spans="4:5" ht="15.75" customHeight="1" x14ac:dyDescent="0.3">
      <c r="D726" s="3"/>
      <c r="E726" s="3"/>
    </row>
    <row r="727" spans="4:5" ht="15.75" customHeight="1" x14ac:dyDescent="0.3">
      <c r="D727" s="3"/>
      <c r="E727" s="3"/>
    </row>
    <row r="728" spans="4:5" ht="15.75" customHeight="1" x14ac:dyDescent="0.3">
      <c r="D728" s="3"/>
      <c r="E728" s="3"/>
    </row>
    <row r="729" spans="4:5" ht="15.75" customHeight="1" x14ac:dyDescent="0.3">
      <c r="D729" s="3"/>
      <c r="E729" s="3"/>
    </row>
    <row r="730" spans="4:5" ht="15.75" customHeight="1" x14ac:dyDescent="0.3">
      <c r="D730" s="3"/>
      <c r="E730" s="3"/>
    </row>
    <row r="731" spans="4:5" ht="15.75" customHeight="1" x14ac:dyDescent="0.3">
      <c r="D731" s="3"/>
      <c r="E731" s="3"/>
    </row>
    <row r="732" spans="4:5" ht="15.75" customHeight="1" x14ac:dyDescent="0.3">
      <c r="D732" s="3"/>
      <c r="E732" s="3"/>
    </row>
    <row r="733" spans="4:5" ht="15.75" customHeight="1" x14ac:dyDescent="0.3">
      <c r="D733" s="3"/>
      <c r="E733" s="3"/>
    </row>
    <row r="734" spans="4:5" ht="15.75" customHeight="1" x14ac:dyDescent="0.3">
      <c r="D734" s="3"/>
      <c r="E734" s="3"/>
    </row>
    <row r="735" spans="4:5" ht="15.75" customHeight="1" x14ac:dyDescent="0.3">
      <c r="D735" s="3"/>
      <c r="E735" s="3"/>
    </row>
    <row r="736" spans="4:5" ht="15.75" customHeight="1" x14ac:dyDescent="0.3">
      <c r="D736" s="3"/>
      <c r="E736" s="3"/>
    </row>
    <row r="737" spans="4:5" ht="15.75" customHeight="1" x14ac:dyDescent="0.3">
      <c r="D737" s="3"/>
      <c r="E737" s="3"/>
    </row>
    <row r="738" spans="4:5" ht="15.75" customHeight="1" x14ac:dyDescent="0.3">
      <c r="D738" s="3"/>
      <c r="E738" s="3"/>
    </row>
    <row r="739" spans="4:5" ht="15.75" customHeight="1" x14ac:dyDescent="0.3">
      <c r="D739" s="3"/>
      <c r="E739" s="3"/>
    </row>
    <row r="740" spans="4:5" ht="15.75" customHeight="1" x14ac:dyDescent="0.3">
      <c r="D740" s="3"/>
      <c r="E740" s="3"/>
    </row>
    <row r="741" spans="4:5" ht="15.75" customHeight="1" x14ac:dyDescent="0.3">
      <c r="D741" s="3"/>
      <c r="E741" s="3"/>
    </row>
    <row r="742" spans="4:5" ht="15.75" customHeight="1" x14ac:dyDescent="0.3">
      <c r="D742" s="3"/>
      <c r="E742" s="3"/>
    </row>
    <row r="743" spans="4:5" ht="15.75" customHeight="1" x14ac:dyDescent="0.3">
      <c r="D743" s="3"/>
      <c r="E743" s="3"/>
    </row>
    <row r="744" spans="4:5" ht="15.75" customHeight="1" x14ac:dyDescent="0.3">
      <c r="D744" s="3"/>
      <c r="E744" s="3"/>
    </row>
    <row r="745" spans="4:5" ht="15.75" customHeight="1" x14ac:dyDescent="0.3">
      <c r="D745" s="3"/>
      <c r="E745" s="3"/>
    </row>
    <row r="746" spans="4:5" ht="15.75" customHeight="1" x14ac:dyDescent="0.3">
      <c r="D746" s="3"/>
      <c r="E746" s="3"/>
    </row>
    <row r="747" spans="4:5" ht="15.75" customHeight="1" x14ac:dyDescent="0.3">
      <c r="D747" s="3"/>
      <c r="E747" s="3"/>
    </row>
    <row r="748" spans="4:5" ht="15.75" customHeight="1" x14ac:dyDescent="0.3">
      <c r="D748" s="3"/>
      <c r="E748" s="3"/>
    </row>
    <row r="749" spans="4:5" ht="15.75" customHeight="1" x14ac:dyDescent="0.3">
      <c r="D749" s="3"/>
      <c r="E749" s="3"/>
    </row>
    <row r="750" spans="4:5" ht="15.75" customHeight="1" x14ac:dyDescent="0.3">
      <c r="D750" s="3"/>
      <c r="E750" s="3"/>
    </row>
    <row r="751" spans="4:5" ht="15.75" customHeight="1" x14ac:dyDescent="0.3">
      <c r="D751" s="3"/>
      <c r="E751" s="3"/>
    </row>
    <row r="752" spans="4:5" ht="15.75" customHeight="1" x14ac:dyDescent="0.3">
      <c r="D752" s="3"/>
      <c r="E752" s="3"/>
    </row>
    <row r="753" spans="4:5" ht="15.75" customHeight="1" x14ac:dyDescent="0.3">
      <c r="D753" s="3"/>
      <c r="E753" s="3"/>
    </row>
    <row r="754" spans="4:5" ht="15.75" customHeight="1" x14ac:dyDescent="0.3">
      <c r="D754" s="3"/>
      <c r="E754" s="3"/>
    </row>
    <row r="755" spans="4:5" ht="15.75" customHeight="1" x14ac:dyDescent="0.3">
      <c r="D755" s="3"/>
      <c r="E755" s="3"/>
    </row>
    <row r="756" spans="4:5" ht="15.75" customHeight="1" x14ac:dyDescent="0.3">
      <c r="D756" s="3"/>
      <c r="E756" s="3"/>
    </row>
    <row r="757" spans="4:5" ht="15.75" customHeight="1" x14ac:dyDescent="0.3">
      <c r="D757" s="3"/>
      <c r="E757" s="3"/>
    </row>
    <row r="758" spans="4:5" ht="15.75" customHeight="1" x14ac:dyDescent="0.3">
      <c r="D758" s="3"/>
      <c r="E758" s="3"/>
    </row>
    <row r="759" spans="4:5" ht="15.75" customHeight="1" x14ac:dyDescent="0.3">
      <c r="D759" s="3"/>
      <c r="E759" s="3"/>
    </row>
    <row r="760" spans="4:5" ht="15.75" customHeight="1" x14ac:dyDescent="0.3">
      <c r="D760" s="3"/>
      <c r="E760" s="3"/>
    </row>
    <row r="761" spans="4:5" ht="15.75" customHeight="1" x14ac:dyDescent="0.3">
      <c r="D761" s="3"/>
      <c r="E761" s="3"/>
    </row>
    <row r="762" spans="4:5" ht="15.75" customHeight="1" x14ac:dyDescent="0.3">
      <c r="D762" s="3"/>
      <c r="E762" s="3"/>
    </row>
    <row r="763" spans="4:5" ht="15.75" customHeight="1" x14ac:dyDescent="0.3">
      <c r="D763" s="3"/>
      <c r="E763" s="3"/>
    </row>
    <row r="764" spans="4:5" ht="15.75" customHeight="1" x14ac:dyDescent="0.3">
      <c r="D764" s="3"/>
      <c r="E764" s="3"/>
    </row>
    <row r="765" spans="4:5" ht="15.75" customHeight="1" x14ac:dyDescent="0.3">
      <c r="D765" s="3"/>
      <c r="E765" s="3"/>
    </row>
    <row r="766" spans="4:5" ht="15.75" customHeight="1" x14ac:dyDescent="0.3">
      <c r="D766" s="3"/>
      <c r="E766" s="3"/>
    </row>
    <row r="767" spans="4:5" ht="15.75" customHeight="1" x14ac:dyDescent="0.3">
      <c r="D767" s="3"/>
      <c r="E767" s="3"/>
    </row>
    <row r="768" spans="4:5" ht="15.75" customHeight="1" x14ac:dyDescent="0.3">
      <c r="D768" s="3"/>
      <c r="E768" s="3"/>
    </row>
    <row r="769" spans="4:5" ht="15.75" customHeight="1" x14ac:dyDescent="0.3">
      <c r="D769" s="3"/>
      <c r="E769" s="3"/>
    </row>
    <row r="770" spans="4:5" ht="15.75" customHeight="1" x14ac:dyDescent="0.3">
      <c r="D770" s="3"/>
      <c r="E770" s="3"/>
    </row>
    <row r="771" spans="4:5" ht="15.75" customHeight="1" x14ac:dyDescent="0.3">
      <c r="D771" s="3"/>
      <c r="E771" s="3"/>
    </row>
    <row r="772" spans="4:5" ht="15.75" customHeight="1" x14ac:dyDescent="0.3">
      <c r="D772" s="3"/>
      <c r="E772" s="3"/>
    </row>
    <row r="773" spans="4:5" ht="15.75" customHeight="1" x14ac:dyDescent="0.3">
      <c r="D773" s="3"/>
      <c r="E773" s="3"/>
    </row>
    <row r="774" spans="4:5" ht="15.75" customHeight="1" x14ac:dyDescent="0.3">
      <c r="D774" s="3"/>
      <c r="E774" s="3"/>
    </row>
    <row r="775" spans="4:5" ht="15.75" customHeight="1" x14ac:dyDescent="0.3">
      <c r="D775" s="3"/>
      <c r="E775" s="3"/>
    </row>
    <row r="776" spans="4:5" ht="15.75" customHeight="1" x14ac:dyDescent="0.3">
      <c r="D776" s="3"/>
      <c r="E776" s="3"/>
    </row>
    <row r="777" spans="4:5" ht="15.75" customHeight="1" x14ac:dyDescent="0.3">
      <c r="D777" s="3"/>
      <c r="E777" s="3"/>
    </row>
    <row r="778" spans="4:5" ht="15.75" customHeight="1" x14ac:dyDescent="0.3">
      <c r="D778" s="3"/>
      <c r="E778" s="3"/>
    </row>
    <row r="779" spans="4:5" ht="15.75" customHeight="1" x14ac:dyDescent="0.3">
      <c r="D779" s="3"/>
      <c r="E779" s="3"/>
    </row>
    <row r="780" spans="4:5" ht="15.75" customHeight="1" x14ac:dyDescent="0.3">
      <c r="D780" s="3"/>
      <c r="E780" s="3"/>
    </row>
    <row r="781" spans="4:5" ht="15.75" customHeight="1" x14ac:dyDescent="0.3">
      <c r="D781" s="3"/>
      <c r="E781" s="3"/>
    </row>
    <row r="782" spans="4:5" ht="15.75" customHeight="1" x14ac:dyDescent="0.3">
      <c r="D782" s="3"/>
      <c r="E782" s="3"/>
    </row>
    <row r="783" spans="4:5" ht="15.75" customHeight="1" x14ac:dyDescent="0.3">
      <c r="D783" s="3"/>
      <c r="E783" s="3"/>
    </row>
    <row r="784" spans="4:5" ht="15.75" customHeight="1" x14ac:dyDescent="0.3">
      <c r="D784" s="3"/>
      <c r="E784" s="3"/>
    </row>
    <row r="785" spans="4:5" ht="15.75" customHeight="1" x14ac:dyDescent="0.3">
      <c r="D785" s="3"/>
      <c r="E785" s="3"/>
    </row>
    <row r="786" spans="4:5" ht="15.75" customHeight="1" x14ac:dyDescent="0.3">
      <c r="D786" s="3"/>
      <c r="E786" s="3"/>
    </row>
    <row r="787" spans="4:5" ht="15.75" customHeight="1" x14ac:dyDescent="0.3">
      <c r="D787" s="3"/>
      <c r="E787" s="3"/>
    </row>
    <row r="788" spans="4:5" ht="15.75" customHeight="1" x14ac:dyDescent="0.3">
      <c r="D788" s="3"/>
      <c r="E788" s="3"/>
    </row>
    <row r="789" spans="4:5" ht="15.75" customHeight="1" x14ac:dyDescent="0.3">
      <c r="D789" s="3"/>
      <c r="E789" s="3"/>
    </row>
    <row r="790" spans="4:5" ht="15.75" customHeight="1" x14ac:dyDescent="0.3">
      <c r="D790" s="3"/>
      <c r="E790" s="3"/>
    </row>
    <row r="791" spans="4:5" ht="15.75" customHeight="1" x14ac:dyDescent="0.3">
      <c r="D791" s="3"/>
      <c r="E791" s="3"/>
    </row>
    <row r="792" spans="4:5" ht="15.75" customHeight="1" x14ac:dyDescent="0.3">
      <c r="D792" s="3"/>
      <c r="E792" s="3"/>
    </row>
    <row r="793" spans="4:5" ht="15.75" customHeight="1" x14ac:dyDescent="0.3">
      <c r="D793" s="3"/>
      <c r="E793" s="3"/>
    </row>
    <row r="794" spans="4:5" ht="15.75" customHeight="1" x14ac:dyDescent="0.3">
      <c r="D794" s="3"/>
      <c r="E794" s="3"/>
    </row>
    <row r="795" spans="4:5" ht="15.75" customHeight="1" x14ac:dyDescent="0.3">
      <c r="D795" s="3"/>
      <c r="E795" s="3"/>
    </row>
    <row r="796" spans="4:5" ht="15.75" customHeight="1" x14ac:dyDescent="0.3">
      <c r="D796" s="3"/>
      <c r="E796" s="3"/>
    </row>
    <row r="797" spans="4:5" ht="15.75" customHeight="1" x14ac:dyDescent="0.3">
      <c r="D797" s="3"/>
      <c r="E797" s="3"/>
    </row>
    <row r="798" spans="4:5" ht="15.75" customHeight="1" x14ac:dyDescent="0.3">
      <c r="D798" s="3"/>
      <c r="E798" s="3"/>
    </row>
    <row r="799" spans="4:5" ht="15.75" customHeight="1" x14ac:dyDescent="0.3">
      <c r="D799" s="3"/>
      <c r="E799" s="3"/>
    </row>
    <row r="800" spans="4:5" ht="15.75" customHeight="1" x14ac:dyDescent="0.3">
      <c r="D800" s="3"/>
      <c r="E800" s="3"/>
    </row>
    <row r="801" spans="4:5" ht="15.75" customHeight="1" x14ac:dyDescent="0.3">
      <c r="D801" s="3"/>
      <c r="E801" s="3"/>
    </row>
    <row r="802" spans="4:5" ht="15.75" customHeight="1" x14ac:dyDescent="0.3">
      <c r="D802" s="3"/>
      <c r="E802" s="3"/>
    </row>
    <row r="803" spans="4:5" ht="15.75" customHeight="1" x14ac:dyDescent="0.3">
      <c r="D803" s="3"/>
      <c r="E803" s="3"/>
    </row>
    <row r="804" spans="4:5" ht="15.75" customHeight="1" x14ac:dyDescent="0.3">
      <c r="D804" s="3"/>
      <c r="E804" s="3"/>
    </row>
    <row r="805" spans="4:5" ht="15.75" customHeight="1" x14ac:dyDescent="0.3">
      <c r="D805" s="3"/>
      <c r="E805" s="3"/>
    </row>
    <row r="806" spans="4:5" ht="15.75" customHeight="1" x14ac:dyDescent="0.3">
      <c r="D806" s="3"/>
      <c r="E806" s="3"/>
    </row>
    <row r="807" spans="4:5" ht="15.75" customHeight="1" x14ac:dyDescent="0.3">
      <c r="D807" s="3"/>
      <c r="E807" s="3"/>
    </row>
    <row r="808" spans="4:5" ht="15.75" customHeight="1" x14ac:dyDescent="0.3">
      <c r="D808" s="3"/>
      <c r="E808" s="3"/>
    </row>
    <row r="809" spans="4:5" ht="15.75" customHeight="1" x14ac:dyDescent="0.3">
      <c r="D809" s="3"/>
      <c r="E809" s="3"/>
    </row>
    <row r="810" spans="4:5" ht="15.75" customHeight="1" x14ac:dyDescent="0.3">
      <c r="D810" s="3"/>
      <c r="E810" s="3"/>
    </row>
    <row r="811" spans="4:5" ht="15.75" customHeight="1" x14ac:dyDescent="0.3">
      <c r="D811" s="3"/>
      <c r="E811" s="3"/>
    </row>
    <row r="812" spans="4:5" ht="15.75" customHeight="1" x14ac:dyDescent="0.3">
      <c r="D812" s="3"/>
      <c r="E812" s="3"/>
    </row>
    <row r="813" spans="4:5" ht="15.75" customHeight="1" x14ac:dyDescent="0.3">
      <c r="D813" s="3"/>
      <c r="E813" s="3"/>
    </row>
    <row r="814" spans="4:5" ht="15.75" customHeight="1" x14ac:dyDescent="0.3">
      <c r="D814" s="3"/>
      <c r="E814" s="3"/>
    </row>
    <row r="815" spans="4:5" ht="15.75" customHeight="1" x14ac:dyDescent="0.3">
      <c r="D815" s="3"/>
      <c r="E815" s="3"/>
    </row>
    <row r="816" spans="4:5" ht="15.75" customHeight="1" x14ac:dyDescent="0.3">
      <c r="D816" s="3"/>
      <c r="E816" s="3"/>
    </row>
    <row r="817" spans="4:5" ht="15.75" customHeight="1" x14ac:dyDescent="0.3">
      <c r="D817" s="3"/>
      <c r="E817" s="3"/>
    </row>
    <row r="818" spans="4:5" ht="15.75" customHeight="1" x14ac:dyDescent="0.3">
      <c r="D818" s="3"/>
      <c r="E818" s="3"/>
    </row>
    <row r="819" spans="4:5" ht="15.75" customHeight="1" x14ac:dyDescent="0.3">
      <c r="D819" s="3"/>
      <c r="E819" s="3"/>
    </row>
    <row r="820" spans="4:5" ht="15.75" customHeight="1" x14ac:dyDescent="0.3">
      <c r="D820" s="3"/>
      <c r="E820" s="3"/>
    </row>
    <row r="821" spans="4:5" ht="15.75" customHeight="1" x14ac:dyDescent="0.3">
      <c r="D821" s="3"/>
      <c r="E821" s="3"/>
    </row>
    <row r="822" spans="4:5" ht="15.75" customHeight="1" x14ac:dyDescent="0.3">
      <c r="D822" s="3"/>
      <c r="E822" s="3"/>
    </row>
    <row r="823" spans="4:5" ht="15.75" customHeight="1" x14ac:dyDescent="0.3">
      <c r="D823" s="3"/>
      <c r="E823" s="3"/>
    </row>
    <row r="824" spans="4:5" ht="15.75" customHeight="1" x14ac:dyDescent="0.3">
      <c r="D824" s="3"/>
      <c r="E824" s="3"/>
    </row>
    <row r="825" spans="4:5" ht="15.75" customHeight="1" x14ac:dyDescent="0.3">
      <c r="D825" s="3"/>
      <c r="E825" s="3"/>
    </row>
    <row r="826" spans="4:5" ht="15.75" customHeight="1" x14ac:dyDescent="0.3">
      <c r="D826" s="3"/>
      <c r="E826" s="3"/>
    </row>
    <row r="827" spans="4:5" ht="15.75" customHeight="1" x14ac:dyDescent="0.3">
      <c r="D827" s="3"/>
      <c r="E827" s="3"/>
    </row>
    <row r="828" spans="4:5" ht="15.75" customHeight="1" x14ac:dyDescent="0.3">
      <c r="D828" s="3"/>
      <c r="E828" s="3"/>
    </row>
    <row r="829" spans="4:5" ht="15.75" customHeight="1" x14ac:dyDescent="0.3">
      <c r="D829" s="3"/>
      <c r="E829" s="3"/>
    </row>
    <row r="830" spans="4:5" ht="15.75" customHeight="1" x14ac:dyDescent="0.3">
      <c r="D830" s="3"/>
      <c r="E830" s="3"/>
    </row>
    <row r="831" spans="4:5" ht="15.75" customHeight="1" x14ac:dyDescent="0.3">
      <c r="D831" s="3"/>
      <c r="E831" s="3"/>
    </row>
    <row r="832" spans="4:5" ht="15.75" customHeight="1" x14ac:dyDescent="0.3">
      <c r="D832" s="3"/>
      <c r="E832" s="3"/>
    </row>
    <row r="833" spans="4:5" ht="15.75" customHeight="1" x14ac:dyDescent="0.3">
      <c r="D833" s="3"/>
      <c r="E833" s="3"/>
    </row>
    <row r="834" spans="4:5" ht="15.75" customHeight="1" x14ac:dyDescent="0.3">
      <c r="D834" s="3"/>
      <c r="E834" s="3"/>
    </row>
    <row r="835" spans="4:5" ht="15.75" customHeight="1" x14ac:dyDescent="0.3">
      <c r="D835" s="3"/>
      <c r="E835" s="3"/>
    </row>
    <row r="836" spans="4:5" ht="15.75" customHeight="1" x14ac:dyDescent="0.3">
      <c r="D836" s="3"/>
      <c r="E836" s="3"/>
    </row>
    <row r="837" spans="4:5" ht="15.75" customHeight="1" x14ac:dyDescent="0.3">
      <c r="D837" s="3"/>
      <c r="E837" s="3"/>
    </row>
    <row r="838" spans="4:5" ht="15.75" customHeight="1" x14ac:dyDescent="0.3">
      <c r="D838" s="3"/>
      <c r="E838" s="3"/>
    </row>
    <row r="839" spans="4:5" ht="15.75" customHeight="1" x14ac:dyDescent="0.3">
      <c r="D839" s="3"/>
      <c r="E839" s="3"/>
    </row>
    <row r="840" spans="4:5" ht="15.75" customHeight="1" x14ac:dyDescent="0.3">
      <c r="D840" s="3"/>
      <c r="E840" s="3"/>
    </row>
    <row r="841" spans="4:5" ht="15.75" customHeight="1" x14ac:dyDescent="0.3">
      <c r="D841" s="3"/>
      <c r="E841" s="3"/>
    </row>
    <row r="842" spans="4:5" ht="15.75" customHeight="1" x14ac:dyDescent="0.3">
      <c r="D842" s="3"/>
      <c r="E842" s="3"/>
    </row>
    <row r="843" spans="4:5" ht="15.75" customHeight="1" x14ac:dyDescent="0.3">
      <c r="D843" s="3"/>
      <c r="E843" s="3"/>
    </row>
    <row r="844" spans="4:5" ht="15.75" customHeight="1" x14ac:dyDescent="0.3">
      <c r="D844" s="3"/>
      <c r="E844" s="3"/>
    </row>
    <row r="845" spans="4:5" ht="15.75" customHeight="1" x14ac:dyDescent="0.3">
      <c r="D845" s="3"/>
      <c r="E845" s="3"/>
    </row>
    <row r="846" spans="4:5" ht="15.75" customHeight="1" x14ac:dyDescent="0.3">
      <c r="D846" s="3"/>
      <c r="E846" s="3"/>
    </row>
    <row r="847" spans="4:5" ht="15.75" customHeight="1" x14ac:dyDescent="0.3">
      <c r="D847" s="3"/>
      <c r="E847" s="3"/>
    </row>
    <row r="848" spans="4:5" ht="15.75" customHeight="1" x14ac:dyDescent="0.3">
      <c r="D848" s="3"/>
      <c r="E848" s="3"/>
    </row>
    <row r="849" spans="4:5" ht="15.75" customHeight="1" x14ac:dyDescent="0.3">
      <c r="D849" s="3"/>
      <c r="E849" s="3"/>
    </row>
    <row r="850" spans="4:5" ht="15.75" customHeight="1" x14ac:dyDescent="0.3">
      <c r="D850" s="3"/>
      <c r="E850" s="3"/>
    </row>
    <row r="851" spans="4:5" ht="15.75" customHeight="1" x14ac:dyDescent="0.3">
      <c r="D851" s="3"/>
      <c r="E851" s="3"/>
    </row>
    <row r="852" spans="4:5" ht="15.75" customHeight="1" x14ac:dyDescent="0.3">
      <c r="D852" s="3"/>
      <c r="E852" s="3"/>
    </row>
    <row r="853" spans="4:5" ht="15.75" customHeight="1" x14ac:dyDescent="0.3">
      <c r="D853" s="3"/>
      <c r="E853" s="3"/>
    </row>
    <row r="854" spans="4:5" ht="15.75" customHeight="1" x14ac:dyDescent="0.3">
      <c r="D854" s="3"/>
      <c r="E854" s="3"/>
    </row>
    <row r="855" spans="4:5" ht="15.75" customHeight="1" x14ac:dyDescent="0.3">
      <c r="D855" s="3"/>
      <c r="E855" s="3"/>
    </row>
    <row r="856" spans="4:5" ht="15.75" customHeight="1" x14ac:dyDescent="0.3">
      <c r="D856" s="3"/>
      <c r="E856" s="3"/>
    </row>
    <row r="857" spans="4:5" ht="15.75" customHeight="1" x14ac:dyDescent="0.3">
      <c r="D857" s="3"/>
      <c r="E857" s="3"/>
    </row>
    <row r="858" spans="4:5" ht="15.75" customHeight="1" x14ac:dyDescent="0.3">
      <c r="D858" s="3"/>
      <c r="E858" s="3"/>
    </row>
    <row r="859" spans="4:5" ht="15.75" customHeight="1" x14ac:dyDescent="0.3">
      <c r="D859" s="3"/>
      <c r="E859" s="3"/>
    </row>
    <row r="860" spans="4:5" ht="15.75" customHeight="1" x14ac:dyDescent="0.3">
      <c r="D860" s="3"/>
      <c r="E860" s="3"/>
    </row>
    <row r="861" spans="4:5" ht="15.75" customHeight="1" x14ac:dyDescent="0.3">
      <c r="D861" s="3"/>
      <c r="E861" s="3"/>
    </row>
    <row r="862" spans="4:5" ht="15.75" customHeight="1" x14ac:dyDescent="0.3">
      <c r="D862" s="3"/>
      <c r="E862" s="3"/>
    </row>
    <row r="863" spans="4:5" ht="15.75" customHeight="1" x14ac:dyDescent="0.3">
      <c r="D863" s="3"/>
      <c r="E863" s="3"/>
    </row>
    <row r="864" spans="4:5" ht="15.75" customHeight="1" x14ac:dyDescent="0.3">
      <c r="D864" s="3"/>
      <c r="E864" s="3"/>
    </row>
    <row r="865" spans="4:5" ht="15.75" customHeight="1" x14ac:dyDescent="0.3">
      <c r="D865" s="3"/>
      <c r="E865" s="3"/>
    </row>
    <row r="866" spans="4:5" ht="15.75" customHeight="1" x14ac:dyDescent="0.3">
      <c r="D866" s="3"/>
      <c r="E866" s="3"/>
    </row>
    <row r="867" spans="4:5" ht="15.75" customHeight="1" x14ac:dyDescent="0.3">
      <c r="D867" s="3"/>
      <c r="E867" s="3"/>
    </row>
    <row r="868" spans="4:5" ht="15.75" customHeight="1" x14ac:dyDescent="0.3">
      <c r="D868" s="3"/>
      <c r="E868" s="3"/>
    </row>
    <row r="869" spans="4:5" ht="15.75" customHeight="1" x14ac:dyDescent="0.3">
      <c r="D869" s="3"/>
      <c r="E869" s="3"/>
    </row>
    <row r="870" spans="4:5" ht="15.75" customHeight="1" x14ac:dyDescent="0.3">
      <c r="D870" s="3"/>
      <c r="E870" s="3"/>
    </row>
    <row r="871" spans="4:5" ht="15.75" customHeight="1" x14ac:dyDescent="0.3">
      <c r="D871" s="3"/>
      <c r="E871" s="3"/>
    </row>
    <row r="872" spans="4:5" ht="15.75" customHeight="1" x14ac:dyDescent="0.3">
      <c r="D872" s="3"/>
      <c r="E872" s="3"/>
    </row>
    <row r="873" spans="4:5" ht="15.75" customHeight="1" x14ac:dyDescent="0.3">
      <c r="D873" s="3"/>
      <c r="E873" s="3"/>
    </row>
    <row r="874" spans="4:5" ht="15.75" customHeight="1" x14ac:dyDescent="0.3">
      <c r="D874" s="3"/>
      <c r="E874" s="3"/>
    </row>
    <row r="875" spans="4:5" ht="15.75" customHeight="1" x14ac:dyDescent="0.3">
      <c r="D875" s="3"/>
      <c r="E875" s="3"/>
    </row>
    <row r="876" spans="4:5" ht="15.75" customHeight="1" x14ac:dyDescent="0.3">
      <c r="D876" s="3"/>
      <c r="E876" s="3"/>
    </row>
    <row r="877" spans="4:5" ht="15.75" customHeight="1" x14ac:dyDescent="0.3">
      <c r="D877" s="3"/>
      <c r="E877" s="3"/>
    </row>
    <row r="878" spans="4:5" ht="15.75" customHeight="1" x14ac:dyDescent="0.3">
      <c r="D878" s="3"/>
      <c r="E878" s="3"/>
    </row>
    <row r="879" spans="4:5" ht="15.75" customHeight="1" x14ac:dyDescent="0.3">
      <c r="D879" s="3"/>
      <c r="E879" s="3"/>
    </row>
    <row r="880" spans="4:5" ht="15.75" customHeight="1" x14ac:dyDescent="0.3">
      <c r="D880" s="3"/>
      <c r="E880" s="3"/>
    </row>
    <row r="881" spans="4:5" ht="15.75" customHeight="1" x14ac:dyDescent="0.3">
      <c r="D881" s="3"/>
      <c r="E881" s="3"/>
    </row>
    <row r="882" spans="4:5" ht="15.75" customHeight="1" x14ac:dyDescent="0.3">
      <c r="D882" s="3"/>
      <c r="E882" s="3"/>
    </row>
    <row r="883" spans="4:5" ht="15.75" customHeight="1" x14ac:dyDescent="0.3">
      <c r="D883" s="3"/>
      <c r="E883" s="3"/>
    </row>
    <row r="884" spans="4:5" ht="15.75" customHeight="1" x14ac:dyDescent="0.3">
      <c r="D884" s="3"/>
      <c r="E884" s="3"/>
    </row>
    <row r="885" spans="4:5" ht="15.75" customHeight="1" x14ac:dyDescent="0.3">
      <c r="D885" s="3"/>
      <c r="E885" s="3"/>
    </row>
    <row r="886" spans="4:5" ht="15.75" customHeight="1" x14ac:dyDescent="0.3">
      <c r="D886" s="3"/>
      <c r="E886" s="3"/>
    </row>
    <row r="887" spans="4:5" ht="15.75" customHeight="1" x14ac:dyDescent="0.3">
      <c r="D887" s="3"/>
      <c r="E887" s="3"/>
    </row>
    <row r="888" spans="4:5" ht="15.75" customHeight="1" x14ac:dyDescent="0.3">
      <c r="D888" s="3"/>
      <c r="E888" s="3"/>
    </row>
    <row r="889" spans="4:5" ht="15.75" customHeight="1" x14ac:dyDescent="0.3">
      <c r="D889" s="3"/>
      <c r="E889" s="3"/>
    </row>
    <row r="890" spans="4:5" ht="15.75" customHeight="1" x14ac:dyDescent="0.3">
      <c r="D890" s="3"/>
      <c r="E890" s="3"/>
    </row>
    <row r="891" spans="4:5" ht="15.75" customHeight="1" x14ac:dyDescent="0.3">
      <c r="D891" s="3"/>
      <c r="E891" s="3"/>
    </row>
    <row r="892" spans="4:5" ht="15.75" customHeight="1" x14ac:dyDescent="0.3">
      <c r="D892" s="3"/>
      <c r="E892" s="3"/>
    </row>
    <row r="893" spans="4:5" ht="15.75" customHeight="1" x14ac:dyDescent="0.3">
      <c r="D893" s="3"/>
      <c r="E893" s="3"/>
    </row>
    <row r="894" spans="4:5" ht="15.75" customHeight="1" x14ac:dyDescent="0.3">
      <c r="D894" s="3"/>
      <c r="E894" s="3"/>
    </row>
    <row r="895" spans="4:5" ht="15.75" customHeight="1" x14ac:dyDescent="0.3">
      <c r="D895" s="3"/>
      <c r="E895" s="3"/>
    </row>
    <row r="896" spans="4:5" ht="15.75" customHeight="1" x14ac:dyDescent="0.3">
      <c r="D896" s="3"/>
      <c r="E896" s="3"/>
    </row>
    <row r="897" spans="4:5" ht="15.75" customHeight="1" x14ac:dyDescent="0.3">
      <c r="D897" s="3"/>
      <c r="E897" s="3"/>
    </row>
    <row r="898" spans="4:5" ht="15.75" customHeight="1" x14ac:dyDescent="0.3">
      <c r="D898" s="3"/>
      <c r="E898" s="3"/>
    </row>
    <row r="899" spans="4:5" ht="15.75" customHeight="1" x14ac:dyDescent="0.3">
      <c r="D899" s="3"/>
      <c r="E899" s="3"/>
    </row>
    <row r="900" spans="4:5" ht="15.75" customHeight="1" x14ac:dyDescent="0.3">
      <c r="D900" s="3"/>
      <c r="E900" s="3"/>
    </row>
    <row r="901" spans="4:5" ht="15.75" customHeight="1" x14ac:dyDescent="0.3">
      <c r="D901" s="3"/>
      <c r="E901" s="3"/>
    </row>
    <row r="902" spans="4:5" ht="15.75" customHeight="1" x14ac:dyDescent="0.3">
      <c r="D902" s="3"/>
      <c r="E902" s="3"/>
    </row>
    <row r="903" spans="4:5" ht="15.75" customHeight="1" x14ac:dyDescent="0.3">
      <c r="D903" s="3"/>
      <c r="E903" s="3"/>
    </row>
    <row r="904" spans="4:5" ht="15.75" customHeight="1" x14ac:dyDescent="0.3">
      <c r="D904" s="3"/>
      <c r="E904" s="3"/>
    </row>
    <row r="905" spans="4:5" ht="15.75" customHeight="1" x14ac:dyDescent="0.3">
      <c r="D905" s="3"/>
      <c r="E905" s="3"/>
    </row>
    <row r="906" spans="4:5" ht="15.75" customHeight="1" x14ac:dyDescent="0.3">
      <c r="D906" s="3"/>
      <c r="E906" s="3"/>
    </row>
    <row r="907" spans="4:5" ht="15.75" customHeight="1" x14ac:dyDescent="0.3">
      <c r="D907" s="3"/>
      <c r="E907" s="3"/>
    </row>
    <row r="908" spans="4:5" ht="15.75" customHeight="1" x14ac:dyDescent="0.3">
      <c r="D908" s="3"/>
      <c r="E908" s="3"/>
    </row>
    <row r="909" spans="4:5" ht="15.75" customHeight="1" x14ac:dyDescent="0.3">
      <c r="D909" s="3"/>
      <c r="E909" s="3"/>
    </row>
    <row r="910" spans="4:5" ht="15.75" customHeight="1" x14ac:dyDescent="0.3">
      <c r="D910" s="3"/>
      <c r="E910" s="3"/>
    </row>
    <row r="911" spans="4:5" ht="15.75" customHeight="1" x14ac:dyDescent="0.3">
      <c r="D911" s="3"/>
      <c r="E911" s="3"/>
    </row>
    <row r="912" spans="4:5" ht="15.75" customHeight="1" x14ac:dyDescent="0.3">
      <c r="D912" s="3"/>
      <c r="E912" s="3"/>
    </row>
    <row r="913" spans="4:5" ht="15.75" customHeight="1" x14ac:dyDescent="0.3">
      <c r="D913" s="3"/>
      <c r="E913" s="3"/>
    </row>
    <row r="914" spans="4:5" ht="15.75" customHeight="1" x14ac:dyDescent="0.3">
      <c r="D914" s="3"/>
      <c r="E914" s="3"/>
    </row>
    <row r="915" spans="4:5" ht="15.75" customHeight="1" x14ac:dyDescent="0.3">
      <c r="D915" s="3"/>
      <c r="E915" s="3"/>
    </row>
    <row r="916" spans="4:5" ht="15.75" customHeight="1" x14ac:dyDescent="0.3">
      <c r="D916" s="3"/>
      <c r="E916" s="3"/>
    </row>
    <row r="917" spans="4:5" ht="15.75" customHeight="1" x14ac:dyDescent="0.3">
      <c r="D917" s="3"/>
      <c r="E917" s="3"/>
    </row>
    <row r="918" spans="4:5" ht="15.75" customHeight="1" x14ac:dyDescent="0.3">
      <c r="D918" s="3"/>
      <c r="E918" s="3"/>
    </row>
    <row r="919" spans="4:5" ht="15.75" customHeight="1" x14ac:dyDescent="0.3">
      <c r="D919" s="3"/>
      <c r="E919" s="3"/>
    </row>
    <row r="920" spans="4:5" ht="15.75" customHeight="1" x14ac:dyDescent="0.3">
      <c r="D920" s="3"/>
      <c r="E920" s="3"/>
    </row>
    <row r="921" spans="4:5" ht="15.75" customHeight="1" x14ac:dyDescent="0.3">
      <c r="D921" s="3"/>
      <c r="E921" s="3"/>
    </row>
    <row r="922" spans="4:5" ht="15.75" customHeight="1" x14ac:dyDescent="0.3">
      <c r="D922" s="3"/>
      <c r="E922" s="3"/>
    </row>
    <row r="923" spans="4:5" ht="15.75" customHeight="1" x14ac:dyDescent="0.3">
      <c r="D923" s="3"/>
      <c r="E923" s="3"/>
    </row>
    <row r="924" spans="4:5" ht="15.75" customHeight="1" x14ac:dyDescent="0.3">
      <c r="D924" s="3"/>
      <c r="E924" s="3"/>
    </row>
    <row r="925" spans="4:5" ht="15.75" customHeight="1" x14ac:dyDescent="0.3">
      <c r="D925" s="3"/>
      <c r="E925" s="3"/>
    </row>
    <row r="926" spans="4:5" ht="15.75" customHeight="1" x14ac:dyDescent="0.3">
      <c r="D926" s="3"/>
      <c r="E926" s="3"/>
    </row>
    <row r="927" spans="4:5" ht="15.75" customHeight="1" x14ac:dyDescent="0.3">
      <c r="D927" s="3"/>
      <c r="E927" s="3"/>
    </row>
    <row r="928" spans="4:5" ht="15.75" customHeight="1" x14ac:dyDescent="0.3">
      <c r="D928" s="3"/>
      <c r="E928" s="3"/>
    </row>
    <row r="929" spans="4:5" ht="15.75" customHeight="1" x14ac:dyDescent="0.3">
      <c r="D929" s="3"/>
      <c r="E929" s="3"/>
    </row>
    <row r="930" spans="4:5" ht="15.75" customHeight="1" x14ac:dyDescent="0.3">
      <c r="D930" s="3"/>
      <c r="E930" s="3"/>
    </row>
    <row r="931" spans="4:5" ht="15.75" customHeight="1" x14ac:dyDescent="0.3">
      <c r="D931" s="3"/>
      <c r="E931" s="3"/>
    </row>
    <row r="932" spans="4:5" ht="15.75" customHeight="1" x14ac:dyDescent="0.3">
      <c r="D932" s="3"/>
      <c r="E932" s="3"/>
    </row>
    <row r="933" spans="4:5" ht="15.75" customHeight="1" x14ac:dyDescent="0.3">
      <c r="D933" s="3"/>
      <c r="E933" s="3"/>
    </row>
    <row r="934" spans="4:5" ht="15.75" customHeight="1" x14ac:dyDescent="0.3">
      <c r="D934" s="3"/>
      <c r="E934" s="3"/>
    </row>
    <row r="935" spans="4:5" ht="15.75" customHeight="1" x14ac:dyDescent="0.3">
      <c r="D935" s="3"/>
      <c r="E935" s="3"/>
    </row>
    <row r="936" spans="4:5" ht="15.75" customHeight="1" x14ac:dyDescent="0.3">
      <c r="D936" s="3"/>
      <c r="E936" s="3"/>
    </row>
    <row r="937" spans="4:5" ht="15.75" customHeight="1" x14ac:dyDescent="0.3">
      <c r="D937" s="3"/>
      <c r="E937" s="3"/>
    </row>
    <row r="938" spans="4:5" ht="15.75" customHeight="1" x14ac:dyDescent="0.3">
      <c r="D938" s="3"/>
      <c r="E938" s="3"/>
    </row>
    <row r="939" spans="4:5" ht="15.75" customHeight="1" x14ac:dyDescent="0.3">
      <c r="D939" s="3"/>
      <c r="E939" s="3"/>
    </row>
    <row r="940" spans="4:5" ht="15.75" customHeight="1" x14ac:dyDescent="0.3">
      <c r="D940" s="3"/>
      <c r="E940" s="3"/>
    </row>
    <row r="941" spans="4:5" ht="15.75" customHeight="1" x14ac:dyDescent="0.3">
      <c r="D941" s="3"/>
      <c r="E941" s="3"/>
    </row>
    <row r="942" spans="4:5" ht="15.75" customHeight="1" x14ac:dyDescent="0.3">
      <c r="D942" s="3"/>
      <c r="E942" s="3"/>
    </row>
    <row r="943" spans="4:5" ht="15.75" customHeight="1" x14ac:dyDescent="0.3">
      <c r="D943" s="3"/>
      <c r="E943" s="3"/>
    </row>
    <row r="944" spans="4:5" ht="15.75" customHeight="1" x14ac:dyDescent="0.3">
      <c r="D944" s="3"/>
      <c r="E944" s="3"/>
    </row>
    <row r="945" spans="4:5" ht="15.75" customHeight="1" x14ac:dyDescent="0.3">
      <c r="D945" s="3"/>
      <c r="E945" s="3"/>
    </row>
    <row r="946" spans="4:5" ht="15.75" customHeight="1" x14ac:dyDescent="0.3">
      <c r="D946" s="3"/>
      <c r="E946" s="3"/>
    </row>
    <row r="947" spans="4:5" ht="15.75" customHeight="1" x14ac:dyDescent="0.3">
      <c r="D947" s="3"/>
      <c r="E947" s="3"/>
    </row>
    <row r="948" spans="4:5" ht="15.75" customHeight="1" x14ac:dyDescent="0.3">
      <c r="D948" s="3"/>
      <c r="E948" s="3"/>
    </row>
    <row r="949" spans="4:5" ht="15.75" customHeight="1" x14ac:dyDescent="0.3">
      <c r="D949" s="3"/>
      <c r="E949" s="3"/>
    </row>
    <row r="950" spans="4:5" ht="15.75" customHeight="1" x14ac:dyDescent="0.3">
      <c r="D950" s="3"/>
      <c r="E950" s="3"/>
    </row>
    <row r="951" spans="4:5" ht="15.75" customHeight="1" x14ac:dyDescent="0.3">
      <c r="D951" s="3"/>
      <c r="E951" s="3"/>
    </row>
    <row r="952" spans="4:5" ht="15.75" customHeight="1" x14ac:dyDescent="0.3">
      <c r="D952" s="3"/>
      <c r="E952" s="3"/>
    </row>
    <row r="953" spans="4:5" ht="15.75" customHeight="1" x14ac:dyDescent="0.3">
      <c r="D953" s="3"/>
      <c r="E953" s="3"/>
    </row>
    <row r="954" spans="4:5" ht="15.75" customHeight="1" x14ac:dyDescent="0.3">
      <c r="D954" s="3"/>
      <c r="E954" s="3"/>
    </row>
    <row r="955" spans="4:5" ht="15.75" customHeight="1" x14ac:dyDescent="0.3">
      <c r="D955" s="3"/>
      <c r="E955" s="3"/>
    </row>
    <row r="956" spans="4:5" ht="15.75" customHeight="1" x14ac:dyDescent="0.3">
      <c r="D956" s="3"/>
      <c r="E956" s="3"/>
    </row>
    <row r="957" spans="4:5" ht="15.75" customHeight="1" x14ac:dyDescent="0.3">
      <c r="D957" s="3"/>
      <c r="E957" s="3"/>
    </row>
    <row r="958" spans="4:5" ht="15.75" customHeight="1" x14ac:dyDescent="0.3">
      <c r="D958" s="3"/>
      <c r="E958" s="3"/>
    </row>
    <row r="959" spans="4:5" ht="15.75" customHeight="1" x14ac:dyDescent="0.3">
      <c r="D959" s="3"/>
      <c r="E959" s="3"/>
    </row>
    <row r="960" spans="4:5" ht="15.75" customHeight="1" x14ac:dyDescent="0.3">
      <c r="D960" s="3"/>
      <c r="E960" s="3"/>
    </row>
    <row r="961" spans="4:5" ht="15.75" customHeight="1" x14ac:dyDescent="0.3">
      <c r="D961" s="3"/>
      <c r="E961" s="3"/>
    </row>
    <row r="962" spans="4:5" ht="15.75" customHeight="1" x14ac:dyDescent="0.3">
      <c r="D962" s="3"/>
      <c r="E962" s="3"/>
    </row>
    <row r="963" spans="4:5" ht="15.75" customHeight="1" x14ac:dyDescent="0.3">
      <c r="D963" s="3"/>
      <c r="E963" s="3"/>
    </row>
    <row r="964" spans="4:5" ht="15.75" customHeight="1" x14ac:dyDescent="0.3">
      <c r="D964" s="3"/>
      <c r="E964" s="3"/>
    </row>
    <row r="965" spans="4:5" ht="15.75" customHeight="1" x14ac:dyDescent="0.3">
      <c r="D965" s="3"/>
      <c r="E965" s="3"/>
    </row>
    <row r="966" spans="4:5" ht="15.75" customHeight="1" x14ac:dyDescent="0.3">
      <c r="D966" s="3"/>
      <c r="E966" s="3"/>
    </row>
    <row r="967" spans="4:5" ht="15.75" customHeight="1" x14ac:dyDescent="0.3">
      <c r="D967" s="3"/>
      <c r="E967" s="3"/>
    </row>
    <row r="968" spans="4:5" ht="15.75" customHeight="1" x14ac:dyDescent="0.3">
      <c r="D968" s="3"/>
      <c r="E968" s="3"/>
    </row>
    <row r="969" spans="4:5" ht="15.75" customHeight="1" x14ac:dyDescent="0.3">
      <c r="D969" s="3"/>
      <c r="E969" s="3"/>
    </row>
    <row r="970" spans="4:5" ht="15.75" customHeight="1" x14ac:dyDescent="0.3">
      <c r="D970" s="3"/>
      <c r="E970" s="3"/>
    </row>
    <row r="971" spans="4:5" ht="15.75" customHeight="1" x14ac:dyDescent="0.3">
      <c r="D971" s="3"/>
      <c r="E971" s="3"/>
    </row>
    <row r="972" spans="4:5" ht="15.75" customHeight="1" x14ac:dyDescent="0.3">
      <c r="D972" s="3"/>
      <c r="E972" s="3"/>
    </row>
    <row r="973" spans="4:5" ht="15.75" customHeight="1" x14ac:dyDescent="0.3">
      <c r="D973" s="3"/>
      <c r="E973" s="3"/>
    </row>
    <row r="974" spans="4:5" ht="15.75" customHeight="1" x14ac:dyDescent="0.3">
      <c r="D974" s="3"/>
      <c r="E974" s="3"/>
    </row>
    <row r="975" spans="4:5" ht="15.75" customHeight="1" x14ac:dyDescent="0.3">
      <c r="D975" s="3"/>
      <c r="E975" s="3"/>
    </row>
    <row r="976" spans="4:5" ht="15.75" customHeight="1" x14ac:dyDescent="0.3">
      <c r="D976" s="3"/>
      <c r="E976" s="3"/>
    </row>
    <row r="977" spans="4:5" ht="15.75" customHeight="1" x14ac:dyDescent="0.3">
      <c r="D977" s="3"/>
      <c r="E977" s="3"/>
    </row>
    <row r="978" spans="4:5" ht="15.75" customHeight="1" x14ac:dyDescent="0.3">
      <c r="D978" s="3"/>
      <c r="E978" s="3"/>
    </row>
    <row r="979" spans="4:5" ht="15.75" customHeight="1" x14ac:dyDescent="0.3">
      <c r="D979" s="3"/>
      <c r="E979" s="3"/>
    </row>
    <row r="980" spans="4:5" ht="15.75" customHeight="1" x14ac:dyDescent="0.3">
      <c r="D980" s="3"/>
      <c r="E980" s="3"/>
    </row>
    <row r="981" spans="4:5" ht="15.75" customHeight="1" x14ac:dyDescent="0.3">
      <c r="D981" s="3"/>
      <c r="E981" s="3"/>
    </row>
    <row r="982" spans="4:5" ht="15.75" customHeight="1" x14ac:dyDescent="0.3">
      <c r="D982" s="3"/>
      <c r="E982" s="3"/>
    </row>
    <row r="983" spans="4:5" ht="15.75" customHeight="1" x14ac:dyDescent="0.3">
      <c r="D983" s="3"/>
      <c r="E983" s="3"/>
    </row>
    <row r="984" spans="4:5" ht="15.75" customHeight="1" x14ac:dyDescent="0.3">
      <c r="D984" s="3"/>
      <c r="E984" s="3"/>
    </row>
    <row r="985" spans="4:5" ht="15.75" customHeight="1" x14ac:dyDescent="0.3">
      <c r="D985" s="3"/>
      <c r="E985" s="3"/>
    </row>
    <row r="986" spans="4:5" ht="15.75" customHeight="1" x14ac:dyDescent="0.3">
      <c r="D986" s="3"/>
      <c r="E986" s="3"/>
    </row>
    <row r="987" spans="4:5" ht="15.75" customHeight="1" x14ac:dyDescent="0.3">
      <c r="D987" s="3"/>
      <c r="E987" s="3"/>
    </row>
    <row r="988" spans="4:5" ht="15.75" customHeight="1" x14ac:dyDescent="0.3">
      <c r="D988" s="3"/>
      <c r="E988" s="3"/>
    </row>
    <row r="989" spans="4:5" ht="15.75" customHeight="1" x14ac:dyDescent="0.3">
      <c r="D989" s="3"/>
      <c r="E989" s="3"/>
    </row>
    <row r="990" spans="4:5" ht="15.75" customHeight="1" x14ac:dyDescent="0.3">
      <c r="D990" s="3"/>
      <c r="E990" s="3"/>
    </row>
    <row r="991" spans="4:5" ht="15.75" customHeight="1" x14ac:dyDescent="0.3">
      <c r="D991" s="3"/>
      <c r="E991" s="3"/>
    </row>
    <row r="992" spans="4:5" ht="15.75" customHeight="1" x14ac:dyDescent="0.3">
      <c r="D992" s="3"/>
      <c r="E992" s="3"/>
    </row>
    <row r="993" spans="4:5" ht="15.75" customHeight="1" x14ac:dyDescent="0.3">
      <c r="D993" s="3"/>
      <c r="E993" s="3"/>
    </row>
    <row r="994" spans="4:5" ht="15.75" customHeight="1" x14ac:dyDescent="0.3">
      <c r="D994" s="3"/>
      <c r="E994" s="3"/>
    </row>
    <row r="995" spans="4:5" ht="15.75" customHeight="1" x14ac:dyDescent="0.3">
      <c r="D995" s="3"/>
      <c r="E995" s="3"/>
    </row>
    <row r="996" spans="4:5" ht="15.75" customHeight="1" x14ac:dyDescent="0.3">
      <c r="D996" s="3"/>
      <c r="E996" s="3"/>
    </row>
    <row r="997" spans="4:5" ht="15.75" customHeight="1" x14ac:dyDescent="0.3">
      <c r="D997" s="3"/>
      <c r="E997" s="3"/>
    </row>
    <row r="998" spans="4:5" ht="15.75" customHeight="1" x14ac:dyDescent="0.3">
      <c r="D998" s="3"/>
      <c r="E998" s="3"/>
    </row>
    <row r="999" spans="4:5" ht="15.75" customHeight="1" x14ac:dyDescent="0.3">
      <c r="D999" s="3"/>
      <c r="E999" s="3"/>
    </row>
    <row r="1000" spans="4:5" ht="15.75" customHeight="1" x14ac:dyDescent="0.3">
      <c r="D1000" s="3"/>
      <c r="E1000" s="3"/>
    </row>
  </sheetData>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0000"/>
  </sheetPr>
  <dimension ref="A1:Z1000"/>
  <sheetViews>
    <sheetView workbookViewId="0"/>
  </sheetViews>
  <sheetFormatPr defaultColWidth="12.59765625" defaultRowHeight="15" customHeight="1" x14ac:dyDescent="0.25"/>
  <cols>
    <col min="1" max="1" width="25.59765625" customWidth="1"/>
    <col min="2" max="2" width="10.09765625" customWidth="1"/>
    <col min="3" max="3" width="12.09765625" customWidth="1"/>
    <col min="4" max="4" width="3.09765625" customWidth="1"/>
    <col min="5" max="5" width="24.59765625" customWidth="1"/>
    <col min="6" max="6" width="19.69921875" customWidth="1"/>
    <col min="7" max="7" width="10" customWidth="1"/>
    <col min="8" max="26" width="8" customWidth="1"/>
  </cols>
  <sheetData>
    <row r="1" spans="1:26" ht="16.5" customHeight="1" x14ac:dyDescent="0.3">
      <c r="A1" s="37" t="s">
        <v>786</v>
      </c>
      <c r="B1" s="37" t="s">
        <v>787</v>
      </c>
      <c r="C1" s="37" t="s">
        <v>788</v>
      </c>
      <c r="D1" s="38"/>
      <c r="E1" s="37" t="s">
        <v>786</v>
      </c>
      <c r="F1" s="37" t="s">
        <v>789</v>
      </c>
      <c r="G1" s="37" t="s">
        <v>787</v>
      </c>
      <c r="H1" s="3"/>
      <c r="I1" s="3"/>
      <c r="J1" s="3"/>
      <c r="K1" s="3"/>
      <c r="L1" s="3"/>
      <c r="M1" s="3"/>
      <c r="N1" s="3"/>
      <c r="O1" s="3"/>
      <c r="P1" s="3"/>
      <c r="Q1" s="3"/>
      <c r="R1" s="3"/>
      <c r="S1" s="3"/>
      <c r="T1" s="3"/>
      <c r="U1" s="3"/>
      <c r="V1" s="3"/>
      <c r="W1" s="3"/>
      <c r="X1" s="3"/>
      <c r="Y1" s="3"/>
      <c r="Z1" s="3"/>
    </row>
    <row r="2" spans="1:26" ht="17.25" customHeight="1" x14ac:dyDescent="0.3">
      <c r="A2" s="39" t="s">
        <v>790</v>
      </c>
      <c r="B2" s="40">
        <f t="shared" ref="B2:B8" si="0">C2/$C$9</f>
        <v>0.47282608695652173</v>
      </c>
      <c r="C2" s="41">
        <f>COUNTIF('3. EXPANSIONS REPORT'!$P$3:$P$1048576,"Supported")</f>
        <v>87</v>
      </c>
      <c r="D2" s="42"/>
      <c r="E2" s="39" t="s">
        <v>790</v>
      </c>
      <c r="F2" s="43">
        <f>SUMIF('3. EXPANSIONS REPORT'!$P$3:$P$1048576,"Supported",'3. EXPANSIONS REPORT'!$N$3:$N$1048576)</f>
        <v>2961497467.2499995</v>
      </c>
      <c r="G2" s="40">
        <f t="shared" ref="G2:G9" si="1">F2/$F$9</f>
        <v>8.0335115980004826E-2</v>
      </c>
      <c r="H2" s="3"/>
      <c r="I2" s="3"/>
      <c r="J2" s="3"/>
      <c r="K2" s="3"/>
      <c r="L2" s="3"/>
      <c r="M2" s="3"/>
      <c r="N2" s="3"/>
      <c r="O2" s="3"/>
      <c r="P2" s="3"/>
      <c r="Q2" s="3"/>
      <c r="R2" s="3"/>
      <c r="S2" s="3"/>
      <c r="T2" s="3"/>
      <c r="U2" s="3"/>
      <c r="V2" s="3"/>
      <c r="W2" s="3"/>
      <c r="X2" s="3"/>
      <c r="Y2" s="3"/>
      <c r="Z2" s="3"/>
    </row>
    <row r="3" spans="1:26" ht="17.25" customHeight="1" x14ac:dyDescent="0.3">
      <c r="A3" s="39" t="s">
        <v>791</v>
      </c>
      <c r="B3" s="40">
        <f t="shared" si="0"/>
        <v>0.17934782608695651</v>
      </c>
      <c r="C3" s="41">
        <f>COUNTIF('3. EXPANSIONS REPORT'!$P$3:$P$1048576,"Not Supported")</f>
        <v>33</v>
      </c>
      <c r="D3" s="42"/>
      <c r="E3" s="39" t="s">
        <v>791</v>
      </c>
      <c r="F3" s="43">
        <f>SUMIF('3. EXPANSIONS REPORT'!$P$3:$P$1048576,"Not Supported",'3. EXPANSIONS REPORT'!$N$3:$N$1048576)</f>
        <v>2056998088.6499999</v>
      </c>
      <c r="G3" s="40">
        <f t="shared" si="1"/>
        <v>5.5799196808293684E-2</v>
      </c>
      <c r="H3" s="3"/>
      <c r="I3" s="3"/>
      <c r="J3" s="3"/>
      <c r="K3" s="3"/>
      <c r="L3" s="3"/>
      <c r="M3" s="3"/>
      <c r="N3" s="3"/>
      <c r="O3" s="3"/>
      <c r="P3" s="3"/>
      <c r="Q3" s="3"/>
      <c r="R3" s="3"/>
      <c r="S3" s="3"/>
      <c r="T3" s="3"/>
      <c r="U3" s="3"/>
      <c r="V3" s="3"/>
      <c r="W3" s="3"/>
      <c r="X3" s="3"/>
      <c r="Y3" s="3"/>
      <c r="Z3" s="3"/>
    </row>
    <row r="4" spans="1:26" ht="17.25" customHeight="1" x14ac:dyDescent="0.3">
      <c r="A4" s="39" t="s">
        <v>792</v>
      </c>
      <c r="B4" s="40">
        <f t="shared" si="0"/>
        <v>5.434782608695652E-3</v>
      </c>
      <c r="C4" s="41">
        <f>COUNTIF('3. EXPANSIONS REPORT'!$P$3:$P$1048576,"Noting")</f>
        <v>1</v>
      </c>
      <c r="D4" s="42"/>
      <c r="E4" s="39" t="s">
        <v>792</v>
      </c>
      <c r="F4" s="43">
        <f>SUMIF('3. EXPANSIONS REPORT'!$P$3:$P$1048576,"Noting",'3. EXPANSIONS REPORT'!$N$3:$N$1048576)</f>
        <v>1877170000.4300001</v>
      </c>
      <c r="G4" s="40">
        <f t="shared" si="1"/>
        <v>5.0921086837451453E-2</v>
      </c>
      <c r="H4" s="3"/>
      <c r="I4" s="3"/>
      <c r="J4" s="3"/>
      <c r="K4" s="3"/>
      <c r="L4" s="3"/>
      <c r="M4" s="3"/>
      <c r="N4" s="3"/>
      <c r="O4" s="3"/>
      <c r="P4" s="3"/>
      <c r="Q4" s="3"/>
      <c r="R4" s="3"/>
      <c r="S4" s="3"/>
      <c r="T4" s="3"/>
      <c r="U4" s="3"/>
      <c r="V4" s="3"/>
      <c r="W4" s="3"/>
      <c r="X4" s="3"/>
      <c r="Y4" s="3"/>
      <c r="Z4" s="3"/>
    </row>
    <row r="5" spans="1:26" ht="17.25" customHeight="1" x14ac:dyDescent="0.3">
      <c r="A5" s="39" t="s">
        <v>793</v>
      </c>
      <c r="B5" s="40">
        <f t="shared" si="0"/>
        <v>0.33695652173913043</v>
      </c>
      <c r="C5" s="41">
        <f>COUNTIF('3. EXPANSIONS REPORT'!$P$3:$P$1048576,"Conditional Support")</f>
        <v>62</v>
      </c>
      <c r="D5" s="42"/>
      <c r="E5" s="39" t="s">
        <v>793</v>
      </c>
      <c r="F5" s="43">
        <f>SUMIF('3. EXPANSIONS REPORT'!$P$3:$P$1048576,"Conditional Support",'3. EXPANSIONS REPORT'!$N$3:$N$1048576)</f>
        <v>29968630102.209999</v>
      </c>
      <c r="G5" s="40">
        <f t="shared" si="1"/>
        <v>0.81294460037424998</v>
      </c>
      <c r="H5" s="3"/>
      <c r="I5" s="3"/>
      <c r="J5" s="3"/>
      <c r="K5" s="3"/>
      <c r="L5" s="3"/>
      <c r="M5" s="3"/>
      <c r="N5" s="3"/>
      <c r="O5" s="3"/>
      <c r="P5" s="3"/>
      <c r="Q5" s="3"/>
      <c r="R5" s="3"/>
      <c r="S5" s="3"/>
      <c r="T5" s="3"/>
      <c r="U5" s="3"/>
      <c r="V5" s="3"/>
      <c r="W5" s="3"/>
      <c r="X5" s="3"/>
      <c r="Y5" s="3"/>
      <c r="Z5" s="3"/>
    </row>
    <row r="6" spans="1:26" ht="17.25" customHeight="1" x14ac:dyDescent="0.3">
      <c r="A6" s="39" t="s">
        <v>794</v>
      </c>
      <c r="B6" s="40">
        <f t="shared" si="0"/>
        <v>5.434782608695652E-3</v>
      </c>
      <c r="C6" s="41">
        <f>COUNTIF('3. EXPANSIONS REPORT'!$P$3:$P$1048576,"Closed")</f>
        <v>1</v>
      </c>
      <c r="D6" s="42"/>
      <c r="E6" s="39" t="s">
        <v>794</v>
      </c>
      <c r="F6" s="43">
        <f>SUMIF('3. EXPANSIONS REPORT'!$P$3:$P$1048576,"Closed",'3. EXPANSIONS REPORT'!$N$3:$N$1048576)</f>
        <v>0</v>
      </c>
      <c r="G6" s="40">
        <f t="shared" si="1"/>
        <v>0</v>
      </c>
      <c r="H6" s="3"/>
      <c r="I6" s="3"/>
      <c r="J6" s="3"/>
      <c r="K6" s="3"/>
      <c r="L6" s="3"/>
      <c r="M6" s="3"/>
      <c r="N6" s="3"/>
      <c r="O6" s="3"/>
      <c r="P6" s="3"/>
      <c r="Q6" s="3"/>
      <c r="R6" s="3"/>
      <c r="S6" s="3"/>
      <c r="T6" s="3"/>
      <c r="U6" s="3"/>
      <c r="V6" s="3"/>
      <c r="W6" s="3"/>
      <c r="X6" s="3"/>
      <c r="Y6" s="3"/>
      <c r="Z6" s="3"/>
    </row>
    <row r="7" spans="1:26" ht="15" customHeight="1" x14ac:dyDescent="0.3">
      <c r="A7" s="39" t="s">
        <v>795</v>
      </c>
      <c r="B7" s="40">
        <f t="shared" si="0"/>
        <v>0</v>
      </c>
      <c r="C7" s="41">
        <f>COUNTIF('3. EXPANSIONS REPORT'!P3:P164,"")</f>
        <v>0</v>
      </c>
      <c r="D7" s="42"/>
      <c r="E7" s="39" t="s">
        <v>795</v>
      </c>
      <c r="F7" s="43">
        <f>SUMIF('3. EXPANSIONS REPORT'!$P$3:$P$1048576,"",'3. EXPANSIONS REPORT'!$N$3:$N$1048576)</f>
        <v>0</v>
      </c>
      <c r="G7" s="40">
        <f t="shared" si="1"/>
        <v>0</v>
      </c>
      <c r="H7" s="3"/>
      <c r="I7" s="3"/>
      <c r="J7" s="3"/>
      <c r="K7" s="3"/>
      <c r="L7" s="3"/>
      <c r="M7" s="3"/>
      <c r="N7" s="3"/>
      <c r="O7" s="3"/>
      <c r="P7" s="3"/>
      <c r="Q7" s="3"/>
      <c r="R7" s="3"/>
      <c r="S7" s="3"/>
      <c r="T7" s="3"/>
      <c r="U7" s="3"/>
      <c r="V7" s="3"/>
      <c r="W7" s="3"/>
      <c r="X7" s="3"/>
      <c r="Y7" s="3"/>
      <c r="Z7" s="3"/>
    </row>
    <row r="8" spans="1:26" ht="17.25" customHeight="1" x14ac:dyDescent="0.3">
      <c r="A8" s="39" t="s">
        <v>796</v>
      </c>
      <c r="B8" s="40">
        <f t="shared" si="0"/>
        <v>0</v>
      </c>
      <c r="C8" s="41">
        <f>COUNTIF('3. EXPANSIONS REPORT'!$P$3:$P$1048576,"Within AA/AO mandate Noting")</f>
        <v>0</v>
      </c>
      <c r="D8" s="42"/>
      <c r="E8" s="39" t="s">
        <v>796</v>
      </c>
      <c r="F8" s="43">
        <f>SUMIF('3. EXPANSIONS REPORT'!$P$3:$P$1048576,"Within AA/AO mandate Noting",'3. EXPANSIONS REPORT'!$N$3:$N$1048576)</f>
        <v>0</v>
      </c>
      <c r="G8" s="40">
        <f t="shared" si="1"/>
        <v>0</v>
      </c>
      <c r="H8" s="3"/>
      <c r="I8" s="3"/>
      <c r="J8" s="3"/>
      <c r="K8" s="3"/>
      <c r="L8" s="3"/>
      <c r="M8" s="3"/>
      <c r="N8" s="3"/>
      <c r="O8" s="3"/>
      <c r="P8" s="3"/>
      <c r="Q8" s="3"/>
      <c r="R8" s="3"/>
      <c r="S8" s="3"/>
      <c r="T8" s="3"/>
      <c r="U8" s="3"/>
      <c r="V8" s="3"/>
      <c r="W8" s="3"/>
      <c r="X8" s="3"/>
      <c r="Y8" s="3"/>
      <c r="Z8" s="3"/>
    </row>
    <row r="9" spans="1:26" ht="17.25" customHeight="1" x14ac:dyDescent="0.3">
      <c r="A9" s="44" t="s">
        <v>797</v>
      </c>
      <c r="B9" s="40">
        <f>C9/C9</f>
        <v>1</v>
      </c>
      <c r="C9" s="45">
        <f>SUM(C2:C8)</f>
        <v>184</v>
      </c>
      <c r="D9" s="38"/>
      <c r="E9" s="44" t="s">
        <v>797</v>
      </c>
      <c r="F9" s="43">
        <f>SUM(F2:F8)</f>
        <v>36864295658.540001</v>
      </c>
      <c r="G9" s="40">
        <f t="shared" si="1"/>
        <v>1</v>
      </c>
      <c r="H9" s="3"/>
      <c r="I9" s="3"/>
      <c r="J9" s="3"/>
      <c r="K9" s="3"/>
      <c r="L9" s="3"/>
      <c r="M9" s="3"/>
      <c r="N9" s="3"/>
      <c r="O9" s="3"/>
      <c r="P9" s="3"/>
      <c r="Q9" s="3"/>
      <c r="R9" s="3"/>
      <c r="S9" s="3"/>
      <c r="T9" s="3"/>
      <c r="U9" s="3"/>
      <c r="V9" s="3"/>
      <c r="W9" s="3"/>
      <c r="X9" s="3"/>
      <c r="Y9" s="3"/>
      <c r="Z9" s="3"/>
    </row>
    <row r="10" spans="1:26" ht="14.4" x14ac:dyDescent="0.3">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14.4" x14ac:dyDescent="0.3">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ht="14.4" x14ac:dyDescent="0.3">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ht="14.4" x14ac:dyDescent="0.3">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4.4" x14ac:dyDescent="0.3">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4.4" x14ac:dyDescent="0.3">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4.4" x14ac:dyDescent="0.3">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4.4" x14ac:dyDescent="0.3">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4.4" x14ac:dyDescent="0.3">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4.4" x14ac:dyDescent="0.3">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4.4" x14ac:dyDescent="0.3">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DBDB"/>
  </sheetPr>
  <dimension ref="A1:Z1000"/>
  <sheetViews>
    <sheetView workbookViewId="0"/>
  </sheetViews>
  <sheetFormatPr defaultColWidth="12.59765625" defaultRowHeight="15" customHeight="1" x14ac:dyDescent="0.25"/>
  <cols>
    <col min="1" max="1" width="40.69921875" customWidth="1"/>
    <col min="2" max="2" width="13.69921875" customWidth="1"/>
    <col min="3" max="3" width="8" customWidth="1"/>
    <col min="4" max="4" width="3.796875" customWidth="1"/>
    <col min="5" max="5" width="3" customWidth="1"/>
    <col min="6" max="6" width="15.296875" customWidth="1"/>
    <col min="7" max="7" width="10.796875" customWidth="1"/>
    <col min="8" max="8" width="8.69921875" customWidth="1"/>
    <col min="9" max="9" width="3.09765625" customWidth="1"/>
    <col min="10" max="10" width="3.19921875" customWidth="1"/>
    <col min="11" max="11" width="15.796875" customWidth="1"/>
    <col min="12" max="12" width="36.09765625" customWidth="1"/>
    <col min="13" max="13" width="31.5" customWidth="1"/>
    <col min="14" max="26" width="8" customWidth="1"/>
  </cols>
  <sheetData>
    <row r="1" spans="1:26" ht="14.4" x14ac:dyDescent="0.3">
      <c r="A1" s="57" t="s">
        <v>799</v>
      </c>
      <c r="B1" s="57" t="s">
        <v>788</v>
      </c>
      <c r="C1" s="1"/>
      <c r="D1" s="1"/>
      <c r="E1" s="1"/>
      <c r="F1" s="624" t="s">
        <v>815</v>
      </c>
      <c r="G1" s="625"/>
      <c r="H1" s="626"/>
      <c r="I1" s="1"/>
      <c r="J1" s="1"/>
      <c r="K1" s="627" t="s">
        <v>816</v>
      </c>
      <c r="L1" s="621"/>
      <c r="M1" s="628"/>
      <c r="N1" s="1"/>
      <c r="O1" s="1"/>
      <c r="P1" s="1"/>
      <c r="Q1" s="1"/>
      <c r="R1" s="1"/>
      <c r="S1" s="1"/>
      <c r="T1" s="1"/>
      <c r="U1" s="1"/>
      <c r="V1" s="1"/>
      <c r="W1" s="1"/>
      <c r="X1" s="1"/>
      <c r="Y1" s="1"/>
      <c r="Z1" s="1"/>
    </row>
    <row r="2" spans="1:26" ht="14.4" x14ac:dyDescent="0.3">
      <c r="A2" s="1" t="s">
        <v>817</v>
      </c>
      <c r="B2" s="47" t="e">
        <f>#REF!</f>
        <v>#REF!</v>
      </c>
      <c r="C2" s="1"/>
      <c r="D2" s="1"/>
      <c r="E2" s="1"/>
      <c r="F2" s="1"/>
      <c r="G2" s="58" t="s">
        <v>787</v>
      </c>
      <c r="H2" s="58" t="s">
        <v>788</v>
      </c>
      <c r="I2" s="1"/>
      <c r="J2" s="1"/>
      <c r="K2" s="1"/>
      <c r="L2" s="1"/>
      <c r="M2" s="1"/>
      <c r="N2" s="1"/>
      <c r="O2" s="1"/>
      <c r="P2" s="1"/>
      <c r="Q2" s="1"/>
      <c r="R2" s="1"/>
      <c r="S2" s="1"/>
      <c r="T2" s="1"/>
      <c r="U2" s="1"/>
      <c r="V2" s="1"/>
      <c r="W2" s="1"/>
      <c r="X2" s="1"/>
      <c r="Y2" s="1"/>
      <c r="Z2" s="1"/>
    </row>
    <row r="3" spans="1:26" ht="14.4" x14ac:dyDescent="0.3">
      <c r="A3" s="1" t="s">
        <v>818</v>
      </c>
      <c r="B3" s="47" t="e">
        <f>#REF!</f>
        <v>#REF!</v>
      </c>
      <c r="C3" s="1"/>
      <c r="D3" s="1"/>
      <c r="E3" s="1"/>
      <c r="F3" s="13" t="s">
        <v>819</v>
      </c>
      <c r="G3" s="59" t="e">
        <f t="shared" ref="G3:G6" si="0">H3/$H$7</f>
        <v>#REF!</v>
      </c>
      <c r="H3" s="13" t="e">
        <f>COUNTIF(#REF!,"Finalised")</f>
        <v>#REF!</v>
      </c>
      <c r="I3" s="1"/>
      <c r="J3" s="1"/>
      <c r="K3" s="13" t="s">
        <v>819</v>
      </c>
      <c r="L3" s="1" t="e">
        <f>COUNTIF(#REF!,"Finalised")</f>
        <v>#REF!</v>
      </c>
      <c r="M3" s="1"/>
      <c r="N3" s="1"/>
      <c r="O3" s="1"/>
      <c r="P3" s="1"/>
      <c r="Q3" s="1"/>
      <c r="R3" s="1"/>
      <c r="S3" s="1"/>
      <c r="T3" s="1"/>
      <c r="U3" s="1"/>
      <c r="V3" s="1"/>
      <c r="W3" s="1"/>
      <c r="X3" s="1"/>
      <c r="Y3" s="1"/>
      <c r="Z3" s="1"/>
    </row>
    <row r="4" spans="1:26" ht="14.4" x14ac:dyDescent="0.3">
      <c r="A4" s="1" t="s">
        <v>820</v>
      </c>
      <c r="B4" s="47" t="e">
        <f>#REF!</f>
        <v>#REF!</v>
      </c>
      <c r="C4" s="1"/>
      <c r="D4" s="1"/>
      <c r="E4" s="1"/>
      <c r="F4" s="13" t="s">
        <v>821</v>
      </c>
      <c r="G4" s="59" t="e">
        <f t="shared" si="0"/>
        <v>#REF!</v>
      </c>
      <c r="H4" s="13" t="e">
        <f>COUNTIF(#REF!,"Not Finalised")</f>
        <v>#REF!</v>
      </c>
      <c r="I4" s="1"/>
      <c r="J4" s="1"/>
      <c r="K4" s="13" t="s">
        <v>822</v>
      </c>
      <c r="L4" s="1" t="e">
        <f>COUNTIF(#REF!, "Date Not Expired")</f>
        <v>#REF!</v>
      </c>
      <c r="M4" s="1"/>
      <c r="N4" s="1"/>
      <c r="O4" s="1"/>
      <c r="P4" s="1"/>
      <c r="Q4" s="1"/>
      <c r="R4" s="1"/>
      <c r="S4" s="1"/>
      <c r="T4" s="1"/>
      <c r="U4" s="1"/>
      <c r="V4" s="1"/>
      <c r="W4" s="1"/>
      <c r="X4" s="1"/>
      <c r="Y4" s="1"/>
      <c r="Z4" s="1"/>
    </row>
    <row r="5" spans="1:26" ht="14.4" x14ac:dyDescent="0.3">
      <c r="A5" s="1" t="s">
        <v>823</v>
      </c>
      <c r="B5" s="47" t="e">
        <f>SUM(B2+B4-B3)</f>
        <v>#REF!</v>
      </c>
      <c r="C5" s="1"/>
      <c r="D5" s="1"/>
      <c r="E5" s="1"/>
      <c r="F5" s="13" t="s">
        <v>794</v>
      </c>
      <c r="G5" s="59" t="e">
        <f t="shared" si="0"/>
        <v>#REF!</v>
      </c>
      <c r="H5" s="13" t="e">
        <f>COUNTIF(#REF!,"Closed")</f>
        <v>#REF!</v>
      </c>
      <c r="I5" s="1"/>
      <c r="J5" s="1"/>
      <c r="K5" s="13" t="s">
        <v>794</v>
      </c>
      <c r="L5" s="1" t="e">
        <f>COUNTIF(#REF!,"Closed")</f>
        <v>#REF!</v>
      </c>
      <c r="M5" s="1"/>
      <c r="N5" s="1"/>
      <c r="O5" s="1"/>
      <c r="P5" s="1"/>
      <c r="Q5" s="1"/>
      <c r="R5" s="1"/>
      <c r="S5" s="1"/>
      <c r="T5" s="1"/>
      <c r="U5" s="1"/>
      <c r="V5" s="1"/>
      <c r="W5" s="1"/>
      <c r="X5" s="1"/>
      <c r="Y5" s="1"/>
      <c r="Z5" s="1"/>
    </row>
    <row r="6" spans="1:26" ht="14.4" x14ac:dyDescent="0.3">
      <c r="A6" s="1"/>
      <c r="B6" s="47"/>
      <c r="C6" s="1"/>
      <c r="D6" s="1"/>
      <c r="E6" s="1"/>
      <c r="F6" s="13" t="s">
        <v>824</v>
      </c>
      <c r="G6" s="59" t="e">
        <f t="shared" si="0"/>
        <v>#REF!</v>
      </c>
      <c r="H6" s="13" t="e">
        <f>COUNTIF(#REF!,"Withdrawn")</f>
        <v>#REF!</v>
      </c>
      <c r="I6" s="1"/>
      <c r="J6" s="1"/>
      <c r="K6" s="13" t="s">
        <v>824</v>
      </c>
      <c r="L6" s="1" t="e">
        <f>COUNTIF(#REF!,"Withdrawn")</f>
        <v>#REF!</v>
      </c>
      <c r="M6" s="1"/>
      <c r="N6" s="1"/>
      <c r="O6" s="1"/>
      <c r="P6" s="1"/>
      <c r="Q6" s="1"/>
      <c r="R6" s="1"/>
      <c r="S6" s="1"/>
      <c r="T6" s="1"/>
      <c r="U6" s="1"/>
      <c r="V6" s="1"/>
      <c r="W6" s="1"/>
      <c r="X6" s="1"/>
      <c r="Y6" s="1"/>
      <c r="Z6" s="1"/>
    </row>
    <row r="7" spans="1:26" ht="14.4" x14ac:dyDescent="0.3">
      <c r="A7" s="1"/>
      <c r="B7" s="1"/>
      <c r="C7" s="1"/>
      <c r="D7" s="1"/>
      <c r="E7" s="1"/>
      <c r="F7" s="13" t="s">
        <v>797</v>
      </c>
      <c r="G7" s="59" t="e">
        <f>H7/H7</f>
        <v>#REF!</v>
      </c>
      <c r="H7" s="13" t="e">
        <f>SUM(H3:H6)</f>
        <v>#REF!</v>
      </c>
      <c r="I7" s="1"/>
      <c r="J7" s="1"/>
      <c r="K7" s="1"/>
      <c r="L7" s="1"/>
      <c r="M7" s="1"/>
      <c r="N7" s="1"/>
      <c r="O7" s="1"/>
      <c r="P7" s="1"/>
      <c r="Q7" s="1"/>
      <c r="R7" s="1"/>
      <c r="S7" s="1"/>
      <c r="T7" s="1"/>
      <c r="U7" s="1"/>
      <c r="V7" s="1"/>
      <c r="W7" s="1"/>
      <c r="X7" s="1"/>
      <c r="Y7" s="1"/>
      <c r="Z7" s="1"/>
    </row>
    <row r="8" spans="1:26" ht="14.4" x14ac:dyDescent="0.3">
      <c r="A8" s="1"/>
      <c r="B8" s="1"/>
      <c r="C8" s="1"/>
      <c r="D8" s="1"/>
      <c r="E8" s="1"/>
      <c r="F8" s="1"/>
      <c r="G8" s="1"/>
      <c r="H8" s="1"/>
      <c r="I8" s="1"/>
      <c r="J8" s="1"/>
      <c r="K8" s="627" t="s">
        <v>825</v>
      </c>
      <c r="L8" s="621"/>
      <c r="M8" s="628"/>
      <c r="N8" s="1"/>
      <c r="O8" s="1"/>
      <c r="P8" s="1"/>
      <c r="Q8" s="1"/>
      <c r="R8" s="1"/>
      <c r="S8" s="1"/>
      <c r="T8" s="1"/>
      <c r="U8" s="1"/>
      <c r="V8" s="1"/>
      <c r="W8" s="1"/>
      <c r="X8" s="1"/>
      <c r="Y8" s="1"/>
      <c r="Z8" s="1"/>
    </row>
    <row r="9" spans="1:26" ht="47.25" customHeight="1" x14ac:dyDescent="0.3">
      <c r="A9" s="1"/>
      <c r="B9" s="1"/>
      <c r="C9" s="1"/>
      <c r="D9" s="1"/>
      <c r="E9" s="1"/>
      <c r="F9" s="1"/>
      <c r="G9" s="1"/>
      <c r="H9" s="1"/>
      <c r="I9" s="1"/>
      <c r="J9" s="1"/>
      <c r="K9" s="1"/>
      <c r="L9" s="60" t="s">
        <v>826</v>
      </c>
      <c r="M9" s="61" t="s">
        <v>827</v>
      </c>
      <c r="N9" s="1"/>
      <c r="O9" s="1"/>
      <c r="P9" s="1"/>
      <c r="Q9" s="1"/>
      <c r="R9" s="1"/>
      <c r="S9" s="1"/>
      <c r="T9" s="1"/>
      <c r="U9" s="1"/>
      <c r="V9" s="1"/>
      <c r="W9" s="1"/>
      <c r="X9" s="1"/>
      <c r="Y9" s="1"/>
      <c r="Z9" s="1"/>
    </row>
    <row r="10" spans="1:26" ht="86.4" x14ac:dyDescent="0.3">
      <c r="A10" s="1"/>
      <c r="B10" s="1"/>
      <c r="C10" s="1"/>
      <c r="D10" s="1"/>
      <c r="E10" s="1"/>
      <c r="F10" s="1"/>
      <c r="G10" s="1"/>
      <c r="H10" s="1"/>
      <c r="I10" s="1"/>
      <c r="J10" s="1"/>
      <c r="K10" s="29" t="s">
        <v>828</v>
      </c>
      <c r="L10" s="47" t="e">
        <f>COUNTIFS(#REF!,"Not Finalised",#REF!,"&lt;90")</f>
        <v>#REF!</v>
      </c>
      <c r="M10" s="1" t="e">
        <f>COUNTIFS(#REF!,"Not Finalised",#REF!,"&gt;=90")</f>
        <v>#REF!</v>
      </c>
      <c r="N10" s="1"/>
      <c r="O10" s="1"/>
      <c r="P10" s="1"/>
      <c r="Q10" s="1"/>
      <c r="R10" s="1"/>
      <c r="S10" s="1"/>
      <c r="T10" s="1"/>
      <c r="U10" s="1"/>
      <c r="V10" s="1"/>
      <c r="W10" s="1"/>
      <c r="X10" s="1"/>
      <c r="Y10" s="1"/>
      <c r="Z10" s="1"/>
    </row>
    <row r="11" spans="1:26" ht="14.4"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4"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4"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4"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4"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4"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F1:H1"/>
    <mergeCell ref="K1:M1"/>
    <mergeCell ref="K8:M8"/>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2.59765625" defaultRowHeight="15" customHeight="1" x14ac:dyDescent="0.25"/>
  <cols>
    <col min="1" max="1" width="11" customWidth="1"/>
    <col min="2" max="26" width="8" customWidth="1"/>
  </cols>
  <sheetData>
    <row r="1" spans="1:26" ht="14.4" x14ac:dyDescent="0.3">
      <c r="A1" s="7" t="s">
        <v>829</v>
      </c>
      <c r="B1" s="8" t="s">
        <v>791</v>
      </c>
      <c r="C1" s="6"/>
      <c r="D1" s="6"/>
      <c r="E1" s="6"/>
      <c r="F1" s="6"/>
      <c r="G1" s="6"/>
      <c r="H1" s="6"/>
      <c r="I1" s="6"/>
      <c r="J1" s="6"/>
      <c r="K1" s="6"/>
      <c r="L1" s="6"/>
      <c r="M1" s="6"/>
      <c r="N1" s="6"/>
      <c r="O1" s="6"/>
      <c r="P1" s="6"/>
      <c r="Q1" s="6"/>
      <c r="R1" s="6"/>
      <c r="S1" s="6"/>
      <c r="T1" s="6"/>
      <c r="U1" s="6"/>
      <c r="V1" s="6"/>
      <c r="W1" s="6"/>
      <c r="X1" s="6"/>
      <c r="Y1" s="6"/>
      <c r="Z1" s="6"/>
    </row>
    <row r="2" spans="1:26" ht="14.4" x14ac:dyDescent="0.3">
      <c r="A2" s="7" t="s">
        <v>830</v>
      </c>
      <c r="B2" s="8" t="s">
        <v>790</v>
      </c>
      <c r="C2" s="6"/>
      <c r="D2" s="6"/>
      <c r="E2" s="6"/>
      <c r="F2" s="6"/>
      <c r="G2" s="6"/>
      <c r="H2" s="6"/>
      <c r="I2" s="6"/>
      <c r="J2" s="6"/>
      <c r="K2" s="6"/>
      <c r="L2" s="6"/>
      <c r="M2" s="6"/>
      <c r="N2" s="6"/>
      <c r="O2" s="6"/>
      <c r="P2" s="6"/>
      <c r="Q2" s="6"/>
      <c r="R2" s="6"/>
      <c r="S2" s="6"/>
      <c r="T2" s="6"/>
      <c r="U2" s="6"/>
      <c r="V2" s="6"/>
      <c r="W2" s="6"/>
      <c r="X2" s="6"/>
      <c r="Y2" s="6"/>
      <c r="Z2" s="6"/>
    </row>
    <row r="3" spans="1:26" ht="14.4" x14ac:dyDescent="0.3">
      <c r="A3" s="7" t="s">
        <v>831</v>
      </c>
      <c r="B3" s="8" t="s">
        <v>794</v>
      </c>
      <c r="C3" s="6"/>
      <c r="D3" s="6"/>
      <c r="E3" s="6"/>
      <c r="F3" s="6"/>
      <c r="G3" s="6"/>
      <c r="H3" s="6"/>
      <c r="I3" s="6"/>
      <c r="J3" s="6"/>
      <c r="K3" s="6"/>
      <c r="L3" s="6"/>
      <c r="M3" s="6"/>
      <c r="N3" s="6"/>
      <c r="O3" s="6"/>
      <c r="P3" s="6"/>
      <c r="Q3" s="6"/>
      <c r="R3" s="6"/>
      <c r="S3" s="6"/>
      <c r="T3" s="6"/>
      <c r="U3" s="6"/>
      <c r="V3" s="6"/>
      <c r="W3" s="6"/>
      <c r="X3" s="6"/>
      <c r="Y3" s="6"/>
      <c r="Z3" s="6"/>
    </row>
    <row r="4" spans="1:26" ht="14.4" x14ac:dyDescent="0.3">
      <c r="A4" s="7" t="s">
        <v>832</v>
      </c>
      <c r="B4" s="8" t="s">
        <v>833</v>
      </c>
      <c r="C4" s="6"/>
      <c r="D4" s="6"/>
      <c r="E4" s="6"/>
      <c r="F4" s="6"/>
      <c r="G4" s="6"/>
      <c r="H4" s="6"/>
      <c r="I4" s="6"/>
      <c r="J4" s="6"/>
      <c r="K4" s="6"/>
      <c r="L4" s="6"/>
      <c r="M4" s="6"/>
      <c r="N4" s="6"/>
      <c r="O4" s="6"/>
      <c r="P4" s="6"/>
      <c r="Q4" s="6"/>
      <c r="R4" s="6"/>
      <c r="S4" s="6"/>
      <c r="T4" s="6"/>
      <c r="U4" s="6"/>
      <c r="V4" s="6"/>
      <c r="W4" s="6"/>
      <c r="X4" s="6"/>
      <c r="Y4" s="6"/>
      <c r="Z4" s="6"/>
    </row>
    <row r="5" spans="1:26" ht="14.4" x14ac:dyDescent="0.3">
      <c r="A5" s="7" t="s">
        <v>834</v>
      </c>
      <c r="B5" s="8" t="s">
        <v>835</v>
      </c>
      <c r="C5" s="6"/>
      <c r="D5" s="6"/>
      <c r="E5" s="6"/>
      <c r="F5" s="6"/>
      <c r="G5" s="6"/>
      <c r="H5" s="6"/>
      <c r="I5" s="6"/>
      <c r="J5" s="6"/>
      <c r="K5" s="6"/>
      <c r="L5" s="6"/>
      <c r="M5" s="6"/>
      <c r="N5" s="6"/>
      <c r="O5" s="6"/>
      <c r="P5" s="6"/>
      <c r="Q5" s="6"/>
      <c r="R5" s="6"/>
      <c r="S5" s="6"/>
      <c r="T5" s="6"/>
      <c r="U5" s="6"/>
      <c r="V5" s="6"/>
      <c r="W5" s="6"/>
      <c r="X5" s="6"/>
      <c r="Y5" s="6"/>
      <c r="Z5" s="6"/>
    </row>
    <row r="6" spans="1:26" ht="14.4" x14ac:dyDescent="0.3">
      <c r="A6" s="7" t="s">
        <v>836</v>
      </c>
      <c r="B6" s="8" t="s">
        <v>792</v>
      </c>
      <c r="C6" s="6"/>
      <c r="D6" s="6"/>
      <c r="E6" s="6"/>
      <c r="F6" s="6"/>
      <c r="G6" s="6"/>
      <c r="H6" s="6"/>
      <c r="I6" s="6"/>
      <c r="J6" s="6"/>
      <c r="K6" s="6"/>
      <c r="L6" s="6"/>
      <c r="M6" s="6"/>
      <c r="N6" s="6"/>
      <c r="O6" s="6"/>
      <c r="P6" s="6"/>
      <c r="Q6" s="6"/>
      <c r="R6" s="6"/>
      <c r="S6" s="6"/>
      <c r="T6" s="6"/>
      <c r="U6" s="6"/>
      <c r="V6" s="6"/>
      <c r="W6" s="6"/>
      <c r="X6" s="6"/>
      <c r="Y6" s="6"/>
      <c r="Z6" s="6"/>
    </row>
    <row r="7" spans="1:26" ht="14.4" x14ac:dyDescent="0.3">
      <c r="A7" s="7" t="s">
        <v>837</v>
      </c>
      <c r="B7" s="8" t="s">
        <v>838</v>
      </c>
      <c r="C7" s="6"/>
      <c r="D7" s="6"/>
      <c r="E7" s="6"/>
      <c r="F7" s="6"/>
      <c r="G7" s="6"/>
      <c r="H7" s="6"/>
      <c r="I7" s="6"/>
      <c r="J7" s="6"/>
      <c r="K7" s="6"/>
      <c r="L7" s="6"/>
      <c r="M7" s="6"/>
      <c r="N7" s="6"/>
      <c r="O7" s="6"/>
      <c r="P7" s="6"/>
      <c r="Q7" s="6"/>
      <c r="R7" s="6"/>
      <c r="S7" s="6"/>
      <c r="T7" s="6"/>
      <c r="U7" s="6"/>
      <c r="V7" s="6"/>
      <c r="W7" s="6"/>
      <c r="X7" s="6"/>
      <c r="Y7" s="6"/>
      <c r="Z7" s="6"/>
    </row>
    <row r="8" spans="1:26" ht="14.4" x14ac:dyDescent="0.3">
      <c r="A8" s="6"/>
      <c r="B8" s="6"/>
      <c r="C8" s="6"/>
      <c r="D8" s="6"/>
      <c r="E8" s="6"/>
      <c r="F8" s="6"/>
      <c r="G8" s="6"/>
      <c r="H8" s="6"/>
      <c r="I8" s="6"/>
      <c r="J8" s="6"/>
      <c r="K8" s="6"/>
      <c r="L8" s="6"/>
      <c r="M8" s="6"/>
      <c r="N8" s="6"/>
      <c r="O8" s="6"/>
      <c r="P8" s="6"/>
      <c r="Q8" s="6"/>
      <c r="R8" s="6"/>
      <c r="S8" s="6"/>
      <c r="T8" s="6"/>
      <c r="U8" s="6"/>
      <c r="V8" s="6"/>
      <c r="W8" s="6"/>
      <c r="X8" s="6"/>
      <c r="Y8" s="6"/>
      <c r="Z8" s="6"/>
    </row>
    <row r="9" spans="1:26" ht="14.4" x14ac:dyDescent="0.3">
      <c r="A9" s="6"/>
      <c r="B9" s="6"/>
      <c r="C9" s="6"/>
      <c r="D9" s="6"/>
      <c r="E9" s="6"/>
      <c r="F9" s="6"/>
      <c r="G9" s="6"/>
      <c r="H9" s="6"/>
      <c r="I9" s="6"/>
      <c r="J9" s="6"/>
      <c r="K9" s="6"/>
      <c r="L9" s="6"/>
      <c r="M9" s="6"/>
      <c r="N9" s="6"/>
      <c r="O9" s="6"/>
      <c r="P9" s="6"/>
      <c r="Q9" s="6"/>
      <c r="R9" s="6"/>
      <c r="S9" s="6"/>
      <c r="T9" s="6"/>
      <c r="U9" s="6"/>
      <c r="V9" s="6"/>
      <c r="W9" s="6"/>
      <c r="X9" s="6"/>
      <c r="Y9" s="6"/>
      <c r="Z9" s="6"/>
    </row>
    <row r="10" spans="1:26" ht="14.4" x14ac:dyDescent="0.3">
      <c r="A10" s="6"/>
      <c r="B10" s="6"/>
      <c r="C10" s="6"/>
      <c r="D10" s="6"/>
      <c r="E10" s="6"/>
      <c r="F10" s="6"/>
      <c r="G10" s="6"/>
      <c r="H10" s="6"/>
      <c r="I10" s="6"/>
      <c r="J10" s="6"/>
      <c r="K10" s="6"/>
      <c r="L10" s="6"/>
      <c r="M10" s="6"/>
      <c r="N10" s="6"/>
      <c r="O10" s="6"/>
      <c r="P10" s="6"/>
      <c r="Q10" s="6"/>
      <c r="R10" s="6"/>
      <c r="S10" s="6"/>
      <c r="T10" s="6"/>
      <c r="U10" s="6"/>
      <c r="V10" s="6"/>
      <c r="W10" s="6"/>
      <c r="X10" s="6"/>
      <c r="Y10" s="6"/>
      <c r="Z10" s="6"/>
    </row>
    <row r="11" spans="1:26" ht="14.4" x14ac:dyDescent="0.3">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4.4" x14ac:dyDescent="0.3">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4.4" x14ac:dyDescent="0.3">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4.4" x14ac:dyDescent="0.3">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4.4" x14ac:dyDescent="0.3">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4.4" x14ac:dyDescent="0.3">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4.4" x14ac:dyDescent="0.3">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4.4" x14ac:dyDescent="0.3">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4.4" x14ac:dyDescent="0.3">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4.4" x14ac:dyDescent="0.3">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5.75" customHeight="1" x14ac:dyDescent="0.3">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5.75" customHeight="1" x14ac:dyDescent="0.3">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5.75" customHeight="1" x14ac:dyDescent="0.3">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5.75" customHeight="1" x14ac:dyDescent="0.3">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5.75" customHeight="1" x14ac:dyDescent="0.3">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x14ac:dyDescent="0.3">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x14ac:dyDescent="0.3">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x14ac:dyDescent="0.3">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x14ac:dyDescent="0.3">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x14ac:dyDescent="0.3">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x14ac:dyDescent="0.3">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x14ac:dyDescent="0.3">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x14ac:dyDescent="0.3">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x14ac:dyDescent="0.3">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x14ac:dyDescent="0.3">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x14ac:dyDescent="0.3">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x14ac:dyDescent="0.3">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x14ac:dyDescent="0.3">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x14ac:dyDescent="0.3">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x14ac:dyDescent="0.3">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x14ac:dyDescent="0.3">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x14ac:dyDescent="0.3">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x14ac:dyDescent="0.3">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x14ac:dyDescent="0.3">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x14ac:dyDescent="0.3">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x14ac:dyDescent="0.3">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x14ac:dyDescent="0.3">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x14ac:dyDescent="0.3">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x14ac:dyDescent="0.3">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x14ac:dyDescent="0.3">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x14ac:dyDescent="0.3">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x14ac:dyDescent="0.3">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x14ac:dyDescent="0.3">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x14ac:dyDescent="0.3">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x14ac:dyDescent="0.3">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x14ac:dyDescent="0.3">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dataValidations count="1">
    <dataValidation type="list" allowBlank="1" showErrorMessage="1" sqref="G15" xr:uid="{00000000-0002-0000-0600-000000000000}">
      <formula1>$B$1:$B$7</formula1>
    </dataValidation>
  </dataValidation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DBDB"/>
  </sheetPr>
  <dimension ref="A1:Z1000"/>
  <sheetViews>
    <sheetView workbookViewId="0"/>
  </sheetViews>
  <sheetFormatPr defaultColWidth="12.59765625" defaultRowHeight="15" customHeight="1" x14ac:dyDescent="0.25"/>
  <cols>
    <col min="1" max="1" width="40.69921875" customWidth="1"/>
    <col min="2" max="2" width="13.69921875" customWidth="1"/>
    <col min="3" max="3" width="8" customWidth="1"/>
    <col min="4" max="4" width="3.796875" customWidth="1"/>
    <col min="5" max="5" width="3" customWidth="1"/>
    <col min="6" max="6" width="15.296875" customWidth="1"/>
    <col min="7" max="7" width="10.796875" customWidth="1"/>
    <col min="8" max="8" width="8.69921875" customWidth="1"/>
    <col min="9" max="9" width="3.09765625" customWidth="1"/>
    <col min="10" max="10" width="3.19921875" customWidth="1"/>
    <col min="11" max="11" width="15.796875" customWidth="1"/>
    <col min="12" max="12" width="33.5" customWidth="1"/>
    <col min="13" max="13" width="31.5" customWidth="1"/>
    <col min="14" max="26" width="8" customWidth="1"/>
  </cols>
  <sheetData>
    <row r="1" spans="1:26" ht="14.4" x14ac:dyDescent="0.3">
      <c r="A1" s="57" t="s">
        <v>800</v>
      </c>
      <c r="B1" s="57" t="s">
        <v>788</v>
      </c>
      <c r="C1" s="3"/>
      <c r="D1" s="51"/>
      <c r="E1" s="51"/>
      <c r="F1" s="624" t="s">
        <v>839</v>
      </c>
      <c r="G1" s="625"/>
      <c r="H1" s="626"/>
      <c r="I1" s="51"/>
      <c r="J1" s="51"/>
      <c r="K1" s="3" t="s">
        <v>840</v>
      </c>
      <c r="L1" s="3"/>
      <c r="M1" s="3"/>
      <c r="N1" s="3"/>
      <c r="O1" s="3"/>
      <c r="P1" s="3"/>
      <c r="Q1" s="3"/>
      <c r="R1" s="3"/>
      <c r="S1" s="3"/>
      <c r="T1" s="3"/>
      <c r="U1" s="3"/>
      <c r="V1" s="3"/>
      <c r="W1" s="3"/>
      <c r="X1" s="3"/>
      <c r="Y1" s="3"/>
      <c r="Z1" s="3"/>
    </row>
    <row r="2" spans="1:26" ht="14.4" x14ac:dyDescent="0.3">
      <c r="A2" s="3" t="s">
        <v>841</v>
      </c>
      <c r="B2" s="62" t="e">
        <f>#REF!</f>
        <v>#REF!</v>
      </c>
      <c r="C2" s="3"/>
      <c r="D2" s="51"/>
      <c r="E2" s="51"/>
      <c r="F2" s="3"/>
      <c r="G2" s="48" t="s">
        <v>787</v>
      </c>
      <c r="H2" s="48" t="s">
        <v>788</v>
      </c>
      <c r="I2" s="51"/>
      <c r="J2" s="51"/>
      <c r="K2" s="3"/>
      <c r="L2" s="3"/>
      <c r="M2" s="3"/>
      <c r="N2" s="3"/>
      <c r="O2" s="3"/>
      <c r="P2" s="3"/>
      <c r="Q2" s="3"/>
      <c r="R2" s="3"/>
      <c r="S2" s="3"/>
      <c r="T2" s="3"/>
      <c r="U2" s="3"/>
      <c r="V2" s="3"/>
      <c r="W2" s="3"/>
      <c r="X2" s="3"/>
      <c r="Y2" s="3"/>
      <c r="Z2" s="3"/>
    </row>
    <row r="3" spans="1:26" ht="14.4" x14ac:dyDescent="0.3">
      <c r="A3" s="3" t="s">
        <v>842</v>
      </c>
      <c r="B3" s="62" t="e">
        <f>#REF!</f>
        <v>#REF!</v>
      </c>
      <c r="C3" s="3"/>
      <c r="D3" s="51"/>
      <c r="E3" s="51"/>
      <c r="F3" s="13" t="s">
        <v>819</v>
      </c>
      <c r="G3" s="59">
        <f t="shared" ref="G3:G6" si="0">H3/$H$7</f>
        <v>0.98369565217391308</v>
      </c>
      <c r="H3" s="48">
        <f>COUNTIF('3. EXPANSIONS REPORT'!$T$3:$T$1048576,"Finalised")</f>
        <v>181</v>
      </c>
      <c r="I3" s="51"/>
      <c r="J3" s="51"/>
      <c r="K3" s="13" t="s">
        <v>819</v>
      </c>
      <c r="L3" s="3">
        <f>COUNTIF('3. EXPANSIONS REPORT'!$T$3:$T$1048576,"Finalised")</f>
        <v>181</v>
      </c>
      <c r="M3" s="3"/>
      <c r="N3" s="3"/>
      <c r="O3" s="3"/>
      <c r="P3" s="3"/>
      <c r="Q3" s="3"/>
      <c r="R3" s="3"/>
      <c r="S3" s="3"/>
      <c r="T3" s="3"/>
      <c r="U3" s="3"/>
      <c r="V3" s="3"/>
      <c r="W3" s="3"/>
      <c r="X3" s="3"/>
      <c r="Y3" s="3"/>
      <c r="Z3" s="3"/>
    </row>
    <row r="4" spans="1:26" ht="14.4" x14ac:dyDescent="0.3">
      <c r="A4" s="3" t="s">
        <v>843</v>
      </c>
      <c r="B4" s="62" t="e">
        <f>#REF!</f>
        <v>#REF!</v>
      </c>
      <c r="C4" s="3"/>
      <c r="D4" s="51"/>
      <c r="E4" s="51"/>
      <c r="F4" s="13" t="s">
        <v>821</v>
      </c>
      <c r="G4" s="59">
        <f t="shared" si="0"/>
        <v>1.6304347826086956E-2</v>
      </c>
      <c r="H4" s="48">
        <f>COUNTIF('3. EXPANSIONS REPORT'!$T$3:$T$1048576,"Not Finalised")</f>
        <v>3</v>
      </c>
      <c r="I4" s="51"/>
      <c r="J4" s="51"/>
      <c r="K4" s="48" t="s">
        <v>822</v>
      </c>
      <c r="L4" s="3">
        <f>COUNTIF('3. EXPANSIONS REPORT'!$T$3:$T$1048576, "Date Not Expired")</f>
        <v>0</v>
      </c>
      <c r="M4" s="3"/>
      <c r="N4" s="3"/>
      <c r="O4" s="3"/>
      <c r="P4" s="3"/>
      <c r="Q4" s="3"/>
      <c r="R4" s="3"/>
      <c r="S4" s="3"/>
      <c r="T4" s="3"/>
      <c r="U4" s="3"/>
      <c r="V4" s="3"/>
      <c r="W4" s="3"/>
      <c r="X4" s="3"/>
      <c r="Y4" s="3"/>
      <c r="Z4" s="3"/>
    </row>
    <row r="5" spans="1:26" ht="14.4" x14ac:dyDescent="0.3">
      <c r="A5" s="3" t="s">
        <v>844</v>
      </c>
      <c r="B5" s="62" t="e">
        <f>SUM(B2+B4-B3)</f>
        <v>#REF!</v>
      </c>
      <c r="C5" s="3"/>
      <c r="D5" s="51"/>
      <c r="E5" s="51"/>
      <c r="F5" s="13" t="s">
        <v>794</v>
      </c>
      <c r="G5" s="59">
        <f t="shared" si="0"/>
        <v>0</v>
      </c>
      <c r="H5" s="48">
        <f>COUNTIF('3. EXPANSIONS REPORT'!$T$3:$T$1048576,"Closed")</f>
        <v>0</v>
      </c>
      <c r="I5" s="51"/>
      <c r="J5" s="51"/>
      <c r="K5" s="48" t="s">
        <v>794</v>
      </c>
      <c r="L5" s="3">
        <f>COUNTIF('3. EXPANSIONS REPORT'!$T$3:$T$1048576,"Closed")</f>
        <v>0</v>
      </c>
      <c r="M5" s="3"/>
      <c r="N5" s="3"/>
      <c r="O5" s="3"/>
      <c r="P5" s="3"/>
      <c r="Q5" s="3"/>
      <c r="R5" s="3"/>
      <c r="S5" s="3"/>
      <c r="T5" s="3"/>
      <c r="U5" s="3"/>
      <c r="V5" s="3"/>
      <c r="W5" s="3"/>
      <c r="X5" s="3"/>
      <c r="Y5" s="3"/>
      <c r="Z5" s="3"/>
    </row>
    <row r="6" spans="1:26" ht="14.4" x14ac:dyDescent="0.3">
      <c r="A6" s="3"/>
      <c r="B6" s="3"/>
      <c r="C6" s="3"/>
      <c r="D6" s="51"/>
      <c r="E6" s="51"/>
      <c r="F6" s="13" t="s">
        <v>824</v>
      </c>
      <c r="G6" s="59">
        <f t="shared" si="0"/>
        <v>0</v>
      </c>
      <c r="H6" s="48">
        <f>COUNTIF('3. EXPANSIONS REPORT'!$T$3:$T$1048576,"Withdrawn")</f>
        <v>0</v>
      </c>
      <c r="I6" s="51"/>
      <c r="J6" s="51"/>
      <c r="K6" s="13" t="s">
        <v>824</v>
      </c>
      <c r="L6" s="3">
        <f>COUNTIF('3. EXPANSIONS REPORT'!$T$3:$T$1048576,"Withdrawn")</f>
        <v>0</v>
      </c>
      <c r="M6" s="3"/>
      <c r="N6" s="3"/>
      <c r="O6" s="3"/>
      <c r="P6" s="3"/>
      <c r="Q6" s="3"/>
      <c r="R6" s="3"/>
      <c r="S6" s="3"/>
      <c r="T6" s="3"/>
      <c r="U6" s="3"/>
      <c r="V6" s="3"/>
      <c r="W6" s="3"/>
      <c r="X6" s="3"/>
      <c r="Y6" s="3"/>
      <c r="Z6" s="3"/>
    </row>
    <row r="7" spans="1:26" ht="14.4" x14ac:dyDescent="0.3">
      <c r="A7" s="3"/>
      <c r="B7" s="3"/>
      <c r="C7" s="3"/>
      <c r="D7" s="51"/>
      <c r="E7" s="51"/>
      <c r="F7" s="13" t="s">
        <v>797</v>
      </c>
      <c r="G7" s="40">
        <f>H7/H7</f>
        <v>1</v>
      </c>
      <c r="H7" s="48">
        <f>SUM(H3:H6)</f>
        <v>184</v>
      </c>
      <c r="I7" s="51"/>
      <c r="J7" s="51"/>
      <c r="K7" s="3"/>
      <c r="L7" s="3"/>
      <c r="M7" s="3"/>
      <c r="N7" s="3"/>
      <c r="O7" s="3"/>
      <c r="P7" s="3"/>
      <c r="Q7" s="3"/>
      <c r="R7" s="3"/>
      <c r="S7" s="3"/>
      <c r="T7" s="3"/>
      <c r="U7" s="3"/>
      <c r="V7" s="3"/>
      <c r="W7" s="3"/>
      <c r="X7" s="3"/>
      <c r="Y7" s="3"/>
      <c r="Z7" s="3"/>
    </row>
    <row r="8" spans="1:26" ht="14.4" x14ac:dyDescent="0.3">
      <c r="A8" s="3"/>
      <c r="B8" s="3"/>
      <c r="C8" s="3"/>
      <c r="D8" s="51"/>
      <c r="E8" s="51"/>
      <c r="F8" s="3"/>
      <c r="G8" s="3"/>
      <c r="H8" s="3"/>
      <c r="I8" s="51"/>
      <c r="J8" s="51"/>
      <c r="K8" s="3" t="s">
        <v>845</v>
      </c>
      <c r="L8" s="3"/>
      <c r="M8" s="3"/>
      <c r="N8" s="3"/>
      <c r="O8" s="3"/>
      <c r="P8" s="3"/>
      <c r="Q8" s="3"/>
      <c r="R8" s="3"/>
      <c r="S8" s="3"/>
      <c r="T8" s="3"/>
      <c r="U8" s="3"/>
      <c r="V8" s="3"/>
      <c r="W8" s="3"/>
      <c r="X8" s="3"/>
      <c r="Y8" s="3"/>
      <c r="Z8" s="3"/>
    </row>
    <row r="9" spans="1:26" ht="47.25" customHeight="1" x14ac:dyDescent="0.3">
      <c r="A9" s="3"/>
      <c r="B9" s="3"/>
      <c r="C9" s="3"/>
      <c r="D9" s="51"/>
      <c r="E9" s="51"/>
      <c r="F9" s="3"/>
      <c r="G9" s="3"/>
      <c r="H9" s="3"/>
      <c r="I9" s="51"/>
      <c r="J9" s="51"/>
      <c r="K9" s="3"/>
      <c r="L9" s="63" t="s">
        <v>846</v>
      </c>
      <c r="M9" s="64" t="s">
        <v>847</v>
      </c>
      <c r="N9" s="3"/>
      <c r="O9" s="3"/>
      <c r="P9" s="3"/>
      <c r="Q9" s="3"/>
      <c r="R9" s="3"/>
      <c r="S9" s="3"/>
      <c r="T9" s="3"/>
      <c r="U9" s="3"/>
      <c r="V9" s="3"/>
      <c r="W9" s="3"/>
      <c r="X9" s="3"/>
      <c r="Y9" s="3"/>
      <c r="Z9" s="3"/>
    </row>
    <row r="10" spans="1:26" ht="86.4" x14ac:dyDescent="0.3">
      <c r="A10" s="3"/>
      <c r="B10" s="3"/>
      <c r="C10" s="3"/>
      <c r="D10" s="51"/>
      <c r="E10" s="51"/>
      <c r="F10" s="3"/>
      <c r="G10" s="3"/>
      <c r="H10" s="3"/>
      <c r="I10" s="51"/>
      <c r="J10" s="51"/>
      <c r="K10" s="29" t="s">
        <v>848</v>
      </c>
      <c r="L10" s="3">
        <f>COUNTIFS('3. EXPANSIONS REPORT'!$T$3:$T$1048576,"Not Finalised",'3. EXPANSIONS REPORT'!$W$3:$W$1048576,"&lt;90")</f>
        <v>0</v>
      </c>
      <c r="M10" s="3">
        <f>COUNTIFS('3. EXPANSIONS REPORT'!$T$3:$T$1048576,"Not Finalised",'3. EXPANSIONS REPORT'!$W$3:$W$1048576,"&lt;90")</f>
        <v>0</v>
      </c>
      <c r="N10" s="3"/>
      <c r="O10" s="3"/>
      <c r="P10" s="3"/>
      <c r="Q10" s="3"/>
      <c r="R10" s="3"/>
      <c r="S10" s="3"/>
      <c r="T10" s="3"/>
      <c r="U10" s="3"/>
      <c r="V10" s="3"/>
      <c r="W10" s="3"/>
      <c r="X10" s="3"/>
      <c r="Y10" s="3"/>
      <c r="Z10" s="3"/>
    </row>
    <row r="11" spans="1:26" ht="14.4" x14ac:dyDescent="0.3">
      <c r="A11" s="3"/>
      <c r="B11" s="3"/>
      <c r="C11" s="3"/>
      <c r="D11" s="51"/>
      <c r="E11" s="51"/>
      <c r="F11" s="3"/>
      <c r="G11" s="3"/>
      <c r="H11" s="3"/>
      <c r="I11" s="51"/>
      <c r="J11" s="51"/>
      <c r="K11" s="3"/>
      <c r="L11" s="3"/>
      <c r="M11" s="3"/>
      <c r="N11" s="3"/>
      <c r="O11" s="3"/>
      <c r="P11" s="3"/>
      <c r="Q11" s="3"/>
      <c r="R11" s="3"/>
      <c r="S11" s="3"/>
      <c r="T11" s="3"/>
      <c r="U11" s="3"/>
      <c r="V11" s="3"/>
      <c r="W11" s="3"/>
      <c r="X11" s="3"/>
      <c r="Y11" s="3"/>
      <c r="Z11" s="3"/>
    </row>
    <row r="12" spans="1:26" ht="14.4" x14ac:dyDescent="0.3">
      <c r="A12" s="3"/>
      <c r="B12" s="3"/>
      <c r="C12" s="3"/>
      <c r="D12" s="51"/>
      <c r="E12" s="51"/>
      <c r="F12" s="3"/>
      <c r="G12" s="3"/>
      <c r="H12" s="3"/>
      <c r="I12" s="51"/>
      <c r="J12" s="51"/>
      <c r="K12" s="3"/>
      <c r="L12" s="3"/>
      <c r="M12" s="3"/>
      <c r="N12" s="3"/>
      <c r="O12" s="3"/>
      <c r="P12" s="3"/>
      <c r="Q12" s="3"/>
      <c r="R12" s="3"/>
      <c r="S12" s="3"/>
      <c r="T12" s="3"/>
      <c r="U12" s="3"/>
      <c r="V12" s="3"/>
      <c r="W12" s="3"/>
      <c r="X12" s="3"/>
      <c r="Y12" s="3"/>
      <c r="Z12" s="3"/>
    </row>
    <row r="13" spans="1:26" ht="14.4" x14ac:dyDescent="0.3">
      <c r="A13" s="3"/>
      <c r="B13" s="3"/>
      <c r="C13" s="3"/>
      <c r="D13" s="51"/>
      <c r="E13" s="51"/>
      <c r="F13" s="3"/>
      <c r="G13" s="3"/>
      <c r="H13" s="3"/>
      <c r="I13" s="51"/>
      <c r="J13" s="51"/>
      <c r="K13" s="3"/>
      <c r="L13" s="3"/>
      <c r="M13" s="3"/>
      <c r="N13" s="3"/>
      <c r="O13" s="3"/>
      <c r="P13" s="3"/>
      <c r="Q13" s="3"/>
      <c r="R13" s="3"/>
      <c r="S13" s="3"/>
      <c r="T13" s="3"/>
      <c r="U13" s="3"/>
      <c r="V13" s="3"/>
      <c r="W13" s="3"/>
      <c r="X13" s="3"/>
      <c r="Y13" s="3"/>
      <c r="Z13" s="3"/>
    </row>
    <row r="14" spans="1:26" ht="14.4" x14ac:dyDescent="0.3">
      <c r="A14" s="3"/>
      <c r="B14" s="3"/>
      <c r="C14" s="3"/>
      <c r="D14" s="51"/>
      <c r="E14" s="51"/>
      <c r="F14" s="3"/>
      <c r="G14" s="3"/>
      <c r="H14" s="3"/>
      <c r="I14" s="51"/>
      <c r="J14" s="51"/>
      <c r="K14" s="3"/>
      <c r="L14" s="3"/>
      <c r="M14" s="3"/>
      <c r="N14" s="3"/>
      <c r="O14" s="3"/>
      <c r="P14" s="3"/>
      <c r="Q14" s="3"/>
      <c r="R14" s="3"/>
      <c r="S14" s="3"/>
      <c r="T14" s="3"/>
      <c r="U14" s="3"/>
      <c r="V14" s="3"/>
      <c r="W14" s="3"/>
      <c r="X14" s="3"/>
      <c r="Y14" s="3"/>
      <c r="Z14" s="3"/>
    </row>
    <row r="15" spans="1:26" ht="14.4" x14ac:dyDescent="0.3">
      <c r="A15" s="3"/>
      <c r="B15" s="3"/>
      <c r="C15" s="3"/>
      <c r="D15" s="51"/>
      <c r="E15" s="51"/>
      <c r="F15" s="3"/>
      <c r="G15" s="3"/>
      <c r="H15" s="3"/>
      <c r="I15" s="51"/>
      <c r="J15" s="51"/>
      <c r="K15" s="3"/>
      <c r="L15" s="3"/>
      <c r="M15" s="3"/>
      <c r="N15" s="3"/>
      <c r="O15" s="3"/>
      <c r="P15" s="3"/>
      <c r="Q15" s="3"/>
      <c r="R15" s="3"/>
      <c r="S15" s="3"/>
      <c r="T15" s="3"/>
      <c r="U15" s="3"/>
      <c r="V15" s="3"/>
      <c r="W15" s="3"/>
      <c r="X15" s="3"/>
      <c r="Y15" s="3"/>
      <c r="Z15" s="3"/>
    </row>
    <row r="16" spans="1:26" ht="14.4" x14ac:dyDescent="0.3">
      <c r="A16" s="3"/>
      <c r="B16" s="3"/>
      <c r="C16" s="3"/>
      <c r="D16" s="51"/>
      <c r="E16" s="51"/>
      <c r="F16" s="3"/>
      <c r="G16" s="3"/>
      <c r="H16" s="3"/>
      <c r="I16" s="51"/>
      <c r="J16" s="51"/>
      <c r="K16" s="3"/>
      <c r="L16" s="3"/>
      <c r="M16" s="3"/>
      <c r="N16" s="3"/>
      <c r="O16" s="3"/>
      <c r="P16" s="3"/>
      <c r="Q16" s="3"/>
      <c r="R16" s="3"/>
      <c r="S16" s="3"/>
      <c r="T16" s="3"/>
      <c r="U16" s="3"/>
      <c r="V16" s="3"/>
      <c r="W16" s="3"/>
      <c r="X16" s="3"/>
      <c r="Y16" s="3"/>
      <c r="Z16" s="3"/>
    </row>
    <row r="17" spans="1:26" ht="14.4" x14ac:dyDescent="0.3">
      <c r="A17" s="3"/>
      <c r="B17" s="3"/>
      <c r="C17" s="3"/>
      <c r="D17" s="51"/>
      <c r="E17" s="51"/>
      <c r="F17" s="3"/>
      <c r="G17" s="3"/>
      <c r="H17" s="3"/>
      <c r="I17" s="51"/>
      <c r="J17" s="51"/>
      <c r="K17" s="3"/>
      <c r="L17" s="3"/>
      <c r="M17" s="3"/>
      <c r="N17" s="3"/>
      <c r="O17" s="3"/>
      <c r="P17" s="3"/>
      <c r="Q17" s="3"/>
      <c r="R17" s="3"/>
      <c r="S17" s="3"/>
      <c r="T17" s="3"/>
      <c r="U17" s="3"/>
      <c r="V17" s="3"/>
      <c r="W17" s="3"/>
      <c r="X17" s="3"/>
      <c r="Y17" s="3"/>
      <c r="Z17" s="3"/>
    </row>
    <row r="18" spans="1:26" ht="14.4" x14ac:dyDescent="0.3">
      <c r="A18" s="3"/>
      <c r="B18" s="3"/>
      <c r="C18" s="3"/>
      <c r="D18" s="51"/>
      <c r="E18" s="51"/>
      <c r="F18" s="3"/>
      <c r="G18" s="3"/>
      <c r="H18" s="3"/>
      <c r="I18" s="51"/>
      <c r="J18" s="51"/>
      <c r="K18" s="3"/>
      <c r="L18" s="3"/>
      <c r="M18" s="3"/>
      <c r="N18" s="3"/>
      <c r="O18" s="3"/>
      <c r="P18" s="3"/>
      <c r="Q18" s="3"/>
      <c r="R18" s="3"/>
      <c r="S18" s="3"/>
      <c r="T18" s="3"/>
      <c r="U18" s="3"/>
      <c r="V18" s="3"/>
      <c r="W18" s="3"/>
      <c r="X18" s="3"/>
      <c r="Y18" s="3"/>
      <c r="Z18" s="3"/>
    </row>
    <row r="19" spans="1:26" ht="14.4" x14ac:dyDescent="0.3">
      <c r="A19" s="3"/>
      <c r="B19" s="3"/>
      <c r="C19" s="3"/>
      <c r="D19" s="51"/>
      <c r="E19" s="51"/>
      <c r="F19" s="3"/>
      <c r="G19" s="3"/>
      <c r="H19" s="3"/>
      <c r="I19" s="51"/>
      <c r="J19" s="51"/>
      <c r="K19" s="3"/>
      <c r="L19" s="3"/>
      <c r="M19" s="3"/>
      <c r="N19" s="3"/>
      <c r="O19" s="3"/>
      <c r="P19" s="3"/>
      <c r="Q19" s="3"/>
      <c r="R19" s="3"/>
      <c r="S19" s="3"/>
      <c r="T19" s="3"/>
      <c r="U19" s="3"/>
      <c r="V19" s="3"/>
      <c r="W19" s="3"/>
      <c r="X19" s="3"/>
      <c r="Y19" s="3"/>
      <c r="Z19" s="3"/>
    </row>
    <row r="20" spans="1:26" ht="14.4" x14ac:dyDescent="0.3">
      <c r="A20" s="3"/>
      <c r="B20" s="3"/>
      <c r="C20" s="3"/>
      <c r="D20" s="51"/>
      <c r="E20" s="51"/>
      <c r="F20" s="3"/>
      <c r="G20" s="3"/>
      <c r="H20" s="3"/>
      <c r="I20" s="51"/>
      <c r="J20" s="51"/>
      <c r="K20" s="3"/>
      <c r="L20" s="3"/>
      <c r="M20" s="3"/>
      <c r="N20" s="3"/>
      <c r="O20" s="3"/>
      <c r="P20" s="3"/>
      <c r="Q20" s="3"/>
      <c r="R20" s="3"/>
      <c r="S20" s="3"/>
      <c r="T20" s="3"/>
      <c r="U20" s="3"/>
      <c r="V20" s="3"/>
      <c r="W20" s="3"/>
      <c r="X20" s="3"/>
      <c r="Y20" s="3"/>
      <c r="Z20" s="3"/>
    </row>
    <row r="21" spans="1:26" ht="15.75" customHeight="1" x14ac:dyDescent="0.3">
      <c r="A21" s="3"/>
      <c r="B21" s="3"/>
      <c r="C21" s="3"/>
      <c r="D21" s="51"/>
      <c r="E21" s="51"/>
      <c r="F21" s="3"/>
      <c r="G21" s="3"/>
      <c r="H21" s="3"/>
      <c r="I21" s="51"/>
      <c r="J21" s="51"/>
      <c r="K21" s="3"/>
      <c r="L21" s="3"/>
      <c r="M21" s="3"/>
      <c r="N21" s="3"/>
      <c r="O21" s="3"/>
      <c r="P21" s="3"/>
      <c r="Q21" s="3"/>
      <c r="R21" s="3"/>
      <c r="S21" s="3"/>
      <c r="T21" s="3"/>
      <c r="U21" s="3"/>
      <c r="V21" s="3"/>
      <c r="W21" s="3"/>
      <c r="X21" s="3"/>
      <c r="Y21" s="3"/>
      <c r="Z21" s="3"/>
    </row>
    <row r="22" spans="1:26" ht="15.75" customHeight="1" x14ac:dyDescent="0.3">
      <c r="A22" s="3"/>
      <c r="B22" s="3"/>
      <c r="C22" s="3"/>
      <c r="D22" s="51"/>
      <c r="E22" s="51"/>
      <c r="F22" s="3"/>
      <c r="G22" s="3"/>
      <c r="H22" s="3"/>
      <c r="I22" s="51"/>
      <c r="J22" s="51"/>
      <c r="K22" s="3"/>
      <c r="L22" s="3"/>
      <c r="M22" s="3"/>
      <c r="N22" s="3"/>
      <c r="O22" s="3"/>
      <c r="P22" s="3"/>
      <c r="Q22" s="3"/>
      <c r="R22" s="3"/>
      <c r="S22" s="3"/>
      <c r="T22" s="3"/>
      <c r="U22" s="3"/>
      <c r="V22" s="3"/>
      <c r="W22" s="3"/>
      <c r="X22" s="3"/>
      <c r="Y22" s="3"/>
      <c r="Z22" s="3"/>
    </row>
    <row r="23" spans="1:26" ht="15.75" customHeight="1" x14ac:dyDescent="0.3">
      <c r="A23" s="3"/>
      <c r="B23" s="3"/>
      <c r="C23" s="3"/>
      <c r="D23" s="51"/>
      <c r="E23" s="51"/>
      <c r="F23" s="3"/>
      <c r="G23" s="3"/>
      <c r="H23" s="3"/>
      <c r="I23" s="51"/>
      <c r="J23" s="51"/>
      <c r="K23" s="3"/>
      <c r="L23" s="3"/>
      <c r="M23" s="3"/>
      <c r="N23" s="3"/>
      <c r="O23" s="3"/>
      <c r="P23" s="3"/>
      <c r="Q23" s="3"/>
      <c r="R23" s="3"/>
      <c r="S23" s="3"/>
      <c r="T23" s="3"/>
      <c r="U23" s="3"/>
      <c r="V23" s="3"/>
      <c r="W23" s="3"/>
      <c r="X23" s="3"/>
      <c r="Y23" s="3"/>
      <c r="Z23" s="3"/>
    </row>
    <row r="24" spans="1:26" ht="15.75" customHeight="1" x14ac:dyDescent="0.3">
      <c r="A24" s="3"/>
      <c r="B24" s="3"/>
      <c r="C24" s="3"/>
      <c r="D24" s="51"/>
      <c r="E24" s="51"/>
      <c r="F24" s="3"/>
      <c r="G24" s="3"/>
      <c r="H24" s="3"/>
      <c r="I24" s="51"/>
      <c r="J24" s="51"/>
      <c r="K24" s="3"/>
      <c r="L24" s="3"/>
      <c r="M24" s="3"/>
      <c r="N24" s="3"/>
      <c r="O24" s="3"/>
      <c r="P24" s="3"/>
      <c r="Q24" s="3"/>
      <c r="R24" s="3"/>
      <c r="S24" s="3"/>
      <c r="T24" s="3"/>
      <c r="U24" s="3"/>
      <c r="V24" s="3"/>
      <c r="W24" s="3"/>
      <c r="X24" s="3"/>
      <c r="Y24" s="3"/>
      <c r="Z24" s="3"/>
    </row>
    <row r="25" spans="1:26" ht="15.75" customHeight="1" x14ac:dyDescent="0.3">
      <c r="A25" s="3"/>
      <c r="B25" s="3"/>
      <c r="C25" s="3"/>
      <c r="D25" s="51"/>
      <c r="E25" s="51"/>
      <c r="F25" s="3"/>
      <c r="G25" s="3"/>
      <c r="H25" s="3"/>
      <c r="I25" s="51"/>
      <c r="J25" s="51"/>
      <c r="K25" s="3"/>
      <c r="L25" s="3"/>
      <c r="M25" s="3"/>
      <c r="N25" s="3"/>
      <c r="O25" s="3"/>
      <c r="P25" s="3"/>
      <c r="Q25" s="3"/>
      <c r="R25" s="3"/>
      <c r="S25" s="3"/>
      <c r="T25" s="3"/>
      <c r="U25" s="3"/>
      <c r="V25" s="3"/>
      <c r="W25" s="3"/>
      <c r="X25" s="3"/>
      <c r="Y25" s="3"/>
      <c r="Z25" s="3"/>
    </row>
    <row r="26" spans="1:26" ht="15.75" customHeight="1" x14ac:dyDescent="0.3">
      <c r="A26" s="3"/>
      <c r="B26" s="3"/>
      <c r="C26" s="3"/>
      <c r="D26" s="51"/>
      <c r="E26" s="51"/>
      <c r="F26" s="3"/>
      <c r="G26" s="3"/>
      <c r="H26" s="3"/>
      <c r="I26" s="51"/>
      <c r="J26" s="51"/>
      <c r="K26" s="3"/>
      <c r="L26" s="3"/>
      <c r="M26" s="3"/>
      <c r="N26" s="3"/>
      <c r="O26" s="3"/>
      <c r="P26" s="3"/>
      <c r="Q26" s="3"/>
      <c r="R26" s="3"/>
      <c r="S26" s="3"/>
      <c r="T26" s="3"/>
      <c r="U26" s="3"/>
      <c r="V26" s="3"/>
      <c r="W26" s="3"/>
      <c r="X26" s="3"/>
      <c r="Y26" s="3"/>
      <c r="Z26" s="3"/>
    </row>
    <row r="27" spans="1:26" ht="15.75" customHeight="1" x14ac:dyDescent="0.3">
      <c r="A27" s="3"/>
      <c r="B27" s="3"/>
      <c r="C27" s="3"/>
      <c r="D27" s="51"/>
      <c r="E27" s="51"/>
      <c r="F27" s="3"/>
      <c r="G27" s="3"/>
      <c r="H27" s="3"/>
      <c r="I27" s="51"/>
      <c r="J27" s="51"/>
      <c r="K27" s="3"/>
      <c r="L27" s="3"/>
      <c r="M27" s="3"/>
      <c r="N27" s="3"/>
      <c r="O27" s="3"/>
      <c r="P27" s="3"/>
      <c r="Q27" s="3"/>
      <c r="R27" s="3"/>
      <c r="S27" s="3"/>
      <c r="T27" s="3"/>
      <c r="U27" s="3"/>
      <c r="V27" s="3"/>
      <c r="W27" s="3"/>
      <c r="X27" s="3"/>
      <c r="Y27" s="3"/>
      <c r="Z27" s="3"/>
    </row>
    <row r="28" spans="1:26" ht="15.75" customHeight="1" x14ac:dyDescent="0.3">
      <c r="A28" s="3"/>
      <c r="B28" s="3"/>
      <c r="C28" s="3"/>
      <c r="D28" s="51"/>
      <c r="E28" s="51"/>
      <c r="F28" s="3"/>
      <c r="G28" s="3"/>
      <c r="H28" s="3"/>
      <c r="I28" s="51"/>
      <c r="J28" s="51"/>
      <c r="K28" s="3"/>
      <c r="L28" s="3"/>
      <c r="M28" s="3"/>
      <c r="N28" s="3"/>
      <c r="O28" s="3"/>
      <c r="P28" s="3"/>
      <c r="Q28" s="3"/>
      <c r="R28" s="3"/>
      <c r="S28" s="3"/>
      <c r="T28" s="3"/>
      <c r="U28" s="3"/>
      <c r="V28" s="3"/>
      <c r="W28" s="3"/>
      <c r="X28" s="3"/>
      <c r="Y28" s="3"/>
      <c r="Z28" s="3"/>
    </row>
    <row r="29" spans="1:26" ht="15.75" customHeight="1" x14ac:dyDescent="0.3">
      <c r="A29" s="3"/>
      <c r="B29" s="3"/>
      <c r="C29" s="3"/>
      <c r="D29" s="51"/>
      <c r="E29" s="51"/>
      <c r="F29" s="3"/>
      <c r="G29" s="3"/>
      <c r="H29" s="3"/>
      <c r="I29" s="51"/>
      <c r="J29" s="51"/>
      <c r="K29" s="3"/>
      <c r="L29" s="3"/>
      <c r="M29" s="3"/>
      <c r="N29" s="3"/>
      <c r="O29" s="3"/>
      <c r="P29" s="3"/>
      <c r="Q29" s="3"/>
      <c r="R29" s="3"/>
      <c r="S29" s="3"/>
      <c r="T29" s="3"/>
      <c r="U29" s="3"/>
      <c r="V29" s="3"/>
      <c r="W29" s="3"/>
      <c r="X29" s="3"/>
      <c r="Y29" s="3"/>
      <c r="Z29" s="3"/>
    </row>
    <row r="30" spans="1:26" ht="15.75" customHeight="1" x14ac:dyDescent="0.3">
      <c r="A30" s="3"/>
      <c r="B30" s="3"/>
      <c r="C30" s="3"/>
      <c r="D30" s="51"/>
      <c r="E30" s="51"/>
      <c r="F30" s="3"/>
      <c r="G30" s="3"/>
      <c r="H30" s="3"/>
      <c r="I30" s="51"/>
      <c r="J30" s="51"/>
      <c r="K30" s="3"/>
      <c r="L30" s="3"/>
      <c r="M30" s="3"/>
      <c r="N30" s="3"/>
      <c r="O30" s="3"/>
      <c r="P30" s="3"/>
      <c r="Q30" s="3"/>
      <c r="R30" s="3"/>
      <c r="S30" s="3"/>
      <c r="T30" s="3"/>
      <c r="U30" s="3"/>
      <c r="V30" s="3"/>
      <c r="W30" s="3"/>
      <c r="X30" s="3"/>
      <c r="Y30" s="3"/>
      <c r="Z30" s="3"/>
    </row>
    <row r="31" spans="1:26" ht="15.75" customHeight="1" x14ac:dyDescent="0.3">
      <c r="A31" s="3"/>
      <c r="B31" s="3"/>
      <c r="C31" s="3"/>
      <c r="D31" s="51"/>
      <c r="E31" s="51"/>
      <c r="F31" s="3"/>
      <c r="G31" s="3"/>
      <c r="H31" s="3"/>
      <c r="I31" s="51"/>
      <c r="J31" s="51"/>
      <c r="K31" s="3"/>
      <c r="L31" s="3"/>
      <c r="M31" s="3"/>
      <c r="N31" s="3"/>
      <c r="O31" s="3"/>
      <c r="P31" s="3"/>
      <c r="Q31" s="3"/>
      <c r="R31" s="3"/>
      <c r="S31" s="3"/>
      <c r="T31" s="3"/>
      <c r="U31" s="3"/>
      <c r="V31" s="3"/>
      <c r="W31" s="3"/>
      <c r="X31" s="3"/>
      <c r="Y31" s="3"/>
      <c r="Z31" s="3"/>
    </row>
    <row r="32" spans="1:26" ht="15.75" customHeight="1" x14ac:dyDescent="0.3">
      <c r="A32" s="3"/>
      <c r="B32" s="3"/>
      <c r="C32" s="3"/>
      <c r="D32" s="51"/>
      <c r="E32" s="51"/>
      <c r="F32" s="3"/>
      <c r="G32" s="3"/>
      <c r="H32" s="3"/>
      <c r="I32" s="51"/>
      <c r="J32" s="51"/>
      <c r="K32" s="3"/>
      <c r="L32" s="3"/>
      <c r="M32" s="3"/>
      <c r="N32" s="3"/>
      <c r="O32" s="3"/>
      <c r="P32" s="3"/>
      <c r="Q32" s="3"/>
      <c r="R32" s="3"/>
      <c r="S32" s="3"/>
      <c r="T32" s="3"/>
      <c r="U32" s="3"/>
      <c r="V32" s="3"/>
      <c r="W32" s="3"/>
      <c r="X32" s="3"/>
      <c r="Y32" s="3"/>
      <c r="Z32" s="3"/>
    </row>
    <row r="33" spans="1:26" ht="15.75" customHeight="1" x14ac:dyDescent="0.3">
      <c r="A33" s="3"/>
      <c r="B33" s="3"/>
      <c r="C33" s="3"/>
      <c r="D33" s="51"/>
      <c r="E33" s="51"/>
      <c r="F33" s="3"/>
      <c r="G33" s="3"/>
      <c r="H33" s="3"/>
      <c r="I33" s="51"/>
      <c r="J33" s="51"/>
      <c r="K33" s="3"/>
      <c r="L33" s="3"/>
      <c r="M33" s="3"/>
      <c r="N33" s="3"/>
      <c r="O33" s="3"/>
      <c r="P33" s="3"/>
      <c r="Q33" s="3"/>
      <c r="R33" s="3"/>
      <c r="S33" s="3"/>
      <c r="T33" s="3"/>
      <c r="U33" s="3"/>
      <c r="V33" s="3"/>
      <c r="W33" s="3"/>
      <c r="X33" s="3"/>
      <c r="Y33" s="3"/>
      <c r="Z33" s="3"/>
    </row>
    <row r="34" spans="1:26" ht="15.75" customHeight="1" x14ac:dyDescent="0.3">
      <c r="A34" s="3"/>
      <c r="B34" s="3"/>
      <c r="C34" s="3"/>
      <c r="D34" s="51"/>
      <c r="E34" s="51"/>
      <c r="F34" s="3"/>
      <c r="G34" s="3"/>
      <c r="H34" s="3"/>
      <c r="I34" s="51"/>
      <c r="J34" s="51"/>
      <c r="K34" s="3"/>
      <c r="L34" s="3"/>
      <c r="M34" s="3"/>
      <c r="N34" s="3"/>
      <c r="O34" s="3"/>
      <c r="P34" s="3"/>
      <c r="Q34" s="3"/>
      <c r="R34" s="3"/>
      <c r="S34" s="3"/>
      <c r="T34" s="3"/>
      <c r="U34" s="3"/>
      <c r="V34" s="3"/>
      <c r="W34" s="3"/>
      <c r="X34" s="3"/>
      <c r="Y34" s="3"/>
      <c r="Z34" s="3"/>
    </row>
    <row r="35" spans="1:26" ht="15.75" customHeight="1" x14ac:dyDescent="0.3">
      <c r="A35" s="3"/>
      <c r="B35" s="3"/>
      <c r="C35" s="3"/>
      <c r="D35" s="51"/>
      <c r="E35" s="51"/>
      <c r="F35" s="3"/>
      <c r="G35" s="3"/>
      <c r="H35" s="3"/>
      <c r="I35" s="51"/>
      <c r="J35" s="51"/>
      <c r="K35" s="3"/>
      <c r="L35" s="3"/>
      <c r="M35" s="3"/>
      <c r="N35" s="3"/>
      <c r="O35" s="3"/>
      <c r="P35" s="3"/>
      <c r="Q35" s="3"/>
      <c r="R35" s="3"/>
      <c r="S35" s="3"/>
      <c r="T35" s="3"/>
      <c r="U35" s="3"/>
      <c r="V35" s="3"/>
      <c r="W35" s="3"/>
      <c r="X35" s="3"/>
      <c r="Y35" s="3"/>
      <c r="Z35" s="3"/>
    </row>
    <row r="36" spans="1:26" ht="15.75" customHeight="1" x14ac:dyDescent="0.3">
      <c r="A36" s="3"/>
      <c r="B36" s="3"/>
      <c r="C36" s="3"/>
      <c r="D36" s="51"/>
      <c r="E36" s="51"/>
      <c r="F36" s="3"/>
      <c r="G36" s="3"/>
      <c r="H36" s="3"/>
      <c r="I36" s="51"/>
      <c r="J36" s="51"/>
      <c r="K36" s="3"/>
      <c r="L36" s="3"/>
      <c r="M36" s="3"/>
      <c r="N36" s="3"/>
      <c r="O36" s="3"/>
      <c r="P36" s="3"/>
      <c r="Q36" s="3"/>
      <c r="R36" s="3"/>
      <c r="S36" s="3"/>
      <c r="T36" s="3"/>
      <c r="U36" s="3"/>
      <c r="V36" s="3"/>
      <c r="W36" s="3"/>
      <c r="X36" s="3"/>
      <c r="Y36" s="3"/>
      <c r="Z36" s="3"/>
    </row>
    <row r="37" spans="1:26" ht="15.75" customHeight="1" x14ac:dyDescent="0.3">
      <c r="A37" s="3"/>
      <c r="B37" s="3"/>
      <c r="C37" s="3"/>
      <c r="D37" s="51"/>
      <c r="E37" s="51"/>
      <c r="F37" s="3"/>
      <c r="G37" s="3"/>
      <c r="H37" s="3"/>
      <c r="I37" s="51"/>
      <c r="J37" s="51"/>
      <c r="K37" s="3"/>
      <c r="L37" s="3"/>
      <c r="M37" s="3"/>
      <c r="N37" s="3"/>
      <c r="O37" s="3"/>
      <c r="P37" s="3"/>
      <c r="Q37" s="3"/>
      <c r="R37" s="3"/>
      <c r="S37" s="3"/>
      <c r="T37" s="3"/>
      <c r="U37" s="3"/>
      <c r="V37" s="3"/>
      <c r="W37" s="3"/>
      <c r="X37" s="3"/>
      <c r="Y37" s="3"/>
      <c r="Z37" s="3"/>
    </row>
    <row r="38" spans="1:26" ht="15.75" customHeight="1" x14ac:dyDescent="0.3">
      <c r="A38" s="3"/>
      <c r="B38" s="3"/>
      <c r="C38" s="3"/>
      <c r="D38" s="51"/>
      <c r="E38" s="51"/>
      <c r="F38" s="3"/>
      <c r="G38" s="3"/>
      <c r="H38" s="3"/>
      <c r="I38" s="51"/>
      <c r="J38" s="51"/>
      <c r="K38" s="3"/>
      <c r="L38" s="3"/>
      <c r="M38" s="3"/>
      <c r="N38" s="3"/>
      <c r="O38" s="3"/>
      <c r="P38" s="3"/>
      <c r="Q38" s="3"/>
      <c r="R38" s="3"/>
      <c r="S38" s="3"/>
      <c r="T38" s="3"/>
      <c r="U38" s="3"/>
      <c r="V38" s="3"/>
      <c r="W38" s="3"/>
      <c r="X38" s="3"/>
      <c r="Y38" s="3"/>
      <c r="Z38" s="3"/>
    </row>
    <row r="39" spans="1:26" ht="15.75" customHeight="1" x14ac:dyDescent="0.3">
      <c r="A39" s="3"/>
      <c r="B39" s="3"/>
      <c r="C39" s="3"/>
      <c r="D39" s="51"/>
      <c r="E39" s="51"/>
      <c r="F39" s="3"/>
      <c r="G39" s="3"/>
      <c r="H39" s="3"/>
      <c r="I39" s="51"/>
      <c r="J39" s="51"/>
      <c r="K39" s="3"/>
      <c r="L39" s="3"/>
      <c r="M39" s="3"/>
      <c r="N39" s="3"/>
      <c r="O39" s="3"/>
      <c r="P39" s="3"/>
      <c r="Q39" s="3"/>
      <c r="R39" s="3"/>
      <c r="S39" s="3"/>
      <c r="T39" s="3"/>
      <c r="U39" s="3"/>
      <c r="V39" s="3"/>
      <c r="W39" s="3"/>
      <c r="X39" s="3"/>
      <c r="Y39" s="3"/>
      <c r="Z39" s="3"/>
    </row>
    <row r="40" spans="1:26" ht="15.75" customHeight="1" x14ac:dyDescent="0.3">
      <c r="A40" s="3"/>
      <c r="B40" s="3"/>
      <c r="C40" s="3"/>
      <c r="D40" s="51"/>
      <c r="E40" s="51"/>
      <c r="F40" s="3"/>
      <c r="G40" s="3"/>
      <c r="H40" s="3"/>
      <c r="I40" s="51"/>
      <c r="J40" s="51"/>
      <c r="K40" s="3"/>
      <c r="L40" s="3"/>
      <c r="M40" s="3"/>
      <c r="N40" s="3"/>
      <c r="O40" s="3"/>
      <c r="P40" s="3"/>
      <c r="Q40" s="3"/>
      <c r="R40" s="3"/>
      <c r="S40" s="3"/>
      <c r="T40" s="3"/>
      <c r="U40" s="3"/>
      <c r="V40" s="3"/>
      <c r="W40" s="3"/>
      <c r="X40" s="3"/>
      <c r="Y40" s="3"/>
      <c r="Z40" s="3"/>
    </row>
    <row r="41" spans="1:26" ht="15.75" customHeight="1" x14ac:dyDescent="0.3">
      <c r="A41" s="3"/>
      <c r="B41" s="3"/>
      <c r="C41" s="3"/>
      <c r="D41" s="51"/>
      <c r="E41" s="51"/>
      <c r="F41" s="3"/>
      <c r="G41" s="3"/>
      <c r="H41" s="3"/>
      <c r="I41" s="51"/>
      <c r="J41" s="51"/>
      <c r="K41" s="3"/>
      <c r="L41" s="3"/>
      <c r="M41" s="3"/>
      <c r="N41" s="3"/>
      <c r="O41" s="3"/>
      <c r="P41" s="3"/>
      <c r="Q41" s="3"/>
      <c r="R41" s="3"/>
      <c r="S41" s="3"/>
      <c r="T41" s="3"/>
      <c r="U41" s="3"/>
      <c r="V41" s="3"/>
      <c r="W41" s="3"/>
      <c r="X41" s="3"/>
      <c r="Y41" s="3"/>
      <c r="Z41" s="3"/>
    </row>
    <row r="42" spans="1:26" ht="15.75" customHeight="1" x14ac:dyDescent="0.3">
      <c r="A42" s="3"/>
      <c r="B42" s="3"/>
      <c r="C42" s="3"/>
      <c r="D42" s="51"/>
      <c r="E42" s="51"/>
      <c r="F42" s="3"/>
      <c r="G42" s="3"/>
      <c r="H42" s="3"/>
      <c r="I42" s="51"/>
      <c r="J42" s="51"/>
      <c r="K42" s="3"/>
      <c r="L42" s="3"/>
      <c r="M42" s="3"/>
      <c r="N42" s="3"/>
      <c r="O42" s="3"/>
      <c r="P42" s="3"/>
      <c r="Q42" s="3"/>
      <c r="R42" s="3"/>
      <c r="S42" s="3"/>
      <c r="T42" s="3"/>
      <c r="U42" s="3"/>
      <c r="V42" s="3"/>
      <c r="W42" s="3"/>
      <c r="X42" s="3"/>
      <c r="Y42" s="3"/>
      <c r="Z42" s="3"/>
    </row>
    <row r="43" spans="1:26" ht="15.75" customHeight="1" x14ac:dyDescent="0.3">
      <c r="A43" s="3"/>
      <c r="B43" s="3"/>
      <c r="C43" s="3"/>
      <c r="D43" s="51"/>
      <c r="E43" s="51"/>
      <c r="F43" s="3"/>
      <c r="G43" s="3"/>
      <c r="H43" s="3"/>
      <c r="I43" s="51"/>
      <c r="J43" s="51"/>
      <c r="K43" s="3"/>
      <c r="L43" s="3"/>
      <c r="M43" s="3"/>
      <c r="N43" s="3"/>
      <c r="O43" s="3"/>
      <c r="P43" s="3"/>
      <c r="Q43" s="3"/>
      <c r="R43" s="3"/>
      <c r="S43" s="3"/>
      <c r="T43" s="3"/>
      <c r="U43" s="3"/>
      <c r="V43" s="3"/>
      <c r="W43" s="3"/>
      <c r="X43" s="3"/>
      <c r="Y43" s="3"/>
      <c r="Z43" s="3"/>
    </row>
    <row r="44" spans="1:26" ht="15.75" customHeight="1" x14ac:dyDescent="0.3">
      <c r="A44" s="3"/>
      <c r="B44" s="3"/>
      <c r="C44" s="3"/>
      <c r="D44" s="51"/>
      <c r="E44" s="51"/>
      <c r="F44" s="3"/>
      <c r="G44" s="3"/>
      <c r="H44" s="3"/>
      <c r="I44" s="51"/>
      <c r="J44" s="51"/>
      <c r="K44" s="3"/>
      <c r="L44" s="3"/>
      <c r="M44" s="3"/>
      <c r="N44" s="3"/>
      <c r="O44" s="3"/>
      <c r="P44" s="3"/>
      <c r="Q44" s="3"/>
      <c r="R44" s="3"/>
      <c r="S44" s="3"/>
      <c r="T44" s="3"/>
      <c r="U44" s="3"/>
      <c r="V44" s="3"/>
      <c r="W44" s="3"/>
      <c r="X44" s="3"/>
      <c r="Y44" s="3"/>
      <c r="Z44" s="3"/>
    </row>
    <row r="45" spans="1:26" ht="15.75" customHeight="1" x14ac:dyDescent="0.3">
      <c r="A45" s="3"/>
      <c r="B45" s="3"/>
      <c r="C45" s="3"/>
      <c r="D45" s="51"/>
      <c r="E45" s="51"/>
      <c r="F45" s="3"/>
      <c r="G45" s="3"/>
      <c r="H45" s="3"/>
      <c r="I45" s="51"/>
      <c r="J45" s="51"/>
      <c r="K45" s="3"/>
      <c r="L45" s="3"/>
      <c r="M45" s="3"/>
      <c r="N45" s="3"/>
      <c r="O45" s="3"/>
      <c r="P45" s="3"/>
      <c r="Q45" s="3"/>
      <c r="R45" s="3"/>
      <c r="S45" s="3"/>
      <c r="T45" s="3"/>
      <c r="U45" s="3"/>
      <c r="V45" s="3"/>
      <c r="W45" s="3"/>
      <c r="X45" s="3"/>
      <c r="Y45" s="3"/>
      <c r="Z45" s="3"/>
    </row>
    <row r="46" spans="1:26" ht="15.75" customHeight="1" x14ac:dyDescent="0.3">
      <c r="A46" s="3"/>
      <c r="B46" s="3"/>
      <c r="C46" s="3"/>
      <c r="D46" s="51"/>
      <c r="E46" s="51"/>
      <c r="F46" s="3"/>
      <c r="G46" s="3"/>
      <c r="H46" s="3"/>
      <c r="I46" s="51"/>
      <c r="J46" s="51"/>
      <c r="K46" s="3"/>
      <c r="L46" s="3"/>
      <c r="M46" s="3"/>
      <c r="N46" s="3"/>
      <c r="O46" s="3"/>
      <c r="P46" s="3"/>
      <c r="Q46" s="3"/>
      <c r="R46" s="3"/>
      <c r="S46" s="3"/>
      <c r="T46" s="3"/>
      <c r="U46" s="3"/>
      <c r="V46" s="3"/>
      <c r="W46" s="3"/>
      <c r="X46" s="3"/>
      <c r="Y46" s="3"/>
      <c r="Z46" s="3"/>
    </row>
    <row r="47" spans="1:26" ht="15.75" customHeight="1" x14ac:dyDescent="0.3">
      <c r="A47" s="3"/>
      <c r="B47" s="3"/>
      <c r="C47" s="3"/>
      <c r="D47" s="51"/>
      <c r="E47" s="51"/>
      <c r="F47" s="3"/>
      <c r="G47" s="3"/>
      <c r="H47" s="3"/>
      <c r="I47" s="51"/>
      <c r="J47" s="51"/>
      <c r="K47" s="3"/>
      <c r="L47" s="3"/>
      <c r="M47" s="3"/>
      <c r="N47" s="3"/>
      <c r="O47" s="3"/>
      <c r="P47" s="3"/>
      <c r="Q47" s="3"/>
      <c r="R47" s="3"/>
      <c r="S47" s="3"/>
      <c r="T47" s="3"/>
      <c r="U47" s="3"/>
      <c r="V47" s="3"/>
      <c r="W47" s="3"/>
      <c r="X47" s="3"/>
      <c r="Y47" s="3"/>
      <c r="Z47" s="3"/>
    </row>
    <row r="48" spans="1:26" ht="15.75" customHeight="1" x14ac:dyDescent="0.3">
      <c r="A48" s="3"/>
      <c r="B48" s="3"/>
      <c r="C48" s="3"/>
      <c r="D48" s="51"/>
      <c r="E48" s="51"/>
      <c r="F48" s="3"/>
      <c r="G48" s="3"/>
      <c r="H48" s="3"/>
      <c r="I48" s="51"/>
      <c r="J48" s="51"/>
      <c r="K48" s="3"/>
      <c r="L48" s="3"/>
      <c r="M48" s="3"/>
      <c r="N48" s="3"/>
      <c r="O48" s="3"/>
      <c r="P48" s="3"/>
      <c r="Q48" s="3"/>
      <c r="R48" s="3"/>
      <c r="S48" s="3"/>
      <c r="T48" s="3"/>
      <c r="U48" s="3"/>
      <c r="V48" s="3"/>
      <c r="W48" s="3"/>
      <c r="X48" s="3"/>
      <c r="Y48" s="3"/>
      <c r="Z48" s="3"/>
    </row>
    <row r="49" spans="1:26" ht="15.75" customHeight="1" x14ac:dyDescent="0.3">
      <c r="A49" s="3"/>
      <c r="B49" s="3"/>
      <c r="C49" s="3"/>
      <c r="D49" s="51"/>
      <c r="E49" s="51"/>
      <c r="F49" s="3"/>
      <c r="G49" s="3"/>
      <c r="H49" s="3"/>
      <c r="I49" s="51"/>
      <c r="J49" s="51"/>
      <c r="K49" s="3"/>
      <c r="L49" s="3"/>
      <c r="M49" s="3"/>
      <c r="N49" s="3"/>
      <c r="O49" s="3"/>
      <c r="P49" s="3"/>
      <c r="Q49" s="3"/>
      <c r="R49" s="3"/>
      <c r="S49" s="3"/>
      <c r="T49" s="3"/>
      <c r="U49" s="3"/>
      <c r="V49" s="3"/>
      <c r="W49" s="3"/>
      <c r="X49" s="3"/>
      <c r="Y49" s="3"/>
      <c r="Z49" s="3"/>
    </row>
    <row r="50" spans="1:26" ht="15.75" customHeight="1" x14ac:dyDescent="0.3">
      <c r="A50" s="3"/>
      <c r="B50" s="3"/>
      <c r="C50" s="3"/>
      <c r="D50" s="51"/>
      <c r="E50" s="51"/>
      <c r="F50" s="3"/>
      <c r="G50" s="3"/>
      <c r="H50" s="3"/>
      <c r="I50" s="51"/>
      <c r="J50" s="51"/>
      <c r="K50" s="3"/>
      <c r="L50" s="3"/>
      <c r="M50" s="3"/>
      <c r="N50" s="3"/>
      <c r="O50" s="3"/>
      <c r="P50" s="3"/>
      <c r="Q50" s="3"/>
      <c r="R50" s="3"/>
      <c r="S50" s="3"/>
      <c r="T50" s="3"/>
      <c r="U50" s="3"/>
      <c r="V50" s="3"/>
      <c r="W50" s="3"/>
      <c r="X50" s="3"/>
      <c r="Y50" s="3"/>
      <c r="Z50" s="3"/>
    </row>
    <row r="51" spans="1:26" ht="15.75" customHeight="1" x14ac:dyDescent="0.3">
      <c r="A51" s="3"/>
      <c r="B51" s="3"/>
      <c r="C51" s="3"/>
      <c r="D51" s="51"/>
      <c r="E51" s="51"/>
      <c r="F51" s="3"/>
      <c r="G51" s="3"/>
      <c r="H51" s="3"/>
      <c r="I51" s="51"/>
      <c r="J51" s="51"/>
      <c r="K51" s="3"/>
      <c r="L51" s="3"/>
      <c r="M51" s="3"/>
      <c r="N51" s="3"/>
      <c r="O51" s="3"/>
      <c r="P51" s="3"/>
      <c r="Q51" s="3"/>
      <c r="R51" s="3"/>
      <c r="S51" s="3"/>
      <c r="T51" s="3"/>
      <c r="U51" s="3"/>
      <c r="V51" s="3"/>
      <c r="W51" s="3"/>
      <c r="X51" s="3"/>
      <c r="Y51" s="3"/>
      <c r="Z51" s="3"/>
    </row>
    <row r="52" spans="1:26" ht="15.75" customHeight="1" x14ac:dyDescent="0.3">
      <c r="A52" s="3"/>
      <c r="B52" s="3"/>
      <c r="C52" s="3"/>
      <c r="D52" s="51"/>
      <c r="E52" s="51"/>
      <c r="F52" s="3"/>
      <c r="G52" s="3"/>
      <c r="H52" s="3"/>
      <c r="I52" s="51"/>
      <c r="J52" s="51"/>
      <c r="K52" s="3"/>
      <c r="L52" s="3"/>
      <c r="M52" s="3"/>
      <c r="N52" s="3"/>
      <c r="O52" s="3"/>
      <c r="P52" s="3"/>
      <c r="Q52" s="3"/>
      <c r="R52" s="3"/>
      <c r="S52" s="3"/>
      <c r="T52" s="3"/>
      <c r="U52" s="3"/>
      <c r="V52" s="3"/>
      <c r="W52" s="3"/>
      <c r="X52" s="3"/>
      <c r="Y52" s="3"/>
      <c r="Z52" s="3"/>
    </row>
    <row r="53" spans="1:26" ht="15.75" customHeight="1" x14ac:dyDescent="0.3">
      <c r="A53" s="3"/>
      <c r="B53" s="3"/>
      <c r="C53" s="3"/>
      <c r="D53" s="51"/>
      <c r="E53" s="51"/>
      <c r="F53" s="3"/>
      <c r="G53" s="3"/>
      <c r="H53" s="3"/>
      <c r="I53" s="51"/>
      <c r="J53" s="51"/>
      <c r="K53" s="3"/>
      <c r="L53" s="3"/>
      <c r="M53" s="3"/>
      <c r="N53" s="3"/>
      <c r="O53" s="3"/>
      <c r="P53" s="3"/>
      <c r="Q53" s="3"/>
      <c r="R53" s="3"/>
      <c r="S53" s="3"/>
      <c r="T53" s="3"/>
      <c r="U53" s="3"/>
      <c r="V53" s="3"/>
      <c r="W53" s="3"/>
      <c r="X53" s="3"/>
      <c r="Y53" s="3"/>
      <c r="Z53" s="3"/>
    </row>
    <row r="54" spans="1:26" ht="15.75" customHeight="1" x14ac:dyDescent="0.3">
      <c r="A54" s="3"/>
      <c r="B54" s="3"/>
      <c r="C54" s="3"/>
      <c r="D54" s="51"/>
      <c r="E54" s="51"/>
      <c r="F54" s="3"/>
      <c r="G54" s="3"/>
      <c r="H54" s="3"/>
      <c r="I54" s="51"/>
      <c r="J54" s="51"/>
      <c r="K54" s="3"/>
      <c r="L54" s="3"/>
      <c r="M54" s="3"/>
      <c r="N54" s="3"/>
      <c r="O54" s="3"/>
      <c r="P54" s="3"/>
      <c r="Q54" s="3"/>
      <c r="R54" s="3"/>
      <c r="S54" s="3"/>
      <c r="T54" s="3"/>
      <c r="U54" s="3"/>
      <c r="V54" s="3"/>
      <c r="W54" s="3"/>
      <c r="X54" s="3"/>
      <c r="Y54" s="3"/>
      <c r="Z54" s="3"/>
    </row>
    <row r="55" spans="1:26" ht="15.75" customHeight="1" x14ac:dyDescent="0.3">
      <c r="A55" s="3"/>
      <c r="B55" s="3"/>
      <c r="C55" s="3"/>
      <c r="D55" s="51"/>
      <c r="E55" s="51"/>
      <c r="F55" s="3"/>
      <c r="G55" s="3"/>
      <c r="H55" s="3"/>
      <c r="I55" s="51"/>
      <c r="J55" s="51"/>
      <c r="K55" s="3"/>
      <c r="L55" s="3"/>
      <c r="M55" s="3"/>
      <c r="N55" s="3"/>
      <c r="O55" s="3"/>
      <c r="P55" s="3"/>
      <c r="Q55" s="3"/>
      <c r="R55" s="3"/>
      <c r="S55" s="3"/>
      <c r="T55" s="3"/>
      <c r="U55" s="3"/>
      <c r="V55" s="3"/>
      <c r="W55" s="3"/>
      <c r="X55" s="3"/>
      <c r="Y55" s="3"/>
      <c r="Z55" s="3"/>
    </row>
    <row r="56" spans="1:26" ht="15.75" customHeight="1" x14ac:dyDescent="0.3">
      <c r="A56" s="3"/>
      <c r="B56" s="3"/>
      <c r="C56" s="3"/>
      <c r="D56" s="51"/>
      <c r="E56" s="51"/>
      <c r="F56" s="3"/>
      <c r="G56" s="3"/>
      <c r="H56" s="3"/>
      <c r="I56" s="51"/>
      <c r="J56" s="51"/>
      <c r="K56" s="3"/>
      <c r="L56" s="3"/>
      <c r="M56" s="3"/>
      <c r="N56" s="3"/>
      <c r="O56" s="3"/>
      <c r="P56" s="3"/>
      <c r="Q56" s="3"/>
      <c r="R56" s="3"/>
      <c r="S56" s="3"/>
      <c r="T56" s="3"/>
      <c r="U56" s="3"/>
      <c r="V56" s="3"/>
      <c r="W56" s="3"/>
      <c r="X56" s="3"/>
      <c r="Y56" s="3"/>
      <c r="Z56" s="3"/>
    </row>
    <row r="57" spans="1:26" ht="15.75" customHeight="1" x14ac:dyDescent="0.3">
      <c r="A57" s="3"/>
      <c r="B57" s="3"/>
      <c r="C57" s="3"/>
      <c r="D57" s="51"/>
      <c r="E57" s="51"/>
      <c r="F57" s="3"/>
      <c r="G57" s="3"/>
      <c r="H57" s="3"/>
      <c r="I57" s="51"/>
      <c r="J57" s="51"/>
      <c r="K57" s="3"/>
      <c r="L57" s="3"/>
      <c r="M57" s="3"/>
      <c r="N57" s="3"/>
      <c r="O57" s="3"/>
      <c r="P57" s="3"/>
      <c r="Q57" s="3"/>
      <c r="R57" s="3"/>
      <c r="S57" s="3"/>
      <c r="T57" s="3"/>
      <c r="U57" s="3"/>
      <c r="V57" s="3"/>
      <c r="W57" s="3"/>
      <c r="X57" s="3"/>
      <c r="Y57" s="3"/>
      <c r="Z57" s="3"/>
    </row>
    <row r="58" spans="1:26" ht="15.75" customHeight="1" x14ac:dyDescent="0.3">
      <c r="A58" s="3"/>
      <c r="B58" s="3"/>
      <c r="C58" s="3"/>
      <c r="D58" s="51"/>
      <c r="E58" s="51"/>
      <c r="F58" s="3"/>
      <c r="G58" s="3"/>
      <c r="H58" s="3"/>
      <c r="I58" s="51"/>
      <c r="J58" s="51"/>
      <c r="K58" s="3"/>
      <c r="L58" s="3"/>
      <c r="M58" s="3"/>
      <c r="N58" s="3"/>
      <c r="O58" s="3"/>
      <c r="P58" s="3"/>
      <c r="Q58" s="3"/>
      <c r="R58" s="3"/>
      <c r="S58" s="3"/>
      <c r="T58" s="3"/>
      <c r="U58" s="3"/>
      <c r="V58" s="3"/>
      <c r="W58" s="3"/>
      <c r="X58" s="3"/>
      <c r="Y58" s="3"/>
      <c r="Z58" s="3"/>
    </row>
    <row r="59" spans="1:26" ht="15.75" customHeight="1" x14ac:dyDescent="0.3">
      <c r="A59" s="3"/>
      <c r="B59" s="3"/>
      <c r="C59" s="3"/>
      <c r="D59" s="51"/>
      <c r="E59" s="51"/>
      <c r="F59" s="3"/>
      <c r="G59" s="3"/>
      <c r="H59" s="3"/>
      <c r="I59" s="51"/>
      <c r="J59" s="51"/>
      <c r="K59" s="3"/>
      <c r="L59" s="3"/>
      <c r="M59" s="3"/>
      <c r="N59" s="3"/>
      <c r="O59" s="3"/>
      <c r="P59" s="3"/>
      <c r="Q59" s="3"/>
      <c r="R59" s="3"/>
      <c r="S59" s="3"/>
      <c r="T59" s="3"/>
      <c r="U59" s="3"/>
      <c r="V59" s="3"/>
      <c r="W59" s="3"/>
      <c r="X59" s="3"/>
      <c r="Y59" s="3"/>
      <c r="Z59" s="3"/>
    </row>
    <row r="60" spans="1:26" ht="15.75" customHeight="1" x14ac:dyDescent="0.3">
      <c r="A60" s="3"/>
      <c r="B60" s="3"/>
      <c r="C60" s="3"/>
      <c r="D60" s="51"/>
      <c r="E60" s="51"/>
      <c r="F60" s="3"/>
      <c r="G60" s="3"/>
      <c r="H60" s="3"/>
      <c r="I60" s="51"/>
      <c r="J60" s="51"/>
      <c r="K60" s="3"/>
      <c r="L60" s="3"/>
      <c r="M60" s="3"/>
      <c r="N60" s="3"/>
      <c r="O60" s="3"/>
      <c r="P60" s="3"/>
      <c r="Q60" s="3"/>
      <c r="R60" s="3"/>
      <c r="S60" s="3"/>
      <c r="T60" s="3"/>
      <c r="U60" s="3"/>
      <c r="V60" s="3"/>
      <c r="W60" s="3"/>
      <c r="X60" s="3"/>
      <c r="Y60" s="3"/>
      <c r="Z60" s="3"/>
    </row>
    <row r="61" spans="1:26" ht="15.75" customHeight="1" x14ac:dyDescent="0.3">
      <c r="A61" s="3"/>
      <c r="B61" s="3"/>
      <c r="C61" s="3"/>
      <c r="D61" s="51"/>
      <c r="E61" s="51"/>
      <c r="F61" s="3"/>
      <c r="G61" s="3"/>
      <c r="H61" s="3"/>
      <c r="I61" s="51"/>
      <c r="J61" s="51"/>
      <c r="K61" s="3"/>
      <c r="L61" s="3"/>
      <c r="M61" s="3"/>
      <c r="N61" s="3"/>
      <c r="O61" s="3"/>
      <c r="P61" s="3"/>
      <c r="Q61" s="3"/>
      <c r="R61" s="3"/>
      <c r="S61" s="3"/>
      <c r="T61" s="3"/>
      <c r="U61" s="3"/>
      <c r="V61" s="3"/>
      <c r="W61" s="3"/>
      <c r="X61" s="3"/>
      <c r="Y61" s="3"/>
      <c r="Z61" s="3"/>
    </row>
    <row r="62" spans="1:26" ht="15.75" customHeight="1" x14ac:dyDescent="0.3">
      <c r="A62" s="3"/>
      <c r="B62" s="3"/>
      <c r="C62" s="3"/>
      <c r="D62" s="51"/>
      <c r="E62" s="51"/>
      <c r="F62" s="3"/>
      <c r="G62" s="3"/>
      <c r="H62" s="3"/>
      <c r="I62" s="51"/>
      <c r="J62" s="51"/>
      <c r="K62" s="3"/>
      <c r="L62" s="3"/>
      <c r="M62" s="3"/>
      <c r="N62" s="3"/>
      <c r="O62" s="3"/>
      <c r="P62" s="3"/>
      <c r="Q62" s="3"/>
      <c r="R62" s="3"/>
      <c r="S62" s="3"/>
      <c r="T62" s="3"/>
      <c r="U62" s="3"/>
      <c r="V62" s="3"/>
      <c r="W62" s="3"/>
      <c r="X62" s="3"/>
      <c r="Y62" s="3"/>
      <c r="Z62" s="3"/>
    </row>
    <row r="63" spans="1:26" ht="15.75" customHeight="1" x14ac:dyDescent="0.3">
      <c r="A63" s="3"/>
      <c r="B63" s="3"/>
      <c r="C63" s="3"/>
      <c r="D63" s="51"/>
      <c r="E63" s="51"/>
      <c r="F63" s="3"/>
      <c r="G63" s="3"/>
      <c r="H63" s="3"/>
      <c r="I63" s="51"/>
      <c r="J63" s="51"/>
      <c r="K63" s="3"/>
      <c r="L63" s="3"/>
      <c r="M63" s="3"/>
      <c r="N63" s="3"/>
      <c r="O63" s="3"/>
      <c r="P63" s="3"/>
      <c r="Q63" s="3"/>
      <c r="R63" s="3"/>
      <c r="S63" s="3"/>
      <c r="T63" s="3"/>
      <c r="U63" s="3"/>
      <c r="V63" s="3"/>
      <c r="W63" s="3"/>
      <c r="X63" s="3"/>
      <c r="Y63" s="3"/>
      <c r="Z63" s="3"/>
    </row>
    <row r="64" spans="1:26" ht="15.75" customHeight="1" x14ac:dyDescent="0.3">
      <c r="A64" s="3"/>
      <c r="B64" s="3"/>
      <c r="C64" s="3"/>
      <c r="D64" s="51"/>
      <c r="E64" s="51"/>
      <c r="F64" s="3"/>
      <c r="G64" s="3"/>
      <c r="H64" s="3"/>
      <c r="I64" s="51"/>
      <c r="J64" s="51"/>
      <c r="K64" s="3"/>
      <c r="L64" s="3"/>
      <c r="M64" s="3"/>
      <c r="N64" s="3"/>
      <c r="O64" s="3"/>
      <c r="P64" s="3"/>
      <c r="Q64" s="3"/>
      <c r="R64" s="3"/>
      <c r="S64" s="3"/>
      <c r="T64" s="3"/>
      <c r="U64" s="3"/>
      <c r="V64" s="3"/>
      <c r="W64" s="3"/>
      <c r="X64" s="3"/>
      <c r="Y64" s="3"/>
      <c r="Z64" s="3"/>
    </row>
    <row r="65" spans="1:26" ht="15.75" customHeight="1" x14ac:dyDescent="0.3">
      <c r="A65" s="3"/>
      <c r="B65" s="3"/>
      <c r="C65" s="3"/>
      <c r="D65" s="51"/>
      <c r="E65" s="51"/>
      <c r="F65" s="3"/>
      <c r="G65" s="3"/>
      <c r="H65" s="3"/>
      <c r="I65" s="51"/>
      <c r="J65" s="51"/>
      <c r="K65" s="3"/>
      <c r="L65" s="3"/>
      <c r="M65" s="3"/>
      <c r="N65" s="3"/>
      <c r="O65" s="3"/>
      <c r="P65" s="3"/>
      <c r="Q65" s="3"/>
      <c r="R65" s="3"/>
      <c r="S65" s="3"/>
      <c r="T65" s="3"/>
      <c r="U65" s="3"/>
      <c r="V65" s="3"/>
      <c r="W65" s="3"/>
      <c r="X65" s="3"/>
      <c r="Y65" s="3"/>
      <c r="Z65" s="3"/>
    </row>
    <row r="66" spans="1:26" ht="15.75" customHeight="1" x14ac:dyDescent="0.3">
      <c r="A66" s="3"/>
      <c r="B66" s="3"/>
      <c r="C66" s="3"/>
      <c r="D66" s="51"/>
      <c r="E66" s="51"/>
      <c r="F66" s="3"/>
      <c r="G66" s="3"/>
      <c r="H66" s="3"/>
      <c r="I66" s="51"/>
      <c r="J66" s="51"/>
      <c r="K66" s="3"/>
      <c r="L66" s="3"/>
      <c r="M66" s="3"/>
      <c r="N66" s="3"/>
      <c r="O66" s="3"/>
      <c r="P66" s="3"/>
      <c r="Q66" s="3"/>
      <c r="R66" s="3"/>
      <c r="S66" s="3"/>
      <c r="T66" s="3"/>
      <c r="U66" s="3"/>
      <c r="V66" s="3"/>
      <c r="W66" s="3"/>
      <c r="X66" s="3"/>
      <c r="Y66" s="3"/>
      <c r="Z66" s="3"/>
    </row>
    <row r="67" spans="1:26" ht="15.75" customHeight="1" x14ac:dyDescent="0.3">
      <c r="A67" s="3"/>
      <c r="B67" s="3"/>
      <c r="C67" s="3"/>
      <c r="D67" s="51"/>
      <c r="E67" s="51"/>
      <c r="F67" s="3"/>
      <c r="G67" s="3"/>
      <c r="H67" s="3"/>
      <c r="I67" s="51"/>
      <c r="J67" s="51"/>
      <c r="K67" s="3"/>
      <c r="L67" s="3"/>
      <c r="M67" s="3"/>
      <c r="N67" s="3"/>
      <c r="O67" s="3"/>
      <c r="P67" s="3"/>
      <c r="Q67" s="3"/>
      <c r="R67" s="3"/>
      <c r="S67" s="3"/>
      <c r="T67" s="3"/>
      <c r="U67" s="3"/>
      <c r="V67" s="3"/>
      <c r="W67" s="3"/>
      <c r="X67" s="3"/>
      <c r="Y67" s="3"/>
      <c r="Z67" s="3"/>
    </row>
    <row r="68" spans="1:26" ht="15.75" customHeight="1" x14ac:dyDescent="0.3">
      <c r="A68" s="3"/>
      <c r="B68" s="3"/>
      <c r="C68" s="3"/>
      <c r="D68" s="51"/>
      <c r="E68" s="51"/>
      <c r="F68" s="3"/>
      <c r="G68" s="3"/>
      <c r="H68" s="3"/>
      <c r="I68" s="51"/>
      <c r="J68" s="51"/>
      <c r="K68" s="3"/>
      <c r="L68" s="3"/>
      <c r="M68" s="3"/>
      <c r="N68" s="3"/>
      <c r="O68" s="3"/>
      <c r="P68" s="3"/>
      <c r="Q68" s="3"/>
      <c r="R68" s="3"/>
      <c r="S68" s="3"/>
      <c r="T68" s="3"/>
      <c r="U68" s="3"/>
      <c r="V68" s="3"/>
      <c r="W68" s="3"/>
      <c r="X68" s="3"/>
      <c r="Y68" s="3"/>
      <c r="Z68" s="3"/>
    </row>
    <row r="69" spans="1:26" ht="15.75" customHeight="1" x14ac:dyDescent="0.3">
      <c r="A69" s="3"/>
      <c r="B69" s="3"/>
      <c r="C69" s="3"/>
      <c r="D69" s="51"/>
      <c r="E69" s="51"/>
      <c r="F69" s="3"/>
      <c r="G69" s="3"/>
      <c r="H69" s="3"/>
      <c r="I69" s="51"/>
      <c r="J69" s="51"/>
      <c r="K69" s="3"/>
      <c r="L69" s="3"/>
      <c r="M69" s="3"/>
      <c r="N69" s="3"/>
      <c r="O69" s="3"/>
      <c r="P69" s="3"/>
      <c r="Q69" s="3"/>
      <c r="R69" s="3"/>
      <c r="S69" s="3"/>
      <c r="T69" s="3"/>
      <c r="U69" s="3"/>
      <c r="V69" s="3"/>
      <c r="W69" s="3"/>
      <c r="X69" s="3"/>
      <c r="Y69" s="3"/>
      <c r="Z69" s="3"/>
    </row>
    <row r="70" spans="1:26" ht="15.75" customHeight="1" x14ac:dyDescent="0.3">
      <c r="A70" s="3"/>
      <c r="B70" s="3"/>
      <c r="C70" s="3"/>
      <c r="D70" s="51"/>
      <c r="E70" s="51"/>
      <c r="F70" s="3"/>
      <c r="G70" s="3"/>
      <c r="H70" s="3"/>
      <c r="I70" s="51"/>
      <c r="J70" s="51"/>
      <c r="K70" s="3"/>
      <c r="L70" s="3"/>
      <c r="M70" s="3"/>
      <c r="N70" s="3"/>
      <c r="O70" s="3"/>
      <c r="P70" s="3"/>
      <c r="Q70" s="3"/>
      <c r="R70" s="3"/>
      <c r="S70" s="3"/>
      <c r="T70" s="3"/>
      <c r="U70" s="3"/>
      <c r="V70" s="3"/>
      <c r="W70" s="3"/>
      <c r="X70" s="3"/>
      <c r="Y70" s="3"/>
      <c r="Z70" s="3"/>
    </row>
    <row r="71" spans="1:26" ht="15.75" customHeight="1" x14ac:dyDescent="0.3">
      <c r="A71" s="3"/>
      <c r="B71" s="3"/>
      <c r="C71" s="3"/>
      <c r="D71" s="51"/>
      <c r="E71" s="51"/>
      <c r="F71" s="3"/>
      <c r="G71" s="3"/>
      <c r="H71" s="3"/>
      <c r="I71" s="51"/>
      <c r="J71" s="51"/>
      <c r="K71" s="3"/>
      <c r="L71" s="3"/>
      <c r="M71" s="3"/>
      <c r="N71" s="3"/>
      <c r="O71" s="3"/>
      <c r="P71" s="3"/>
      <c r="Q71" s="3"/>
      <c r="R71" s="3"/>
      <c r="S71" s="3"/>
      <c r="T71" s="3"/>
      <c r="U71" s="3"/>
      <c r="V71" s="3"/>
      <c r="W71" s="3"/>
      <c r="X71" s="3"/>
      <c r="Y71" s="3"/>
      <c r="Z71" s="3"/>
    </row>
    <row r="72" spans="1:26" ht="15.75" customHeight="1" x14ac:dyDescent="0.3">
      <c r="A72" s="3"/>
      <c r="B72" s="3"/>
      <c r="C72" s="3"/>
      <c r="D72" s="51"/>
      <c r="E72" s="51"/>
      <c r="F72" s="3"/>
      <c r="G72" s="3"/>
      <c r="H72" s="3"/>
      <c r="I72" s="51"/>
      <c r="J72" s="51"/>
      <c r="K72" s="3"/>
      <c r="L72" s="3"/>
      <c r="M72" s="3"/>
      <c r="N72" s="3"/>
      <c r="O72" s="3"/>
      <c r="P72" s="3"/>
      <c r="Q72" s="3"/>
      <c r="R72" s="3"/>
      <c r="S72" s="3"/>
      <c r="T72" s="3"/>
      <c r="U72" s="3"/>
      <c r="V72" s="3"/>
      <c r="W72" s="3"/>
      <c r="X72" s="3"/>
      <c r="Y72" s="3"/>
      <c r="Z72" s="3"/>
    </row>
    <row r="73" spans="1:26" ht="15.75" customHeight="1" x14ac:dyDescent="0.3">
      <c r="A73" s="3"/>
      <c r="B73" s="3"/>
      <c r="C73" s="3"/>
      <c r="D73" s="51"/>
      <c r="E73" s="51"/>
      <c r="F73" s="3"/>
      <c r="G73" s="3"/>
      <c r="H73" s="3"/>
      <c r="I73" s="51"/>
      <c r="J73" s="51"/>
      <c r="K73" s="3"/>
      <c r="L73" s="3"/>
      <c r="M73" s="3"/>
      <c r="N73" s="3"/>
      <c r="O73" s="3"/>
      <c r="P73" s="3"/>
      <c r="Q73" s="3"/>
      <c r="R73" s="3"/>
      <c r="S73" s="3"/>
      <c r="T73" s="3"/>
      <c r="U73" s="3"/>
      <c r="V73" s="3"/>
      <c r="W73" s="3"/>
      <c r="X73" s="3"/>
      <c r="Y73" s="3"/>
      <c r="Z73" s="3"/>
    </row>
    <row r="74" spans="1:26" ht="15.75" customHeight="1" x14ac:dyDescent="0.3">
      <c r="A74" s="3"/>
      <c r="B74" s="3"/>
      <c r="C74" s="3"/>
      <c r="D74" s="51"/>
      <c r="E74" s="51"/>
      <c r="F74" s="3"/>
      <c r="G74" s="3"/>
      <c r="H74" s="3"/>
      <c r="I74" s="51"/>
      <c r="J74" s="51"/>
      <c r="K74" s="3"/>
      <c r="L74" s="3"/>
      <c r="M74" s="3"/>
      <c r="N74" s="3"/>
      <c r="O74" s="3"/>
      <c r="P74" s="3"/>
      <c r="Q74" s="3"/>
      <c r="R74" s="3"/>
      <c r="S74" s="3"/>
      <c r="T74" s="3"/>
      <c r="U74" s="3"/>
      <c r="V74" s="3"/>
      <c r="W74" s="3"/>
      <c r="X74" s="3"/>
      <c r="Y74" s="3"/>
      <c r="Z74" s="3"/>
    </row>
    <row r="75" spans="1:26" ht="15.75" customHeight="1" x14ac:dyDescent="0.3">
      <c r="A75" s="3"/>
      <c r="B75" s="3"/>
      <c r="C75" s="3"/>
      <c r="D75" s="51"/>
      <c r="E75" s="51"/>
      <c r="F75" s="3"/>
      <c r="G75" s="3"/>
      <c r="H75" s="3"/>
      <c r="I75" s="51"/>
      <c r="J75" s="51"/>
      <c r="K75" s="3"/>
      <c r="L75" s="3"/>
      <c r="M75" s="3"/>
      <c r="N75" s="3"/>
      <c r="O75" s="3"/>
      <c r="P75" s="3"/>
      <c r="Q75" s="3"/>
      <c r="R75" s="3"/>
      <c r="S75" s="3"/>
      <c r="T75" s="3"/>
      <c r="U75" s="3"/>
      <c r="V75" s="3"/>
      <c r="W75" s="3"/>
      <c r="X75" s="3"/>
      <c r="Y75" s="3"/>
      <c r="Z75" s="3"/>
    </row>
    <row r="76" spans="1:26" ht="15.75" customHeight="1" x14ac:dyDescent="0.3">
      <c r="A76" s="3"/>
      <c r="B76" s="3"/>
      <c r="C76" s="3"/>
      <c r="D76" s="51"/>
      <c r="E76" s="51"/>
      <c r="F76" s="3"/>
      <c r="G76" s="3"/>
      <c r="H76" s="3"/>
      <c r="I76" s="51"/>
      <c r="J76" s="51"/>
      <c r="K76" s="3"/>
      <c r="L76" s="3"/>
      <c r="M76" s="3"/>
      <c r="N76" s="3"/>
      <c r="O76" s="3"/>
      <c r="P76" s="3"/>
      <c r="Q76" s="3"/>
      <c r="R76" s="3"/>
      <c r="S76" s="3"/>
      <c r="T76" s="3"/>
      <c r="U76" s="3"/>
      <c r="V76" s="3"/>
      <c r="W76" s="3"/>
      <c r="X76" s="3"/>
      <c r="Y76" s="3"/>
      <c r="Z76" s="3"/>
    </row>
    <row r="77" spans="1:26" ht="15.75" customHeight="1" x14ac:dyDescent="0.3">
      <c r="A77" s="3"/>
      <c r="B77" s="3"/>
      <c r="C77" s="3"/>
      <c r="D77" s="51"/>
      <c r="E77" s="51"/>
      <c r="F77" s="3"/>
      <c r="G77" s="3"/>
      <c r="H77" s="3"/>
      <c r="I77" s="51"/>
      <c r="J77" s="51"/>
      <c r="K77" s="3"/>
      <c r="L77" s="3"/>
      <c r="M77" s="3"/>
      <c r="N77" s="3"/>
      <c r="O77" s="3"/>
      <c r="P77" s="3"/>
      <c r="Q77" s="3"/>
      <c r="R77" s="3"/>
      <c r="S77" s="3"/>
      <c r="T77" s="3"/>
      <c r="U77" s="3"/>
      <c r="V77" s="3"/>
      <c r="W77" s="3"/>
      <c r="X77" s="3"/>
      <c r="Y77" s="3"/>
      <c r="Z77" s="3"/>
    </row>
    <row r="78" spans="1:26" ht="15.75" customHeight="1" x14ac:dyDescent="0.3">
      <c r="A78" s="3"/>
      <c r="B78" s="3"/>
      <c r="C78" s="3"/>
      <c r="D78" s="51"/>
      <c r="E78" s="51"/>
      <c r="F78" s="3"/>
      <c r="G78" s="3"/>
      <c r="H78" s="3"/>
      <c r="I78" s="51"/>
      <c r="J78" s="51"/>
      <c r="K78" s="3"/>
      <c r="L78" s="3"/>
      <c r="M78" s="3"/>
      <c r="N78" s="3"/>
      <c r="O78" s="3"/>
      <c r="P78" s="3"/>
      <c r="Q78" s="3"/>
      <c r="R78" s="3"/>
      <c r="S78" s="3"/>
      <c r="T78" s="3"/>
      <c r="U78" s="3"/>
      <c r="V78" s="3"/>
      <c r="W78" s="3"/>
      <c r="X78" s="3"/>
      <c r="Y78" s="3"/>
      <c r="Z78" s="3"/>
    </row>
    <row r="79" spans="1:26" ht="15.75" customHeight="1" x14ac:dyDescent="0.3">
      <c r="A79" s="3"/>
      <c r="B79" s="3"/>
      <c r="C79" s="3"/>
      <c r="D79" s="51"/>
      <c r="E79" s="51"/>
      <c r="F79" s="3"/>
      <c r="G79" s="3"/>
      <c r="H79" s="3"/>
      <c r="I79" s="51"/>
      <c r="J79" s="51"/>
      <c r="K79" s="3"/>
      <c r="L79" s="3"/>
      <c r="M79" s="3"/>
      <c r="N79" s="3"/>
      <c r="O79" s="3"/>
      <c r="P79" s="3"/>
      <c r="Q79" s="3"/>
      <c r="R79" s="3"/>
      <c r="S79" s="3"/>
      <c r="T79" s="3"/>
      <c r="U79" s="3"/>
      <c r="V79" s="3"/>
      <c r="W79" s="3"/>
      <c r="X79" s="3"/>
      <c r="Y79" s="3"/>
      <c r="Z79" s="3"/>
    </row>
    <row r="80" spans="1:26" ht="15.75" customHeight="1" x14ac:dyDescent="0.3">
      <c r="A80" s="3"/>
      <c r="B80" s="3"/>
      <c r="C80" s="3"/>
      <c r="D80" s="51"/>
      <c r="E80" s="51"/>
      <c r="F80" s="3"/>
      <c r="G80" s="3"/>
      <c r="H80" s="3"/>
      <c r="I80" s="51"/>
      <c r="J80" s="51"/>
      <c r="K80" s="3"/>
      <c r="L80" s="3"/>
      <c r="M80" s="3"/>
      <c r="N80" s="3"/>
      <c r="O80" s="3"/>
      <c r="P80" s="3"/>
      <c r="Q80" s="3"/>
      <c r="R80" s="3"/>
      <c r="S80" s="3"/>
      <c r="T80" s="3"/>
      <c r="U80" s="3"/>
      <c r="V80" s="3"/>
      <c r="W80" s="3"/>
      <c r="X80" s="3"/>
      <c r="Y80" s="3"/>
      <c r="Z80" s="3"/>
    </row>
    <row r="81" spans="1:26" ht="15.75" customHeight="1" x14ac:dyDescent="0.3">
      <c r="A81" s="3"/>
      <c r="B81" s="3"/>
      <c r="C81" s="3"/>
      <c r="D81" s="51"/>
      <c r="E81" s="51"/>
      <c r="F81" s="3"/>
      <c r="G81" s="3"/>
      <c r="H81" s="3"/>
      <c r="I81" s="51"/>
      <c r="J81" s="51"/>
      <c r="K81" s="3"/>
      <c r="L81" s="3"/>
      <c r="M81" s="3"/>
      <c r="N81" s="3"/>
      <c r="O81" s="3"/>
      <c r="P81" s="3"/>
      <c r="Q81" s="3"/>
      <c r="R81" s="3"/>
      <c r="S81" s="3"/>
      <c r="T81" s="3"/>
      <c r="U81" s="3"/>
      <c r="V81" s="3"/>
      <c r="W81" s="3"/>
      <c r="X81" s="3"/>
      <c r="Y81" s="3"/>
      <c r="Z81" s="3"/>
    </row>
    <row r="82" spans="1:26" ht="15.75" customHeight="1" x14ac:dyDescent="0.3">
      <c r="A82" s="3"/>
      <c r="B82" s="3"/>
      <c r="C82" s="3"/>
      <c r="D82" s="51"/>
      <c r="E82" s="51"/>
      <c r="F82" s="3"/>
      <c r="G82" s="3"/>
      <c r="H82" s="3"/>
      <c r="I82" s="51"/>
      <c r="J82" s="51"/>
      <c r="K82" s="3"/>
      <c r="L82" s="3"/>
      <c r="M82" s="3"/>
      <c r="N82" s="3"/>
      <c r="O82" s="3"/>
      <c r="P82" s="3"/>
      <c r="Q82" s="3"/>
      <c r="R82" s="3"/>
      <c r="S82" s="3"/>
      <c r="T82" s="3"/>
      <c r="U82" s="3"/>
      <c r="V82" s="3"/>
      <c r="W82" s="3"/>
      <c r="X82" s="3"/>
      <c r="Y82" s="3"/>
      <c r="Z82" s="3"/>
    </row>
    <row r="83" spans="1:26" ht="15.75" customHeight="1" x14ac:dyDescent="0.3">
      <c r="A83" s="3"/>
      <c r="B83" s="3"/>
      <c r="C83" s="3"/>
      <c r="D83" s="51"/>
      <c r="E83" s="51"/>
      <c r="F83" s="3"/>
      <c r="G83" s="3"/>
      <c r="H83" s="3"/>
      <c r="I83" s="51"/>
      <c r="J83" s="51"/>
      <c r="K83" s="3"/>
      <c r="L83" s="3"/>
      <c r="M83" s="3"/>
      <c r="N83" s="3"/>
      <c r="O83" s="3"/>
      <c r="P83" s="3"/>
      <c r="Q83" s="3"/>
      <c r="R83" s="3"/>
      <c r="S83" s="3"/>
      <c r="T83" s="3"/>
      <c r="U83" s="3"/>
      <c r="V83" s="3"/>
      <c r="W83" s="3"/>
      <c r="X83" s="3"/>
      <c r="Y83" s="3"/>
      <c r="Z83" s="3"/>
    </row>
    <row r="84" spans="1:26" ht="15.75" customHeight="1" x14ac:dyDescent="0.3">
      <c r="A84" s="3"/>
      <c r="B84" s="3"/>
      <c r="C84" s="3"/>
      <c r="D84" s="51"/>
      <c r="E84" s="51"/>
      <c r="F84" s="3"/>
      <c r="G84" s="3"/>
      <c r="H84" s="3"/>
      <c r="I84" s="51"/>
      <c r="J84" s="51"/>
      <c r="K84" s="3"/>
      <c r="L84" s="3"/>
      <c r="M84" s="3"/>
      <c r="N84" s="3"/>
      <c r="O84" s="3"/>
      <c r="P84" s="3"/>
      <c r="Q84" s="3"/>
      <c r="R84" s="3"/>
      <c r="S84" s="3"/>
      <c r="T84" s="3"/>
      <c r="U84" s="3"/>
      <c r="V84" s="3"/>
      <c r="W84" s="3"/>
      <c r="X84" s="3"/>
      <c r="Y84" s="3"/>
      <c r="Z84" s="3"/>
    </row>
    <row r="85" spans="1:26" ht="15.75" customHeight="1" x14ac:dyDescent="0.3">
      <c r="A85" s="3"/>
      <c r="B85" s="3"/>
      <c r="C85" s="3"/>
      <c r="D85" s="51"/>
      <c r="E85" s="51"/>
      <c r="F85" s="3"/>
      <c r="G85" s="3"/>
      <c r="H85" s="3"/>
      <c r="I85" s="51"/>
      <c r="J85" s="51"/>
      <c r="K85" s="3"/>
      <c r="L85" s="3"/>
      <c r="M85" s="3"/>
      <c r="N85" s="3"/>
      <c r="O85" s="3"/>
      <c r="P85" s="3"/>
      <c r="Q85" s="3"/>
      <c r="R85" s="3"/>
      <c r="S85" s="3"/>
      <c r="T85" s="3"/>
      <c r="U85" s="3"/>
      <c r="V85" s="3"/>
      <c r="W85" s="3"/>
      <c r="X85" s="3"/>
      <c r="Y85" s="3"/>
      <c r="Z85" s="3"/>
    </row>
    <row r="86" spans="1:26" ht="15.75" customHeight="1" x14ac:dyDescent="0.3">
      <c r="A86" s="3"/>
      <c r="B86" s="3"/>
      <c r="C86" s="3"/>
      <c r="D86" s="51"/>
      <c r="E86" s="51"/>
      <c r="F86" s="3"/>
      <c r="G86" s="3"/>
      <c r="H86" s="3"/>
      <c r="I86" s="51"/>
      <c r="J86" s="51"/>
      <c r="K86" s="3"/>
      <c r="L86" s="3"/>
      <c r="M86" s="3"/>
      <c r="N86" s="3"/>
      <c r="O86" s="3"/>
      <c r="P86" s="3"/>
      <c r="Q86" s="3"/>
      <c r="R86" s="3"/>
      <c r="S86" s="3"/>
      <c r="T86" s="3"/>
      <c r="U86" s="3"/>
      <c r="V86" s="3"/>
      <c r="W86" s="3"/>
      <c r="X86" s="3"/>
      <c r="Y86" s="3"/>
      <c r="Z86" s="3"/>
    </row>
    <row r="87" spans="1:26" ht="15.75" customHeight="1" x14ac:dyDescent="0.3">
      <c r="A87" s="3"/>
      <c r="B87" s="3"/>
      <c r="C87" s="3"/>
      <c r="D87" s="51"/>
      <c r="E87" s="51"/>
      <c r="F87" s="3"/>
      <c r="G87" s="3"/>
      <c r="H87" s="3"/>
      <c r="I87" s="51"/>
      <c r="J87" s="51"/>
      <c r="K87" s="3"/>
      <c r="L87" s="3"/>
      <c r="M87" s="3"/>
      <c r="N87" s="3"/>
      <c r="O87" s="3"/>
      <c r="P87" s="3"/>
      <c r="Q87" s="3"/>
      <c r="R87" s="3"/>
      <c r="S87" s="3"/>
      <c r="T87" s="3"/>
      <c r="U87" s="3"/>
      <c r="V87" s="3"/>
      <c r="W87" s="3"/>
      <c r="X87" s="3"/>
      <c r="Y87" s="3"/>
      <c r="Z87" s="3"/>
    </row>
    <row r="88" spans="1:26" ht="15.75" customHeight="1" x14ac:dyDescent="0.3">
      <c r="A88" s="3"/>
      <c r="B88" s="3"/>
      <c r="C88" s="3"/>
      <c r="D88" s="51"/>
      <c r="E88" s="51"/>
      <c r="F88" s="3"/>
      <c r="G88" s="3"/>
      <c r="H88" s="3"/>
      <c r="I88" s="51"/>
      <c r="J88" s="51"/>
      <c r="K88" s="3"/>
      <c r="L88" s="3"/>
      <c r="M88" s="3"/>
      <c r="N88" s="3"/>
      <c r="O88" s="3"/>
      <c r="P88" s="3"/>
      <c r="Q88" s="3"/>
      <c r="R88" s="3"/>
      <c r="S88" s="3"/>
      <c r="T88" s="3"/>
      <c r="U88" s="3"/>
      <c r="V88" s="3"/>
      <c r="W88" s="3"/>
      <c r="X88" s="3"/>
      <c r="Y88" s="3"/>
      <c r="Z88" s="3"/>
    </row>
    <row r="89" spans="1:26" ht="15.75" customHeight="1" x14ac:dyDescent="0.3">
      <c r="A89" s="3"/>
      <c r="B89" s="3"/>
      <c r="C89" s="3"/>
      <c r="D89" s="51"/>
      <c r="E89" s="51"/>
      <c r="F89" s="3"/>
      <c r="G89" s="3"/>
      <c r="H89" s="3"/>
      <c r="I89" s="51"/>
      <c r="J89" s="51"/>
      <c r="K89" s="3"/>
      <c r="L89" s="3"/>
      <c r="M89" s="3"/>
      <c r="N89" s="3"/>
      <c r="O89" s="3"/>
      <c r="P89" s="3"/>
      <c r="Q89" s="3"/>
      <c r="R89" s="3"/>
      <c r="S89" s="3"/>
      <c r="T89" s="3"/>
      <c r="U89" s="3"/>
      <c r="V89" s="3"/>
      <c r="W89" s="3"/>
      <c r="X89" s="3"/>
      <c r="Y89" s="3"/>
      <c r="Z89" s="3"/>
    </row>
    <row r="90" spans="1:26" ht="15.75" customHeight="1" x14ac:dyDescent="0.3">
      <c r="A90" s="3"/>
      <c r="B90" s="3"/>
      <c r="C90" s="3"/>
      <c r="D90" s="51"/>
      <c r="E90" s="51"/>
      <c r="F90" s="3"/>
      <c r="G90" s="3"/>
      <c r="H90" s="3"/>
      <c r="I90" s="51"/>
      <c r="J90" s="51"/>
      <c r="K90" s="3"/>
      <c r="L90" s="3"/>
      <c r="M90" s="3"/>
      <c r="N90" s="3"/>
      <c r="O90" s="3"/>
      <c r="P90" s="3"/>
      <c r="Q90" s="3"/>
      <c r="R90" s="3"/>
      <c r="S90" s="3"/>
      <c r="T90" s="3"/>
      <c r="U90" s="3"/>
      <c r="V90" s="3"/>
      <c r="W90" s="3"/>
      <c r="X90" s="3"/>
      <c r="Y90" s="3"/>
      <c r="Z90" s="3"/>
    </row>
    <row r="91" spans="1:26" ht="15.75" customHeight="1" x14ac:dyDescent="0.3">
      <c r="A91" s="3"/>
      <c r="B91" s="3"/>
      <c r="C91" s="3"/>
      <c r="D91" s="51"/>
      <c r="E91" s="51"/>
      <c r="F91" s="3"/>
      <c r="G91" s="3"/>
      <c r="H91" s="3"/>
      <c r="I91" s="51"/>
      <c r="J91" s="51"/>
      <c r="K91" s="3"/>
      <c r="L91" s="3"/>
      <c r="M91" s="3"/>
      <c r="N91" s="3"/>
      <c r="O91" s="3"/>
      <c r="P91" s="3"/>
      <c r="Q91" s="3"/>
      <c r="R91" s="3"/>
      <c r="S91" s="3"/>
      <c r="T91" s="3"/>
      <c r="U91" s="3"/>
      <c r="V91" s="3"/>
      <c r="W91" s="3"/>
      <c r="X91" s="3"/>
      <c r="Y91" s="3"/>
      <c r="Z91" s="3"/>
    </row>
    <row r="92" spans="1:26" ht="15.75" customHeight="1" x14ac:dyDescent="0.3">
      <c r="A92" s="3"/>
      <c r="B92" s="3"/>
      <c r="C92" s="3"/>
      <c r="D92" s="51"/>
      <c r="E92" s="51"/>
      <c r="F92" s="3"/>
      <c r="G92" s="3"/>
      <c r="H92" s="3"/>
      <c r="I92" s="51"/>
      <c r="J92" s="51"/>
      <c r="K92" s="3"/>
      <c r="L92" s="3"/>
      <c r="M92" s="3"/>
      <c r="N92" s="3"/>
      <c r="O92" s="3"/>
      <c r="P92" s="3"/>
      <c r="Q92" s="3"/>
      <c r="R92" s="3"/>
      <c r="S92" s="3"/>
      <c r="T92" s="3"/>
      <c r="U92" s="3"/>
      <c r="V92" s="3"/>
      <c r="W92" s="3"/>
      <c r="X92" s="3"/>
      <c r="Y92" s="3"/>
      <c r="Z92" s="3"/>
    </row>
    <row r="93" spans="1:26" ht="15.75" customHeight="1" x14ac:dyDescent="0.3">
      <c r="A93" s="3"/>
      <c r="B93" s="3"/>
      <c r="C93" s="3"/>
      <c r="D93" s="51"/>
      <c r="E93" s="51"/>
      <c r="F93" s="3"/>
      <c r="G93" s="3"/>
      <c r="H93" s="3"/>
      <c r="I93" s="51"/>
      <c r="J93" s="51"/>
      <c r="K93" s="3"/>
      <c r="L93" s="3"/>
      <c r="M93" s="3"/>
      <c r="N93" s="3"/>
      <c r="O93" s="3"/>
      <c r="P93" s="3"/>
      <c r="Q93" s="3"/>
      <c r="R93" s="3"/>
      <c r="S93" s="3"/>
      <c r="T93" s="3"/>
      <c r="U93" s="3"/>
      <c r="V93" s="3"/>
      <c r="W93" s="3"/>
      <c r="X93" s="3"/>
      <c r="Y93" s="3"/>
      <c r="Z93" s="3"/>
    </row>
    <row r="94" spans="1:26" ht="15.75" customHeight="1" x14ac:dyDescent="0.3">
      <c r="A94" s="3"/>
      <c r="B94" s="3"/>
      <c r="C94" s="3"/>
      <c r="D94" s="51"/>
      <c r="E94" s="51"/>
      <c r="F94" s="3"/>
      <c r="G94" s="3"/>
      <c r="H94" s="3"/>
      <c r="I94" s="51"/>
      <c r="J94" s="51"/>
      <c r="K94" s="3"/>
      <c r="L94" s="3"/>
      <c r="M94" s="3"/>
      <c r="N94" s="3"/>
      <c r="O94" s="3"/>
      <c r="P94" s="3"/>
      <c r="Q94" s="3"/>
      <c r="R94" s="3"/>
      <c r="S94" s="3"/>
      <c r="T94" s="3"/>
      <c r="U94" s="3"/>
      <c r="V94" s="3"/>
      <c r="W94" s="3"/>
      <c r="X94" s="3"/>
      <c r="Y94" s="3"/>
      <c r="Z94" s="3"/>
    </row>
    <row r="95" spans="1:26" ht="15.75" customHeight="1" x14ac:dyDescent="0.3">
      <c r="A95" s="3"/>
      <c r="B95" s="3"/>
      <c r="C95" s="3"/>
      <c r="D95" s="51"/>
      <c r="E95" s="51"/>
      <c r="F95" s="3"/>
      <c r="G95" s="3"/>
      <c r="H95" s="3"/>
      <c r="I95" s="51"/>
      <c r="J95" s="51"/>
      <c r="K95" s="3"/>
      <c r="L95" s="3"/>
      <c r="M95" s="3"/>
      <c r="N95" s="3"/>
      <c r="O95" s="3"/>
      <c r="P95" s="3"/>
      <c r="Q95" s="3"/>
      <c r="R95" s="3"/>
      <c r="S95" s="3"/>
      <c r="T95" s="3"/>
      <c r="U95" s="3"/>
      <c r="V95" s="3"/>
      <c r="W95" s="3"/>
      <c r="X95" s="3"/>
      <c r="Y95" s="3"/>
      <c r="Z95" s="3"/>
    </row>
    <row r="96" spans="1:26" ht="15.75" customHeight="1" x14ac:dyDescent="0.3">
      <c r="A96" s="3"/>
      <c r="B96" s="3"/>
      <c r="C96" s="3"/>
      <c r="D96" s="51"/>
      <c r="E96" s="51"/>
      <c r="F96" s="3"/>
      <c r="G96" s="3"/>
      <c r="H96" s="3"/>
      <c r="I96" s="51"/>
      <c r="J96" s="51"/>
      <c r="K96" s="3"/>
      <c r="L96" s="3"/>
      <c r="M96" s="3"/>
      <c r="N96" s="3"/>
      <c r="O96" s="3"/>
      <c r="P96" s="3"/>
      <c r="Q96" s="3"/>
      <c r="R96" s="3"/>
      <c r="S96" s="3"/>
      <c r="T96" s="3"/>
      <c r="U96" s="3"/>
      <c r="V96" s="3"/>
      <c r="W96" s="3"/>
      <c r="X96" s="3"/>
      <c r="Y96" s="3"/>
      <c r="Z96" s="3"/>
    </row>
    <row r="97" spans="1:26" ht="15.75" customHeight="1" x14ac:dyDescent="0.3">
      <c r="A97" s="3"/>
      <c r="B97" s="3"/>
      <c r="C97" s="3"/>
      <c r="D97" s="51"/>
      <c r="E97" s="51"/>
      <c r="F97" s="3"/>
      <c r="G97" s="3"/>
      <c r="H97" s="3"/>
      <c r="I97" s="51"/>
      <c r="J97" s="51"/>
      <c r="K97" s="3"/>
      <c r="L97" s="3"/>
      <c r="M97" s="3"/>
      <c r="N97" s="3"/>
      <c r="O97" s="3"/>
      <c r="P97" s="3"/>
      <c r="Q97" s="3"/>
      <c r="R97" s="3"/>
      <c r="S97" s="3"/>
      <c r="T97" s="3"/>
      <c r="U97" s="3"/>
      <c r="V97" s="3"/>
      <c r="W97" s="3"/>
      <c r="X97" s="3"/>
      <c r="Y97" s="3"/>
      <c r="Z97" s="3"/>
    </row>
    <row r="98" spans="1:26" ht="15.75" customHeight="1" x14ac:dyDescent="0.3">
      <c r="A98" s="3"/>
      <c r="B98" s="3"/>
      <c r="C98" s="3"/>
      <c r="D98" s="51"/>
      <c r="E98" s="51"/>
      <c r="F98" s="3"/>
      <c r="G98" s="3"/>
      <c r="H98" s="3"/>
      <c r="I98" s="51"/>
      <c r="J98" s="51"/>
      <c r="K98" s="3"/>
      <c r="L98" s="3"/>
      <c r="M98" s="3"/>
      <c r="N98" s="3"/>
      <c r="O98" s="3"/>
      <c r="P98" s="3"/>
      <c r="Q98" s="3"/>
      <c r="R98" s="3"/>
      <c r="S98" s="3"/>
      <c r="T98" s="3"/>
      <c r="U98" s="3"/>
      <c r="V98" s="3"/>
      <c r="W98" s="3"/>
      <c r="X98" s="3"/>
      <c r="Y98" s="3"/>
      <c r="Z98" s="3"/>
    </row>
    <row r="99" spans="1:26" ht="15.75" customHeight="1" x14ac:dyDescent="0.3">
      <c r="A99" s="3"/>
      <c r="B99" s="3"/>
      <c r="C99" s="3"/>
      <c r="D99" s="51"/>
      <c r="E99" s="51"/>
      <c r="F99" s="3"/>
      <c r="G99" s="3"/>
      <c r="H99" s="3"/>
      <c r="I99" s="51"/>
      <c r="J99" s="51"/>
      <c r="K99" s="3"/>
      <c r="L99" s="3"/>
      <c r="M99" s="3"/>
      <c r="N99" s="3"/>
      <c r="O99" s="3"/>
      <c r="P99" s="3"/>
      <c r="Q99" s="3"/>
      <c r="R99" s="3"/>
      <c r="S99" s="3"/>
      <c r="T99" s="3"/>
      <c r="U99" s="3"/>
      <c r="V99" s="3"/>
      <c r="W99" s="3"/>
      <c r="X99" s="3"/>
      <c r="Y99" s="3"/>
      <c r="Z99" s="3"/>
    </row>
    <row r="100" spans="1:26" ht="15.75" customHeight="1" x14ac:dyDescent="0.3">
      <c r="A100" s="3"/>
      <c r="B100" s="3"/>
      <c r="C100" s="3"/>
      <c r="D100" s="51"/>
      <c r="E100" s="51"/>
      <c r="F100" s="3"/>
      <c r="G100" s="3"/>
      <c r="H100" s="3"/>
      <c r="I100" s="51"/>
      <c r="J100" s="51"/>
      <c r="K100" s="3"/>
      <c r="L100" s="3"/>
      <c r="M100" s="3"/>
      <c r="N100" s="3"/>
      <c r="O100" s="3"/>
      <c r="P100" s="3"/>
      <c r="Q100" s="3"/>
      <c r="R100" s="3"/>
      <c r="S100" s="3"/>
      <c r="T100" s="3"/>
      <c r="U100" s="3"/>
      <c r="V100" s="3"/>
      <c r="W100" s="3"/>
      <c r="X100" s="3"/>
      <c r="Y100" s="3"/>
      <c r="Z100" s="3"/>
    </row>
    <row r="101" spans="1:26" ht="15.75" customHeight="1" x14ac:dyDescent="0.3">
      <c r="A101" s="3"/>
      <c r="B101" s="3"/>
      <c r="C101" s="3"/>
      <c r="D101" s="51"/>
      <c r="E101" s="51"/>
      <c r="F101" s="3"/>
      <c r="G101" s="3"/>
      <c r="H101" s="3"/>
      <c r="I101" s="51"/>
      <c r="J101" s="51"/>
      <c r="K101" s="3"/>
      <c r="L101" s="3"/>
      <c r="M101" s="3"/>
      <c r="N101" s="3"/>
      <c r="O101" s="3"/>
      <c r="P101" s="3"/>
      <c r="Q101" s="3"/>
      <c r="R101" s="3"/>
      <c r="S101" s="3"/>
      <c r="T101" s="3"/>
      <c r="U101" s="3"/>
      <c r="V101" s="3"/>
      <c r="W101" s="3"/>
      <c r="X101" s="3"/>
      <c r="Y101" s="3"/>
      <c r="Z101" s="3"/>
    </row>
    <row r="102" spans="1:26" ht="15.75" customHeight="1" x14ac:dyDescent="0.3">
      <c r="A102" s="3"/>
      <c r="B102" s="3"/>
      <c r="C102" s="3"/>
      <c r="D102" s="51"/>
      <c r="E102" s="51"/>
      <c r="F102" s="3"/>
      <c r="G102" s="3"/>
      <c r="H102" s="3"/>
      <c r="I102" s="51"/>
      <c r="J102" s="51"/>
      <c r="K102" s="3"/>
      <c r="L102" s="3"/>
      <c r="M102" s="3"/>
      <c r="N102" s="3"/>
      <c r="O102" s="3"/>
      <c r="P102" s="3"/>
      <c r="Q102" s="3"/>
      <c r="R102" s="3"/>
      <c r="S102" s="3"/>
      <c r="T102" s="3"/>
      <c r="U102" s="3"/>
      <c r="V102" s="3"/>
      <c r="W102" s="3"/>
      <c r="X102" s="3"/>
      <c r="Y102" s="3"/>
      <c r="Z102" s="3"/>
    </row>
    <row r="103" spans="1:26" ht="15.75" customHeight="1" x14ac:dyDescent="0.3">
      <c r="A103" s="3"/>
      <c r="B103" s="3"/>
      <c r="C103" s="3"/>
      <c r="D103" s="51"/>
      <c r="E103" s="51"/>
      <c r="F103" s="3"/>
      <c r="G103" s="3"/>
      <c r="H103" s="3"/>
      <c r="I103" s="51"/>
      <c r="J103" s="51"/>
      <c r="K103" s="3"/>
      <c r="L103" s="3"/>
      <c r="M103" s="3"/>
      <c r="N103" s="3"/>
      <c r="O103" s="3"/>
      <c r="P103" s="3"/>
      <c r="Q103" s="3"/>
      <c r="R103" s="3"/>
      <c r="S103" s="3"/>
      <c r="T103" s="3"/>
      <c r="U103" s="3"/>
      <c r="V103" s="3"/>
      <c r="W103" s="3"/>
      <c r="X103" s="3"/>
      <c r="Y103" s="3"/>
      <c r="Z103" s="3"/>
    </row>
    <row r="104" spans="1:26" ht="15.75" customHeight="1" x14ac:dyDescent="0.3">
      <c r="A104" s="3"/>
      <c r="B104" s="3"/>
      <c r="C104" s="3"/>
      <c r="D104" s="51"/>
      <c r="E104" s="51"/>
      <c r="F104" s="3"/>
      <c r="G104" s="3"/>
      <c r="H104" s="3"/>
      <c r="I104" s="51"/>
      <c r="J104" s="51"/>
      <c r="K104" s="3"/>
      <c r="L104" s="3"/>
      <c r="M104" s="3"/>
      <c r="N104" s="3"/>
      <c r="O104" s="3"/>
      <c r="P104" s="3"/>
      <c r="Q104" s="3"/>
      <c r="R104" s="3"/>
      <c r="S104" s="3"/>
      <c r="T104" s="3"/>
      <c r="U104" s="3"/>
      <c r="V104" s="3"/>
      <c r="W104" s="3"/>
      <c r="X104" s="3"/>
      <c r="Y104" s="3"/>
      <c r="Z104" s="3"/>
    </row>
    <row r="105" spans="1:26" ht="15.75" customHeight="1" x14ac:dyDescent="0.3">
      <c r="A105" s="3"/>
      <c r="B105" s="3"/>
      <c r="C105" s="3"/>
      <c r="D105" s="51"/>
      <c r="E105" s="51"/>
      <c r="F105" s="3"/>
      <c r="G105" s="3"/>
      <c r="H105" s="3"/>
      <c r="I105" s="51"/>
      <c r="J105" s="51"/>
      <c r="K105" s="3"/>
      <c r="L105" s="3"/>
      <c r="M105" s="3"/>
      <c r="N105" s="3"/>
      <c r="O105" s="3"/>
      <c r="P105" s="3"/>
      <c r="Q105" s="3"/>
      <c r="R105" s="3"/>
      <c r="S105" s="3"/>
      <c r="T105" s="3"/>
      <c r="U105" s="3"/>
      <c r="V105" s="3"/>
      <c r="W105" s="3"/>
      <c r="X105" s="3"/>
      <c r="Y105" s="3"/>
      <c r="Z105" s="3"/>
    </row>
    <row r="106" spans="1:26" ht="15.75" customHeight="1" x14ac:dyDescent="0.3">
      <c r="A106" s="3"/>
      <c r="B106" s="3"/>
      <c r="C106" s="3"/>
      <c r="D106" s="51"/>
      <c r="E106" s="51"/>
      <c r="F106" s="3"/>
      <c r="G106" s="3"/>
      <c r="H106" s="3"/>
      <c r="I106" s="51"/>
      <c r="J106" s="51"/>
      <c r="K106" s="3"/>
      <c r="L106" s="3"/>
      <c r="M106" s="3"/>
      <c r="N106" s="3"/>
      <c r="O106" s="3"/>
      <c r="P106" s="3"/>
      <c r="Q106" s="3"/>
      <c r="R106" s="3"/>
      <c r="S106" s="3"/>
      <c r="T106" s="3"/>
      <c r="U106" s="3"/>
      <c r="V106" s="3"/>
      <c r="W106" s="3"/>
      <c r="X106" s="3"/>
      <c r="Y106" s="3"/>
      <c r="Z106" s="3"/>
    </row>
    <row r="107" spans="1:26" ht="15.75" customHeight="1" x14ac:dyDescent="0.3">
      <c r="A107" s="3"/>
      <c r="B107" s="3"/>
      <c r="C107" s="3"/>
      <c r="D107" s="51"/>
      <c r="E107" s="51"/>
      <c r="F107" s="3"/>
      <c r="G107" s="3"/>
      <c r="H107" s="3"/>
      <c r="I107" s="51"/>
      <c r="J107" s="51"/>
      <c r="K107" s="3"/>
      <c r="L107" s="3"/>
      <c r="M107" s="3"/>
      <c r="N107" s="3"/>
      <c r="O107" s="3"/>
      <c r="P107" s="3"/>
      <c r="Q107" s="3"/>
      <c r="R107" s="3"/>
      <c r="S107" s="3"/>
      <c r="T107" s="3"/>
      <c r="U107" s="3"/>
      <c r="V107" s="3"/>
      <c r="W107" s="3"/>
      <c r="X107" s="3"/>
      <c r="Y107" s="3"/>
      <c r="Z107" s="3"/>
    </row>
    <row r="108" spans="1:26" ht="15.75" customHeight="1" x14ac:dyDescent="0.3">
      <c r="A108" s="3"/>
      <c r="B108" s="3"/>
      <c r="C108" s="3"/>
      <c r="D108" s="51"/>
      <c r="E108" s="51"/>
      <c r="F108" s="3"/>
      <c r="G108" s="3"/>
      <c r="H108" s="3"/>
      <c r="I108" s="51"/>
      <c r="J108" s="51"/>
      <c r="K108" s="3"/>
      <c r="L108" s="3"/>
      <c r="M108" s="3"/>
      <c r="N108" s="3"/>
      <c r="O108" s="3"/>
      <c r="P108" s="3"/>
      <c r="Q108" s="3"/>
      <c r="R108" s="3"/>
      <c r="S108" s="3"/>
      <c r="T108" s="3"/>
      <c r="U108" s="3"/>
      <c r="V108" s="3"/>
      <c r="W108" s="3"/>
      <c r="X108" s="3"/>
      <c r="Y108" s="3"/>
      <c r="Z108" s="3"/>
    </row>
    <row r="109" spans="1:26" ht="15.75" customHeight="1" x14ac:dyDescent="0.3">
      <c r="A109" s="3"/>
      <c r="B109" s="3"/>
      <c r="C109" s="3"/>
      <c r="D109" s="51"/>
      <c r="E109" s="51"/>
      <c r="F109" s="3"/>
      <c r="G109" s="3"/>
      <c r="H109" s="3"/>
      <c r="I109" s="51"/>
      <c r="J109" s="51"/>
      <c r="K109" s="3"/>
      <c r="L109" s="3"/>
      <c r="M109" s="3"/>
      <c r="N109" s="3"/>
      <c r="O109" s="3"/>
      <c r="P109" s="3"/>
      <c r="Q109" s="3"/>
      <c r="R109" s="3"/>
      <c r="S109" s="3"/>
      <c r="T109" s="3"/>
      <c r="U109" s="3"/>
      <c r="V109" s="3"/>
      <c r="W109" s="3"/>
      <c r="X109" s="3"/>
      <c r="Y109" s="3"/>
      <c r="Z109" s="3"/>
    </row>
    <row r="110" spans="1:26" ht="15.75" customHeight="1" x14ac:dyDescent="0.3">
      <c r="A110" s="3"/>
      <c r="B110" s="3"/>
      <c r="C110" s="3"/>
      <c r="D110" s="51"/>
      <c r="E110" s="51"/>
      <c r="F110" s="3"/>
      <c r="G110" s="3"/>
      <c r="H110" s="3"/>
      <c r="I110" s="51"/>
      <c r="J110" s="51"/>
      <c r="K110" s="3"/>
      <c r="L110" s="3"/>
      <c r="M110" s="3"/>
      <c r="N110" s="3"/>
      <c r="O110" s="3"/>
      <c r="P110" s="3"/>
      <c r="Q110" s="3"/>
      <c r="R110" s="3"/>
      <c r="S110" s="3"/>
      <c r="T110" s="3"/>
      <c r="U110" s="3"/>
      <c r="V110" s="3"/>
      <c r="W110" s="3"/>
      <c r="X110" s="3"/>
      <c r="Y110" s="3"/>
      <c r="Z110" s="3"/>
    </row>
    <row r="111" spans="1:26" ht="15.75" customHeight="1" x14ac:dyDescent="0.3">
      <c r="A111" s="3"/>
      <c r="B111" s="3"/>
      <c r="C111" s="3"/>
      <c r="D111" s="51"/>
      <c r="E111" s="51"/>
      <c r="F111" s="3"/>
      <c r="G111" s="3"/>
      <c r="H111" s="3"/>
      <c r="I111" s="51"/>
      <c r="J111" s="51"/>
      <c r="K111" s="3"/>
      <c r="L111" s="3"/>
      <c r="M111" s="3"/>
      <c r="N111" s="3"/>
      <c r="O111" s="3"/>
      <c r="P111" s="3"/>
      <c r="Q111" s="3"/>
      <c r="R111" s="3"/>
      <c r="S111" s="3"/>
      <c r="T111" s="3"/>
      <c r="U111" s="3"/>
      <c r="V111" s="3"/>
      <c r="W111" s="3"/>
      <c r="X111" s="3"/>
      <c r="Y111" s="3"/>
      <c r="Z111" s="3"/>
    </row>
    <row r="112" spans="1:26" ht="15.75" customHeight="1" x14ac:dyDescent="0.3">
      <c r="A112" s="3"/>
      <c r="B112" s="3"/>
      <c r="C112" s="3"/>
      <c r="D112" s="51"/>
      <c r="E112" s="51"/>
      <c r="F112" s="3"/>
      <c r="G112" s="3"/>
      <c r="H112" s="3"/>
      <c r="I112" s="51"/>
      <c r="J112" s="51"/>
      <c r="K112" s="3"/>
      <c r="L112" s="3"/>
      <c r="M112" s="3"/>
      <c r="N112" s="3"/>
      <c r="O112" s="3"/>
      <c r="P112" s="3"/>
      <c r="Q112" s="3"/>
      <c r="R112" s="3"/>
      <c r="S112" s="3"/>
      <c r="T112" s="3"/>
      <c r="U112" s="3"/>
      <c r="V112" s="3"/>
      <c r="W112" s="3"/>
      <c r="X112" s="3"/>
      <c r="Y112" s="3"/>
      <c r="Z112" s="3"/>
    </row>
    <row r="113" spans="1:26" ht="15.75" customHeight="1" x14ac:dyDescent="0.3">
      <c r="A113" s="3"/>
      <c r="B113" s="3"/>
      <c r="C113" s="3"/>
      <c r="D113" s="51"/>
      <c r="E113" s="51"/>
      <c r="F113" s="3"/>
      <c r="G113" s="3"/>
      <c r="H113" s="3"/>
      <c r="I113" s="51"/>
      <c r="J113" s="51"/>
      <c r="K113" s="3"/>
      <c r="L113" s="3"/>
      <c r="M113" s="3"/>
      <c r="N113" s="3"/>
      <c r="O113" s="3"/>
      <c r="P113" s="3"/>
      <c r="Q113" s="3"/>
      <c r="R113" s="3"/>
      <c r="S113" s="3"/>
      <c r="T113" s="3"/>
      <c r="U113" s="3"/>
      <c r="V113" s="3"/>
      <c r="W113" s="3"/>
      <c r="X113" s="3"/>
      <c r="Y113" s="3"/>
      <c r="Z113" s="3"/>
    </row>
    <row r="114" spans="1:26" ht="15.75" customHeight="1" x14ac:dyDescent="0.3">
      <c r="A114" s="3"/>
      <c r="B114" s="3"/>
      <c r="C114" s="3"/>
      <c r="D114" s="51"/>
      <c r="E114" s="51"/>
      <c r="F114" s="3"/>
      <c r="G114" s="3"/>
      <c r="H114" s="3"/>
      <c r="I114" s="51"/>
      <c r="J114" s="51"/>
      <c r="K114" s="3"/>
      <c r="L114" s="3"/>
      <c r="M114" s="3"/>
      <c r="N114" s="3"/>
      <c r="O114" s="3"/>
      <c r="P114" s="3"/>
      <c r="Q114" s="3"/>
      <c r="R114" s="3"/>
      <c r="S114" s="3"/>
      <c r="T114" s="3"/>
      <c r="U114" s="3"/>
      <c r="V114" s="3"/>
      <c r="W114" s="3"/>
      <c r="X114" s="3"/>
      <c r="Y114" s="3"/>
      <c r="Z114" s="3"/>
    </row>
    <row r="115" spans="1:26" ht="15.75" customHeight="1" x14ac:dyDescent="0.3">
      <c r="A115" s="3"/>
      <c r="B115" s="3"/>
      <c r="C115" s="3"/>
      <c r="D115" s="51"/>
      <c r="E115" s="51"/>
      <c r="F115" s="3"/>
      <c r="G115" s="3"/>
      <c r="H115" s="3"/>
      <c r="I115" s="51"/>
      <c r="J115" s="51"/>
      <c r="K115" s="3"/>
      <c r="L115" s="3"/>
      <c r="M115" s="3"/>
      <c r="N115" s="3"/>
      <c r="O115" s="3"/>
      <c r="P115" s="3"/>
      <c r="Q115" s="3"/>
      <c r="R115" s="3"/>
      <c r="S115" s="3"/>
      <c r="T115" s="3"/>
      <c r="U115" s="3"/>
      <c r="V115" s="3"/>
      <c r="W115" s="3"/>
      <c r="X115" s="3"/>
      <c r="Y115" s="3"/>
      <c r="Z115" s="3"/>
    </row>
    <row r="116" spans="1:26" ht="15.75" customHeight="1" x14ac:dyDescent="0.3">
      <c r="A116" s="3"/>
      <c r="B116" s="3"/>
      <c r="C116" s="3"/>
      <c r="D116" s="51"/>
      <c r="E116" s="51"/>
      <c r="F116" s="3"/>
      <c r="G116" s="3"/>
      <c r="H116" s="3"/>
      <c r="I116" s="51"/>
      <c r="J116" s="51"/>
      <c r="K116" s="3"/>
      <c r="L116" s="3"/>
      <c r="M116" s="3"/>
      <c r="N116" s="3"/>
      <c r="O116" s="3"/>
      <c r="P116" s="3"/>
      <c r="Q116" s="3"/>
      <c r="R116" s="3"/>
      <c r="S116" s="3"/>
      <c r="T116" s="3"/>
      <c r="U116" s="3"/>
      <c r="V116" s="3"/>
      <c r="W116" s="3"/>
      <c r="X116" s="3"/>
      <c r="Y116" s="3"/>
      <c r="Z116" s="3"/>
    </row>
    <row r="117" spans="1:26" ht="15.75" customHeight="1" x14ac:dyDescent="0.3">
      <c r="A117" s="3"/>
      <c r="B117" s="3"/>
      <c r="C117" s="3"/>
      <c r="D117" s="51"/>
      <c r="E117" s="51"/>
      <c r="F117" s="3"/>
      <c r="G117" s="3"/>
      <c r="H117" s="3"/>
      <c r="I117" s="51"/>
      <c r="J117" s="51"/>
      <c r="K117" s="3"/>
      <c r="L117" s="3"/>
      <c r="M117" s="3"/>
      <c r="N117" s="3"/>
      <c r="O117" s="3"/>
      <c r="P117" s="3"/>
      <c r="Q117" s="3"/>
      <c r="R117" s="3"/>
      <c r="S117" s="3"/>
      <c r="T117" s="3"/>
      <c r="U117" s="3"/>
      <c r="V117" s="3"/>
      <c r="W117" s="3"/>
      <c r="X117" s="3"/>
      <c r="Y117" s="3"/>
      <c r="Z117" s="3"/>
    </row>
    <row r="118" spans="1:26" ht="15.75" customHeight="1" x14ac:dyDescent="0.3">
      <c r="A118" s="3"/>
      <c r="B118" s="3"/>
      <c r="C118" s="3"/>
      <c r="D118" s="51"/>
      <c r="E118" s="51"/>
      <c r="F118" s="3"/>
      <c r="G118" s="3"/>
      <c r="H118" s="3"/>
      <c r="I118" s="51"/>
      <c r="J118" s="51"/>
      <c r="K118" s="3"/>
      <c r="L118" s="3"/>
      <c r="M118" s="3"/>
      <c r="N118" s="3"/>
      <c r="O118" s="3"/>
      <c r="P118" s="3"/>
      <c r="Q118" s="3"/>
      <c r="R118" s="3"/>
      <c r="S118" s="3"/>
      <c r="T118" s="3"/>
      <c r="U118" s="3"/>
      <c r="V118" s="3"/>
      <c r="W118" s="3"/>
      <c r="X118" s="3"/>
      <c r="Y118" s="3"/>
      <c r="Z118" s="3"/>
    </row>
    <row r="119" spans="1:26" ht="15.75" customHeight="1" x14ac:dyDescent="0.3">
      <c r="A119" s="3"/>
      <c r="B119" s="3"/>
      <c r="C119" s="3"/>
      <c r="D119" s="51"/>
      <c r="E119" s="51"/>
      <c r="F119" s="3"/>
      <c r="G119" s="3"/>
      <c r="H119" s="3"/>
      <c r="I119" s="51"/>
      <c r="J119" s="51"/>
      <c r="K119" s="3"/>
      <c r="L119" s="3"/>
      <c r="M119" s="3"/>
      <c r="N119" s="3"/>
      <c r="O119" s="3"/>
      <c r="P119" s="3"/>
      <c r="Q119" s="3"/>
      <c r="R119" s="3"/>
      <c r="S119" s="3"/>
      <c r="T119" s="3"/>
      <c r="U119" s="3"/>
      <c r="V119" s="3"/>
      <c r="W119" s="3"/>
      <c r="X119" s="3"/>
      <c r="Y119" s="3"/>
      <c r="Z119" s="3"/>
    </row>
    <row r="120" spans="1:26" ht="15.75" customHeight="1" x14ac:dyDescent="0.3">
      <c r="A120" s="3"/>
      <c r="B120" s="3"/>
      <c r="C120" s="3"/>
      <c r="D120" s="51"/>
      <c r="E120" s="51"/>
      <c r="F120" s="3"/>
      <c r="G120" s="3"/>
      <c r="H120" s="3"/>
      <c r="I120" s="51"/>
      <c r="J120" s="51"/>
      <c r="K120" s="3"/>
      <c r="L120" s="3"/>
      <c r="M120" s="3"/>
      <c r="N120" s="3"/>
      <c r="O120" s="3"/>
      <c r="P120" s="3"/>
      <c r="Q120" s="3"/>
      <c r="R120" s="3"/>
      <c r="S120" s="3"/>
      <c r="T120" s="3"/>
      <c r="U120" s="3"/>
      <c r="V120" s="3"/>
      <c r="W120" s="3"/>
      <c r="X120" s="3"/>
      <c r="Y120" s="3"/>
      <c r="Z120" s="3"/>
    </row>
    <row r="121" spans="1:26" ht="15.75" customHeight="1" x14ac:dyDescent="0.3">
      <c r="A121" s="3"/>
      <c r="B121" s="3"/>
      <c r="C121" s="3"/>
      <c r="D121" s="51"/>
      <c r="E121" s="51"/>
      <c r="F121" s="3"/>
      <c r="G121" s="3"/>
      <c r="H121" s="3"/>
      <c r="I121" s="51"/>
      <c r="J121" s="51"/>
      <c r="K121" s="3"/>
      <c r="L121" s="3"/>
      <c r="M121" s="3"/>
      <c r="N121" s="3"/>
      <c r="O121" s="3"/>
      <c r="P121" s="3"/>
      <c r="Q121" s="3"/>
      <c r="R121" s="3"/>
      <c r="S121" s="3"/>
      <c r="T121" s="3"/>
      <c r="U121" s="3"/>
      <c r="V121" s="3"/>
      <c r="W121" s="3"/>
      <c r="X121" s="3"/>
      <c r="Y121" s="3"/>
      <c r="Z121" s="3"/>
    </row>
    <row r="122" spans="1:26" ht="15.75" customHeight="1" x14ac:dyDescent="0.3">
      <c r="A122" s="3"/>
      <c r="B122" s="3"/>
      <c r="C122" s="3"/>
      <c r="D122" s="51"/>
      <c r="E122" s="51"/>
      <c r="F122" s="3"/>
      <c r="G122" s="3"/>
      <c r="H122" s="3"/>
      <c r="I122" s="51"/>
      <c r="J122" s="51"/>
      <c r="K122" s="3"/>
      <c r="L122" s="3"/>
      <c r="M122" s="3"/>
      <c r="N122" s="3"/>
      <c r="O122" s="3"/>
      <c r="P122" s="3"/>
      <c r="Q122" s="3"/>
      <c r="R122" s="3"/>
      <c r="S122" s="3"/>
      <c r="T122" s="3"/>
      <c r="U122" s="3"/>
      <c r="V122" s="3"/>
      <c r="W122" s="3"/>
      <c r="X122" s="3"/>
      <c r="Y122" s="3"/>
      <c r="Z122" s="3"/>
    </row>
    <row r="123" spans="1:26" ht="15.75" customHeight="1" x14ac:dyDescent="0.3">
      <c r="A123" s="3"/>
      <c r="B123" s="3"/>
      <c r="C123" s="3"/>
      <c r="D123" s="51"/>
      <c r="E123" s="51"/>
      <c r="F123" s="3"/>
      <c r="G123" s="3"/>
      <c r="H123" s="3"/>
      <c r="I123" s="51"/>
      <c r="J123" s="51"/>
      <c r="K123" s="3"/>
      <c r="L123" s="3"/>
      <c r="M123" s="3"/>
      <c r="N123" s="3"/>
      <c r="O123" s="3"/>
      <c r="P123" s="3"/>
      <c r="Q123" s="3"/>
      <c r="R123" s="3"/>
      <c r="S123" s="3"/>
      <c r="T123" s="3"/>
      <c r="U123" s="3"/>
      <c r="V123" s="3"/>
      <c r="W123" s="3"/>
      <c r="X123" s="3"/>
      <c r="Y123" s="3"/>
      <c r="Z123" s="3"/>
    </row>
    <row r="124" spans="1:26" ht="15.75" customHeight="1" x14ac:dyDescent="0.3">
      <c r="A124" s="3"/>
      <c r="B124" s="3"/>
      <c r="C124" s="3"/>
      <c r="D124" s="51"/>
      <c r="E124" s="51"/>
      <c r="F124" s="3"/>
      <c r="G124" s="3"/>
      <c r="H124" s="3"/>
      <c r="I124" s="51"/>
      <c r="J124" s="51"/>
      <c r="K124" s="3"/>
      <c r="L124" s="3"/>
      <c r="M124" s="3"/>
      <c r="N124" s="3"/>
      <c r="O124" s="3"/>
      <c r="P124" s="3"/>
      <c r="Q124" s="3"/>
      <c r="R124" s="3"/>
      <c r="S124" s="3"/>
      <c r="T124" s="3"/>
      <c r="U124" s="3"/>
      <c r="V124" s="3"/>
      <c r="W124" s="3"/>
      <c r="X124" s="3"/>
      <c r="Y124" s="3"/>
      <c r="Z124" s="3"/>
    </row>
    <row r="125" spans="1:26" ht="15.75" customHeight="1" x14ac:dyDescent="0.3">
      <c r="A125" s="3"/>
      <c r="B125" s="3"/>
      <c r="C125" s="3"/>
      <c r="D125" s="51"/>
      <c r="E125" s="51"/>
      <c r="F125" s="3"/>
      <c r="G125" s="3"/>
      <c r="H125" s="3"/>
      <c r="I125" s="51"/>
      <c r="J125" s="51"/>
      <c r="K125" s="3"/>
      <c r="L125" s="3"/>
      <c r="M125" s="3"/>
      <c r="N125" s="3"/>
      <c r="O125" s="3"/>
      <c r="P125" s="3"/>
      <c r="Q125" s="3"/>
      <c r="R125" s="3"/>
      <c r="S125" s="3"/>
      <c r="T125" s="3"/>
      <c r="U125" s="3"/>
      <c r="V125" s="3"/>
      <c r="W125" s="3"/>
      <c r="X125" s="3"/>
      <c r="Y125" s="3"/>
      <c r="Z125" s="3"/>
    </row>
    <row r="126" spans="1:26" ht="15.75" customHeight="1" x14ac:dyDescent="0.3">
      <c r="A126" s="3"/>
      <c r="B126" s="3"/>
      <c r="C126" s="3"/>
      <c r="D126" s="51"/>
      <c r="E126" s="51"/>
      <c r="F126" s="3"/>
      <c r="G126" s="3"/>
      <c r="H126" s="3"/>
      <c r="I126" s="51"/>
      <c r="J126" s="51"/>
      <c r="K126" s="3"/>
      <c r="L126" s="3"/>
      <c r="M126" s="3"/>
      <c r="N126" s="3"/>
      <c r="O126" s="3"/>
      <c r="P126" s="3"/>
      <c r="Q126" s="3"/>
      <c r="R126" s="3"/>
      <c r="S126" s="3"/>
      <c r="T126" s="3"/>
      <c r="U126" s="3"/>
      <c r="V126" s="3"/>
      <c r="W126" s="3"/>
      <c r="X126" s="3"/>
      <c r="Y126" s="3"/>
      <c r="Z126" s="3"/>
    </row>
    <row r="127" spans="1:26" ht="15.75" customHeight="1" x14ac:dyDescent="0.3">
      <c r="A127" s="3"/>
      <c r="B127" s="3"/>
      <c r="C127" s="3"/>
      <c r="D127" s="51"/>
      <c r="E127" s="51"/>
      <c r="F127" s="3"/>
      <c r="G127" s="3"/>
      <c r="H127" s="3"/>
      <c r="I127" s="51"/>
      <c r="J127" s="51"/>
      <c r="K127" s="3"/>
      <c r="L127" s="3"/>
      <c r="M127" s="3"/>
      <c r="N127" s="3"/>
      <c r="O127" s="3"/>
      <c r="P127" s="3"/>
      <c r="Q127" s="3"/>
      <c r="R127" s="3"/>
      <c r="S127" s="3"/>
      <c r="T127" s="3"/>
      <c r="U127" s="3"/>
      <c r="V127" s="3"/>
      <c r="W127" s="3"/>
      <c r="X127" s="3"/>
      <c r="Y127" s="3"/>
      <c r="Z127" s="3"/>
    </row>
    <row r="128" spans="1:26" ht="15.75" customHeight="1" x14ac:dyDescent="0.3">
      <c r="A128" s="3"/>
      <c r="B128" s="3"/>
      <c r="C128" s="3"/>
      <c r="D128" s="51"/>
      <c r="E128" s="51"/>
      <c r="F128" s="3"/>
      <c r="G128" s="3"/>
      <c r="H128" s="3"/>
      <c r="I128" s="51"/>
      <c r="J128" s="51"/>
      <c r="K128" s="3"/>
      <c r="L128" s="3"/>
      <c r="M128" s="3"/>
      <c r="N128" s="3"/>
      <c r="O128" s="3"/>
      <c r="P128" s="3"/>
      <c r="Q128" s="3"/>
      <c r="R128" s="3"/>
      <c r="S128" s="3"/>
      <c r="T128" s="3"/>
      <c r="U128" s="3"/>
      <c r="V128" s="3"/>
      <c r="W128" s="3"/>
      <c r="X128" s="3"/>
      <c r="Y128" s="3"/>
      <c r="Z128" s="3"/>
    </row>
    <row r="129" spans="1:26" ht="15.75" customHeight="1" x14ac:dyDescent="0.3">
      <c r="A129" s="3"/>
      <c r="B129" s="3"/>
      <c r="C129" s="3"/>
      <c r="D129" s="51"/>
      <c r="E129" s="51"/>
      <c r="F129" s="3"/>
      <c r="G129" s="3"/>
      <c r="H129" s="3"/>
      <c r="I129" s="51"/>
      <c r="J129" s="51"/>
      <c r="K129" s="3"/>
      <c r="L129" s="3"/>
      <c r="M129" s="3"/>
      <c r="N129" s="3"/>
      <c r="O129" s="3"/>
      <c r="P129" s="3"/>
      <c r="Q129" s="3"/>
      <c r="R129" s="3"/>
      <c r="S129" s="3"/>
      <c r="T129" s="3"/>
      <c r="U129" s="3"/>
      <c r="V129" s="3"/>
      <c r="W129" s="3"/>
      <c r="X129" s="3"/>
      <c r="Y129" s="3"/>
      <c r="Z129" s="3"/>
    </row>
    <row r="130" spans="1:26" ht="15.75" customHeight="1" x14ac:dyDescent="0.3">
      <c r="A130" s="3"/>
      <c r="B130" s="3"/>
      <c r="C130" s="3"/>
      <c r="D130" s="51"/>
      <c r="E130" s="51"/>
      <c r="F130" s="3"/>
      <c r="G130" s="3"/>
      <c r="H130" s="3"/>
      <c r="I130" s="51"/>
      <c r="J130" s="51"/>
      <c r="K130" s="3"/>
      <c r="L130" s="3"/>
      <c r="M130" s="3"/>
      <c r="N130" s="3"/>
      <c r="O130" s="3"/>
      <c r="P130" s="3"/>
      <c r="Q130" s="3"/>
      <c r="R130" s="3"/>
      <c r="S130" s="3"/>
      <c r="T130" s="3"/>
      <c r="U130" s="3"/>
      <c r="V130" s="3"/>
      <c r="W130" s="3"/>
      <c r="X130" s="3"/>
      <c r="Y130" s="3"/>
      <c r="Z130" s="3"/>
    </row>
    <row r="131" spans="1:26" ht="15.75" customHeight="1" x14ac:dyDescent="0.3">
      <c r="A131" s="3"/>
      <c r="B131" s="3"/>
      <c r="C131" s="3"/>
      <c r="D131" s="51"/>
      <c r="E131" s="51"/>
      <c r="F131" s="3"/>
      <c r="G131" s="3"/>
      <c r="H131" s="3"/>
      <c r="I131" s="51"/>
      <c r="J131" s="51"/>
      <c r="K131" s="3"/>
      <c r="L131" s="3"/>
      <c r="M131" s="3"/>
      <c r="N131" s="3"/>
      <c r="O131" s="3"/>
      <c r="P131" s="3"/>
      <c r="Q131" s="3"/>
      <c r="R131" s="3"/>
      <c r="S131" s="3"/>
      <c r="T131" s="3"/>
      <c r="U131" s="3"/>
      <c r="V131" s="3"/>
      <c r="W131" s="3"/>
      <c r="X131" s="3"/>
      <c r="Y131" s="3"/>
      <c r="Z131" s="3"/>
    </row>
    <row r="132" spans="1:26" ht="15.75" customHeight="1" x14ac:dyDescent="0.3">
      <c r="A132" s="3"/>
      <c r="B132" s="3"/>
      <c r="C132" s="3"/>
      <c r="D132" s="51"/>
      <c r="E132" s="51"/>
      <c r="F132" s="3"/>
      <c r="G132" s="3"/>
      <c r="H132" s="3"/>
      <c r="I132" s="51"/>
      <c r="J132" s="51"/>
      <c r="K132" s="3"/>
      <c r="L132" s="3"/>
      <c r="M132" s="3"/>
      <c r="N132" s="3"/>
      <c r="O132" s="3"/>
      <c r="P132" s="3"/>
      <c r="Q132" s="3"/>
      <c r="R132" s="3"/>
      <c r="S132" s="3"/>
      <c r="T132" s="3"/>
      <c r="U132" s="3"/>
      <c r="V132" s="3"/>
      <c r="W132" s="3"/>
      <c r="X132" s="3"/>
      <c r="Y132" s="3"/>
      <c r="Z132" s="3"/>
    </row>
    <row r="133" spans="1:26" ht="15.75" customHeight="1" x14ac:dyDescent="0.3">
      <c r="A133" s="3"/>
      <c r="B133" s="3"/>
      <c r="C133" s="3"/>
      <c r="D133" s="51"/>
      <c r="E133" s="51"/>
      <c r="F133" s="3"/>
      <c r="G133" s="3"/>
      <c r="H133" s="3"/>
      <c r="I133" s="51"/>
      <c r="J133" s="51"/>
      <c r="K133" s="3"/>
      <c r="L133" s="3"/>
      <c r="M133" s="3"/>
      <c r="N133" s="3"/>
      <c r="O133" s="3"/>
      <c r="P133" s="3"/>
      <c r="Q133" s="3"/>
      <c r="R133" s="3"/>
      <c r="S133" s="3"/>
      <c r="T133" s="3"/>
      <c r="U133" s="3"/>
      <c r="V133" s="3"/>
      <c r="W133" s="3"/>
      <c r="X133" s="3"/>
      <c r="Y133" s="3"/>
      <c r="Z133" s="3"/>
    </row>
    <row r="134" spans="1:26" ht="15.75" customHeight="1" x14ac:dyDescent="0.3">
      <c r="A134" s="3"/>
      <c r="B134" s="3"/>
      <c r="C134" s="3"/>
      <c r="D134" s="51"/>
      <c r="E134" s="51"/>
      <c r="F134" s="3"/>
      <c r="G134" s="3"/>
      <c r="H134" s="3"/>
      <c r="I134" s="51"/>
      <c r="J134" s="51"/>
      <c r="K134" s="3"/>
      <c r="L134" s="3"/>
      <c r="M134" s="3"/>
      <c r="N134" s="3"/>
      <c r="O134" s="3"/>
      <c r="P134" s="3"/>
      <c r="Q134" s="3"/>
      <c r="R134" s="3"/>
      <c r="S134" s="3"/>
      <c r="T134" s="3"/>
      <c r="U134" s="3"/>
      <c r="V134" s="3"/>
      <c r="W134" s="3"/>
      <c r="X134" s="3"/>
      <c r="Y134" s="3"/>
      <c r="Z134" s="3"/>
    </row>
    <row r="135" spans="1:26" ht="15.75" customHeight="1" x14ac:dyDescent="0.3">
      <c r="A135" s="3"/>
      <c r="B135" s="3"/>
      <c r="C135" s="3"/>
      <c r="D135" s="51"/>
      <c r="E135" s="51"/>
      <c r="F135" s="3"/>
      <c r="G135" s="3"/>
      <c r="H135" s="3"/>
      <c r="I135" s="51"/>
      <c r="J135" s="51"/>
      <c r="K135" s="3"/>
      <c r="L135" s="3"/>
      <c r="M135" s="3"/>
      <c r="N135" s="3"/>
      <c r="O135" s="3"/>
      <c r="P135" s="3"/>
      <c r="Q135" s="3"/>
      <c r="R135" s="3"/>
      <c r="S135" s="3"/>
      <c r="T135" s="3"/>
      <c r="U135" s="3"/>
      <c r="V135" s="3"/>
      <c r="W135" s="3"/>
      <c r="X135" s="3"/>
      <c r="Y135" s="3"/>
      <c r="Z135" s="3"/>
    </row>
    <row r="136" spans="1:26" ht="15.75" customHeight="1" x14ac:dyDescent="0.3">
      <c r="A136" s="3"/>
      <c r="B136" s="3"/>
      <c r="C136" s="3"/>
      <c r="D136" s="51"/>
      <c r="E136" s="51"/>
      <c r="F136" s="3"/>
      <c r="G136" s="3"/>
      <c r="H136" s="3"/>
      <c r="I136" s="51"/>
      <c r="J136" s="51"/>
      <c r="K136" s="3"/>
      <c r="L136" s="3"/>
      <c r="M136" s="3"/>
      <c r="N136" s="3"/>
      <c r="O136" s="3"/>
      <c r="P136" s="3"/>
      <c r="Q136" s="3"/>
      <c r="R136" s="3"/>
      <c r="S136" s="3"/>
      <c r="T136" s="3"/>
      <c r="U136" s="3"/>
      <c r="V136" s="3"/>
      <c r="W136" s="3"/>
      <c r="X136" s="3"/>
      <c r="Y136" s="3"/>
      <c r="Z136" s="3"/>
    </row>
    <row r="137" spans="1:26" ht="15.75" customHeight="1" x14ac:dyDescent="0.3">
      <c r="A137" s="3"/>
      <c r="B137" s="3"/>
      <c r="C137" s="3"/>
      <c r="D137" s="51"/>
      <c r="E137" s="51"/>
      <c r="F137" s="3"/>
      <c r="G137" s="3"/>
      <c r="H137" s="3"/>
      <c r="I137" s="51"/>
      <c r="J137" s="51"/>
      <c r="K137" s="3"/>
      <c r="L137" s="3"/>
      <c r="M137" s="3"/>
      <c r="N137" s="3"/>
      <c r="O137" s="3"/>
      <c r="P137" s="3"/>
      <c r="Q137" s="3"/>
      <c r="R137" s="3"/>
      <c r="S137" s="3"/>
      <c r="T137" s="3"/>
      <c r="U137" s="3"/>
      <c r="V137" s="3"/>
      <c r="W137" s="3"/>
      <c r="X137" s="3"/>
      <c r="Y137" s="3"/>
      <c r="Z137" s="3"/>
    </row>
    <row r="138" spans="1:26" ht="15.75" customHeight="1" x14ac:dyDescent="0.3">
      <c r="A138" s="3"/>
      <c r="B138" s="3"/>
      <c r="C138" s="3"/>
      <c r="D138" s="51"/>
      <c r="E138" s="51"/>
      <c r="F138" s="3"/>
      <c r="G138" s="3"/>
      <c r="H138" s="3"/>
      <c r="I138" s="51"/>
      <c r="J138" s="51"/>
      <c r="K138" s="3"/>
      <c r="L138" s="3"/>
      <c r="M138" s="3"/>
      <c r="N138" s="3"/>
      <c r="O138" s="3"/>
      <c r="P138" s="3"/>
      <c r="Q138" s="3"/>
      <c r="R138" s="3"/>
      <c r="S138" s="3"/>
      <c r="T138" s="3"/>
      <c r="U138" s="3"/>
      <c r="V138" s="3"/>
      <c r="W138" s="3"/>
      <c r="X138" s="3"/>
      <c r="Y138" s="3"/>
      <c r="Z138" s="3"/>
    </row>
    <row r="139" spans="1:26" ht="15.75" customHeight="1" x14ac:dyDescent="0.3">
      <c r="A139" s="3"/>
      <c r="B139" s="3"/>
      <c r="C139" s="3"/>
      <c r="D139" s="51"/>
      <c r="E139" s="51"/>
      <c r="F139" s="3"/>
      <c r="G139" s="3"/>
      <c r="H139" s="3"/>
      <c r="I139" s="51"/>
      <c r="J139" s="51"/>
      <c r="K139" s="3"/>
      <c r="L139" s="3"/>
      <c r="M139" s="3"/>
      <c r="N139" s="3"/>
      <c r="O139" s="3"/>
      <c r="P139" s="3"/>
      <c r="Q139" s="3"/>
      <c r="R139" s="3"/>
      <c r="S139" s="3"/>
      <c r="T139" s="3"/>
      <c r="U139" s="3"/>
      <c r="V139" s="3"/>
      <c r="W139" s="3"/>
      <c r="X139" s="3"/>
      <c r="Y139" s="3"/>
      <c r="Z139" s="3"/>
    </row>
    <row r="140" spans="1:26" ht="15.75" customHeight="1" x14ac:dyDescent="0.3">
      <c r="A140" s="3"/>
      <c r="B140" s="3"/>
      <c r="C140" s="3"/>
      <c r="D140" s="51"/>
      <c r="E140" s="51"/>
      <c r="F140" s="3"/>
      <c r="G140" s="3"/>
      <c r="H140" s="3"/>
      <c r="I140" s="51"/>
      <c r="J140" s="51"/>
      <c r="K140" s="3"/>
      <c r="L140" s="3"/>
      <c r="M140" s="3"/>
      <c r="N140" s="3"/>
      <c r="O140" s="3"/>
      <c r="P140" s="3"/>
      <c r="Q140" s="3"/>
      <c r="R140" s="3"/>
      <c r="S140" s="3"/>
      <c r="T140" s="3"/>
      <c r="U140" s="3"/>
      <c r="V140" s="3"/>
      <c r="W140" s="3"/>
      <c r="X140" s="3"/>
      <c r="Y140" s="3"/>
      <c r="Z140" s="3"/>
    </row>
    <row r="141" spans="1:26" ht="15.75" customHeight="1" x14ac:dyDescent="0.3">
      <c r="A141" s="3"/>
      <c r="B141" s="3"/>
      <c r="C141" s="3"/>
      <c r="D141" s="51"/>
      <c r="E141" s="51"/>
      <c r="F141" s="3"/>
      <c r="G141" s="3"/>
      <c r="H141" s="3"/>
      <c r="I141" s="51"/>
      <c r="J141" s="51"/>
      <c r="K141" s="3"/>
      <c r="L141" s="3"/>
      <c r="M141" s="3"/>
      <c r="N141" s="3"/>
      <c r="O141" s="3"/>
      <c r="P141" s="3"/>
      <c r="Q141" s="3"/>
      <c r="R141" s="3"/>
      <c r="S141" s="3"/>
      <c r="T141" s="3"/>
      <c r="U141" s="3"/>
      <c r="V141" s="3"/>
      <c r="W141" s="3"/>
      <c r="X141" s="3"/>
      <c r="Y141" s="3"/>
      <c r="Z141" s="3"/>
    </row>
    <row r="142" spans="1:26" ht="15.75" customHeight="1" x14ac:dyDescent="0.3">
      <c r="A142" s="3"/>
      <c r="B142" s="3"/>
      <c r="C142" s="3"/>
      <c r="D142" s="51"/>
      <c r="E142" s="51"/>
      <c r="F142" s="3"/>
      <c r="G142" s="3"/>
      <c r="H142" s="3"/>
      <c r="I142" s="51"/>
      <c r="J142" s="51"/>
      <c r="K142" s="3"/>
      <c r="L142" s="3"/>
      <c r="M142" s="3"/>
      <c r="N142" s="3"/>
      <c r="O142" s="3"/>
      <c r="P142" s="3"/>
      <c r="Q142" s="3"/>
      <c r="R142" s="3"/>
      <c r="S142" s="3"/>
      <c r="T142" s="3"/>
      <c r="U142" s="3"/>
      <c r="V142" s="3"/>
      <c r="W142" s="3"/>
      <c r="X142" s="3"/>
      <c r="Y142" s="3"/>
      <c r="Z142" s="3"/>
    </row>
    <row r="143" spans="1:26" ht="15.75" customHeight="1" x14ac:dyDescent="0.3">
      <c r="A143" s="3"/>
      <c r="B143" s="3"/>
      <c r="C143" s="3"/>
      <c r="D143" s="51"/>
      <c r="E143" s="51"/>
      <c r="F143" s="3"/>
      <c r="G143" s="3"/>
      <c r="H143" s="3"/>
      <c r="I143" s="51"/>
      <c r="J143" s="51"/>
      <c r="K143" s="3"/>
      <c r="L143" s="3"/>
      <c r="M143" s="3"/>
      <c r="N143" s="3"/>
      <c r="O143" s="3"/>
      <c r="P143" s="3"/>
      <c r="Q143" s="3"/>
      <c r="R143" s="3"/>
      <c r="S143" s="3"/>
      <c r="T143" s="3"/>
      <c r="U143" s="3"/>
      <c r="V143" s="3"/>
      <c r="W143" s="3"/>
      <c r="X143" s="3"/>
      <c r="Y143" s="3"/>
      <c r="Z143" s="3"/>
    </row>
    <row r="144" spans="1:26" ht="15.75" customHeight="1" x14ac:dyDescent="0.3">
      <c r="A144" s="3"/>
      <c r="B144" s="3"/>
      <c r="C144" s="3"/>
      <c r="D144" s="51"/>
      <c r="E144" s="51"/>
      <c r="F144" s="3"/>
      <c r="G144" s="3"/>
      <c r="H144" s="3"/>
      <c r="I144" s="51"/>
      <c r="J144" s="51"/>
      <c r="K144" s="3"/>
      <c r="L144" s="3"/>
      <c r="M144" s="3"/>
      <c r="N144" s="3"/>
      <c r="O144" s="3"/>
      <c r="P144" s="3"/>
      <c r="Q144" s="3"/>
      <c r="R144" s="3"/>
      <c r="S144" s="3"/>
      <c r="T144" s="3"/>
      <c r="U144" s="3"/>
      <c r="V144" s="3"/>
      <c r="W144" s="3"/>
      <c r="X144" s="3"/>
      <c r="Y144" s="3"/>
      <c r="Z144" s="3"/>
    </row>
    <row r="145" spans="1:26" ht="15.75" customHeight="1" x14ac:dyDescent="0.3">
      <c r="A145" s="3"/>
      <c r="B145" s="3"/>
      <c r="C145" s="3"/>
      <c r="D145" s="51"/>
      <c r="E145" s="51"/>
      <c r="F145" s="3"/>
      <c r="G145" s="3"/>
      <c r="H145" s="3"/>
      <c r="I145" s="51"/>
      <c r="J145" s="51"/>
      <c r="K145" s="3"/>
      <c r="L145" s="3"/>
      <c r="M145" s="3"/>
      <c r="N145" s="3"/>
      <c r="O145" s="3"/>
      <c r="P145" s="3"/>
      <c r="Q145" s="3"/>
      <c r="R145" s="3"/>
      <c r="S145" s="3"/>
      <c r="T145" s="3"/>
      <c r="U145" s="3"/>
      <c r="V145" s="3"/>
      <c r="W145" s="3"/>
      <c r="X145" s="3"/>
      <c r="Y145" s="3"/>
      <c r="Z145" s="3"/>
    </row>
    <row r="146" spans="1:26" ht="15.75" customHeight="1" x14ac:dyDescent="0.3">
      <c r="A146" s="3"/>
      <c r="B146" s="3"/>
      <c r="C146" s="3"/>
      <c r="D146" s="51"/>
      <c r="E146" s="51"/>
      <c r="F146" s="3"/>
      <c r="G146" s="3"/>
      <c r="H146" s="3"/>
      <c r="I146" s="51"/>
      <c r="J146" s="51"/>
      <c r="K146" s="3"/>
      <c r="L146" s="3"/>
      <c r="M146" s="3"/>
      <c r="N146" s="3"/>
      <c r="O146" s="3"/>
      <c r="P146" s="3"/>
      <c r="Q146" s="3"/>
      <c r="R146" s="3"/>
      <c r="S146" s="3"/>
      <c r="T146" s="3"/>
      <c r="U146" s="3"/>
      <c r="V146" s="3"/>
      <c r="W146" s="3"/>
      <c r="X146" s="3"/>
      <c r="Y146" s="3"/>
      <c r="Z146" s="3"/>
    </row>
    <row r="147" spans="1:26" ht="15.75" customHeight="1" x14ac:dyDescent="0.3">
      <c r="A147" s="3"/>
      <c r="B147" s="3"/>
      <c r="C147" s="3"/>
      <c r="D147" s="51"/>
      <c r="E147" s="51"/>
      <c r="F147" s="3"/>
      <c r="G147" s="3"/>
      <c r="H147" s="3"/>
      <c r="I147" s="51"/>
      <c r="J147" s="51"/>
      <c r="K147" s="3"/>
      <c r="L147" s="3"/>
      <c r="M147" s="3"/>
      <c r="N147" s="3"/>
      <c r="O147" s="3"/>
      <c r="P147" s="3"/>
      <c r="Q147" s="3"/>
      <c r="R147" s="3"/>
      <c r="S147" s="3"/>
      <c r="T147" s="3"/>
      <c r="U147" s="3"/>
      <c r="V147" s="3"/>
      <c r="W147" s="3"/>
      <c r="X147" s="3"/>
      <c r="Y147" s="3"/>
      <c r="Z147" s="3"/>
    </row>
    <row r="148" spans="1:26" ht="15.75" customHeight="1" x14ac:dyDescent="0.3">
      <c r="A148" s="3"/>
      <c r="B148" s="3"/>
      <c r="C148" s="3"/>
      <c r="D148" s="51"/>
      <c r="E148" s="51"/>
      <c r="F148" s="3"/>
      <c r="G148" s="3"/>
      <c r="H148" s="3"/>
      <c r="I148" s="51"/>
      <c r="J148" s="51"/>
      <c r="K148" s="3"/>
      <c r="L148" s="3"/>
      <c r="M148" s="3"/>
      <c r="N148" s="3"/>
      <c r="O148" s="3"/>
      <c r="P148" s="3"/>
      <c r="Q148" s="3"/>
      <c r="R148" s="3"/>
      <c r="S148" s="3"/>
      <c r="T148" s="3"/>
      <c r="U148" s="3"/>
      <c r="V148" s="3"/>
      <c r="W148" s="3"/>
      <c r="X148" s="3"/>
      <c r="Y148" s="3"/>
      <c r="Z148" s="3"/>
    </row>
    <row r="149" spans="1:26" ht="15.75" customHeight="1" x14ac:dyDescent="0.3">
      <c r="A149" s="3"/>
      <c r="B149" s="3"/>
      <c r="C149" s="3"/>
      <c r="D149" s="51"/>
      <c r="E149" s="51"/>
      <c r="F149" s="3"/>
      <c r="G149" s="3"/>
      <c r="H149" s="3"/>
      <c r="I149" s="51"/>
      <c r="J149" s="51"/>
      <c r="K149" s="3"/>
      <c r="L149" s="3"/>
      <c r="M149" s="3"/>
      <c r="N149" s="3"/>
      <c r="O149" s="3"/>
      <c r="P149" s="3"/>
      <c r="Q149" s="3"/>
      <c r="R149" s="3"/>
      <c r="S149" s="3"/>
      <c r="T149" s="3"/>
      <c r="U149" s="3"/>
      <c r="V149" s="3"/>
      <c r="W149" s="3"/>
      <c r="X149" s="3"/>
      <c r="Y149" s="3"/>
      <c r="Z149" s="3"/>
    </row>
    <row r="150" spans="1:26" ht="15.75" customHeight="1" x14ac:dyDescent="0.3">
      <c r="A150" s="3"/>
      <c r="B150" s="3"/>
      <c r="C150" s="3"/>
      <c r="D150" s="51"/>
      <c r="E150" s="51"/>
      <c r="F150" s="3"/>
      <c r="G150" s="3"/>
      <c r="H150" s="3"/>
      <c r="I150" s="51"/>
      <c r="J150" s="51"/>
      <c r="K150" s="3"/>
      <c r="L150" s="3"/>
      <c r="M150" s="3"/>
      <c r="N150" s="3"/>
      <c r="O150" s="3"/>
      <c r="P150" s="3"/>
      <c r="Q150" s="3"/>
      <c r="R150" s="3"/>
      <c r="S150" s="3"/>
      <c r="T150" s="3"/>
      <c r="U150" s="3"/>
      <c r="V150" s="3"/>
      <c r="W150" s="3"/>
      <c r="X150" s="3"/>
      <c r="Y150" s="3"/>
      <c r="Z150" s="3"/>
    </row>
    <row r="151" spans="1:26" ht="15.75" customHeight="1" x14ac:dyDescent="0.3">
      <c r="A151" s="3"/>
      <c r="B151" s="3"/>
      <c r="C151" s="3"/>
      <c r="D151" s="51"/>
      <c r="E151" s="51"/>
      <c r="F151" s="3"/>
      <c r="G151" s="3"/>
      <c r="H151" s="3"/>
      <c r="I151" s="51"/>
      <c r="J151" s="51"/>
      <c r="K151" s="3"/>
      <c r="L151" s="3"/>
      <c r="M151" s="3"/>
      <c r="N151" s="3"/>
      <c r="O151" s="3"/>
      <c r="P151" s="3"/>
      <c r="Q151" s="3"/>
      <c r="R151" s="3"/>
      <c r="S151" s="3"/>
      <c r="T151" s="3"/>
      <c r="U151" s="3"/>
      <c r="V151" s="3"/>
      <c r="W151" s="3"/>
      <c r="X151" s="3"/>
      <c r="Y151" s="3"/>
      <c r="Z151" s="3"/>
    </row>
    <row r="152" spans="1:26" ht="15.75" customHeight="1" x14ac:dyDescent="0.3">
      <c r="A152" s="3"/>
      <c r="B152" s="3"/>
      <c r="C152" s="3"/>
      <c r="D152" s="51"/>
      <c r="E152" s="51"/>
      <c r="F152" s="3"/>
      <c r="G152" s="3"/>
      <c r="H152" s="3"/>
      <c r="I152" s="51"/>
      <c r="J152" s="51"/>
      <c r="K152" s="3"/>
      <c r="L152" s="3"/>
      <c r="M152" s="3"/>
      <c r="N152" s="3"/>
      <c r="O152" s="3"/>
      <c r="P152" s="3"/>
      <c r="Q152" s="3"/>
      <c r="R152" s="3"/>
      <c r="S152" s="3"/>
      <c r="T152" s="3"/>
      <c r="U152" s="3"/>
      <c r="V152" s="3"/>
      <c r="W152" s="3"/>
      <c r="X152" s="3"/>
      <c r="Y152" s="3"/>
      <c r="Z152" s="3"/>
    </row>
    <row r="153" spans="1:26" ht="15.75" customHeight="1" x14ac:dyDescent="0.3">
      <c r="A153" s="3"/>
      <c r="B153" s="3"/>
      <c r="C153" s="3"/>
      <c r="D153" s="51"/>
      <c r="E153" s="51"/>
      <c r="F153" s="3"/>
      <c r="G153" s="3"/>
      <c r="H153" s="3"/>
      <c r="I153" s="51"/>
      <c r="J153" s="51"/>
      <c r="K153" s="3"/>
      <c r="L153" s="3"/>
      <c r="M153" s="3"/>
      <c r="N153" s="3"/>
      <c r="O153" s="3"/>
      <c r="P153" s="3"/>
      <c r="Q153" s="3"/>
      <c r="R153" s="3"/>
      <c r="S153" s="3"/>
      <c r="T153" s="3"/>
      <c r="U153" s="3"/>
      <c r="V153" s="3"/>
      <c r="W153" s="3"/>
      <c r="X153" s="3"/>
      <c r="Y153" s="3"/>
      <c r="Z153" s="3"/>
    </row>
    <row r="154" spans="1:26" ht="15.75" customHeight="1" x14ac:dyDescent="0.3">
      <c r="A154" s="3"/>
      <c r="B154" s="3"/>
      <c r="C154" s="3"/>
      <c r="D154" s="51"/>
      <c r="E154" s="51"/>
      <c r="F154" s="3"/>
      <c r="G154" s="3"/>
      <c r="H154" s="3"/>
      <c r="I154" s="51"/>
      <c r="J154" s="51"/>
      <c r="K154" s="3"/>
      <c r="L154" s="3"/>
      <c r="M154" s="3"/>
      <c r="N154" s="3"/>
      <c r="O154" s="3"/>
      <c r="P154" s="3"/>
      <c r="Q154" s="3"/>
      <c r="R154" s="3"/>
      <c r="S154" s="3"/>
      <c r="T154" s="3"/>
      <c r="U154" s="3"/>
      <c r="V154" s="3"/>
      <c r="W154" s="3"/>
      <c r="X154" s="3"/>
      <c r="Y154" s="3"/>
      <c r="Z154" s="3"/>
    </row>
    <row r="155" spans="1:26" ht="15.75" customHeight="1" x14ac:dyDescent="0.3">
      <c r="A155" s="3"/>
      <c r="B155" s="3"/>
      <c r="C155" s="3"/>
      <c r="D155" s="51"/>
      <c r="E155" s="51"/>
      <c r="F155" s="3"/>
      <c r="G155" s="3"/>
      <c r="H155" s="3"/>
      <c r="I155" s="51"/>
      <c r="J155" s="51"/>
      <c r="K155" s="3"/>
      <c r="L155" s="3"/>
      <c r="M155" s="3"/>
      <c r="N155" s="3"/>
      <c r="O155" s="3"/>
      <c r="P155" s="3"/>
      <c r="Q155" s="3"/>
      <c r="R155" s="3"/>
      <c r="S155" s="3"/>
      <c r="T155" s="3"/>
      <c r="U155" s="3"/>
      <c r="V155" s="3"/>
      <c r="W155" s="3"/>
      <c r="X155" s="3"/>
      <c r="Y155" s="3"/>
      <c r="Z155" s="3"/>
    </row>
    <row r="156" spans="1:26" ht="15.75" customHeight="1" x14ac:dyDescent="0.3">
      <c r="A156" s="3"/>
      <c r="B156" s="3"/>
      <c r="C156" s="3"/>
      <c r="D156" s="51"/>
      <c r="E156" s="51"/>
      <c r="F156" s="3"/>
      <c r="G156" s="3"/>
      <c r="H156" s="3"/>
      <c r="I156" s="51"/>
      <c r="J156" s="51"/>
      <c r="K156" s="3"/>
      <c r="L156" s="3"/>
      <c r="M156" s="3"/>
      <c r="N156" s="3"/>
      <c r="O156" s="3"/>
      <c r="P156" s="3"/>
      <c r="Q156" s="3"/>
      <c r="R156" s="3"/>
      <c r="S156" s="3"/>
      <c r="T156" s="3"/>
      <c r="U156" s="3"/>
      <c r="V156" s="3"/>
      <c r="W156" s="3"/>
      <c r="X156" s="3"/>
      <c r="Y156" s="3"/>
      <c r="Z156" s="3"/>
    </row>
    <row r="157" spans="1:26" ht="15.75" customHeight="1" x14ac:dyDescent="0.3">
      <c r="A157" s="3"/>
      <c r="B157" s="3"/>
      <c r="C157" s="3"/>
      <c r="D157" s="51"/>
      <c r="E157" s="51"/>
      <c r="F157" s="3"/>
      <c r="G157" s="3"/>
      <c r="H157" s="3"/>
      <c r="I157" s="51"/>
      <c r="J157" s="51"/>
      <c r="K157" s="3"/>
      <c r="L157" s="3"/>
      <c r="M157" s="3"/>
      <c r="N157" s="3"/>
      <c r="O157" s="3"/>
      <c r="P157" s="3"/>
      <c r="Q157" s="3"/>
      <c r="R157" s="3"/>
      <c r="S157" s="3"/>
      <c r="T157" s="3"/>
      <c r="U157" s="3"/>
      <c r="V157" s="3"/>
      <c r="W157" s="3"/>
      <c r="X157" s="3"/>
      <c r="Y157" s="3"/>
      <c r="Z157" s="3"/>
    </row>
    <row r="158" spans="1:26" ht="15.75" customHeight="1" x14ac:dyDescent="0.3">
      <c r="A158" s="3"/>
      <c r="B158" s="3"/>
      <c r="C158" s="3"/>
      <c r="D158" s="51"/>
      <c r="E158" s="51"/>
      <c r="F158" s="3"/>
      <c r="G158" s="3"/>
      <c r="H158" s="3"/>
      <c r="I158" s="51"/>
      <c r="J158" s="51"/>
      <c r="K158" s="3"/>
      <c r="L158" s="3"/>
      <c r="M158" s="3"/>
      <c r="N158" s="3"/>
      <c r="O158" s="3"/>
      <c r="P158" s="3"/>
      <c r="Q158" s="3"/>
      <c r="R158" s="3"/>
      <c r="S158" s="3"/>
      <c r="T158" s="3"/>
      <c r="U158" s="3"/>
      <c r="V158" s="3"/>
      <c r="W158" s="3"/>
      <c r="X158" s="3"/>
      <c r="Y158" s="3"/>
      <c r="Z158" s="3"/>
    </row>
    <row r="159" spans="1:26" ht="15.75" customHeight="1" x14ac:dyDescent="0.3">
      <c r="A159" s="3"/>
      <c r="B159" s="3"/>
      <c r="C159" s="3"/>
      <c r="D159" s="51"/>
      <c r="E159" s="51"/>
      <c r="F159" s="3"/>
      <c r="G159" s="3"/>
      <c r="H159" s="3"/>
      <c r="I159" s="51"/>
      <c r="J159" s="51"/>
      <c r="K159" s="3"/>
      <c r="L159" s="3"/>
      <c r="M159" s="3"/>
      <c r="N159" s="3"/>
      <c r="O159" s="3"/>
      <c r="P159" s="3"/>
      <c r="Q159" s="3"/>
      <c r="R159" s="3"/>
      <c r="S159" s="3"/>
      <c r="T159" s="3"/>
      <c r="U159" s="3"/>
      <c r="V159" s="3"/>
      <c r="W159" s="3"/>
      <c r="X159" s="3"/>
      <c r="Y159" s="3"/>
      <c r="Z159" s="3"/>
    </row>
    <row r="160" spans="1:26" ht="15.75" customHeight="1" x14ac:dyDescent="0.3">
      <c r="A160" s="3"/>
      <c r="B160" s="3"/>
      <c r="C160" s="3"/>
      <c r="D160" s="51"/>
      <c r="E160" s="51"/>
      <c r="F160" s="3"/>
      <c r="G160" s="3"/>
      <c r="H160" s="3"/>
      <c r="I160" s="51"/>
      <c r="J160" s="51"/>
      <c r="K160" s="3"/>
      <c r="L160" s="3"/>
      <c r="M160" s="3"/>
      <c r="N160" s="3"/>
      <c r="O160" s="3"/>
      <c r="P160" s="3"/>
      <c r="Q160" s="3"/>
      <c r="R160" s="3"/>
      <c r="S160" s="3"/>
      <c r="T160" s="3"/>
      <c r="U160" s="3"/>
      <c r="V160" s="3"/>
      <c r="W160" s="3"/>
      <c r="X160" s="3"/>
      <c r="Y160" s="3"/>
      <c r="Z160" s="3"/>
    </row>
    <row r="161" spans="1:26" ht="15.75" customHeight="1" x14ac:dyDescent="0.3">
      <c r="A161" s="3"/>
      <c r="B161" s="3"/>
      <c r="C161" s="3"/>
      <c r="D161" s="51"/>
      <c r="E161" s="51"/>
      <c r="F161" s="3"/>
      <c r="G161" s="3"/>
      <c r="H161" s="3"/>
      <c r="I161" s="51"/>
      <c r="J161" s="51"/>
      <c r="K161" s="3"/>
      <c r="L161" s="3"/>
      <c r="M161" s="3"/>
      <c r="N161" s="3"/>
      <c r="O161" s="3"/>
      <c r="P161" s="3"/>
      <c r="Q161" s="3"/>
      <c r="R161" s="3"/>
      <c r="S161" s="3"/>
      <c r="T161" s="3"/>
      <c r="U161" s="3"/>
      <c r="V161" s="3"/>
      <c r="W161" s="3"/>
      <c r="X161" s="3"/>
      <c r="Y161" s="3"/>
      <c r="Z161" s="3"/>
    </row>
    <row r="162" spans="1:26" ht="15.75" customHeight="1" x14ac:dyDescent="0.3">
      <c r="A162" s="3"/>
      <c r="B162" s="3"/>
      <c r="C162" s="3"/>
      <c r="D162" s="51"/>
      <c r="E162" s="51"/>
      <c r="F162" s="3"/>
      <c r="G162" s="3"/>
      <c r="H162" s="3"/>
      <c r="I162" s="51"/>
      <c r="J162" s="51"/>
      <c r="K162" s="3"/>
      <c r="L162" s="3"/>
      <c r="M162" s="3"/>
      <c r="N162" s="3"/>
      <c r="O162" s="3"/>
      <c r="P162" s="3"/>
      <c r="Q162" s="3"/>
      <c r="R162" s="3"/>
      <c r="S162" s="3"/>
      <c r="T162" s="3"/>
      <c r="U162" s="3"/>
      <c r="V162" s="3"/>
      <c r="W162" s="3"/>
      <c r="X162" s="3"/>
      <c r="Y162" s="3"/>
      <c r="Z162" s="3"/>
    </row>
    <row r="163" spans="1:26" ht="15.75" customHeight="1" x14ac:dyDescent="0.3">
      <c r="A163" s="3"/>
      <c r="B163" s="3"/>
      <c r="C163" s="3"/>
      <c r="D163" s="51"/>
      <c r="E163" s="51"/>
      <c r="F163" s="3"/>
      <c r="G163" s="3"/>
      <c r="H163" s="3"/>
      <c r="I163" s="51"/>
      <c r="J163" s="51"/>
      <c r="K163" s="3"/>
      <c r="L163" s="3"/>
      <c r="M163" s="3"/>
      <c r="N163" s="3"/>
      <c r="O163" s="3"/>
      <c r="P163" s="3"/>
      <c r="Q163" s="3"/>
      <c r="R163" s="3"/>
      <c r="S163" s="3"/>
      <c r="T163" s="3"/>
      <c r="U163" s="3"/>
      <c r="V163" s="3"/>
      <c r="W163" s="3"/>
      <c r="X163" s="3"/>
      <c r="Y163" s="3"/>
      <c r="Z163" s="3"/>
    </row>
    <row r="164" spans="1:26" ht="15.75" customHeight="1" x14ac:dyDescent="0.3">
      <c r="A164" s="3"/>
      <c r="B164" s="3"/>
      <c r="C164" s="3"/>
      <c r="D164" s="51"/>
      <c r="E164" s="51"/>
      <c r="F164" s="3"/>
      <c r="G164" s="3"/>
      <c r="H164" s="3"/>
      <c r="I164" s="51"/>
      <c r="J164" s="51"/>
      <c r="K164" s="3"/>
      <c r="L164" s="3"/>
      <c r="M164" s="3"/>
      <c r="N164" s="3"/>
      <c r="O164" s="3"/>
      <c r="P164" s="3"/>
      <c r="Q164" s="3"/>
      <c r="R164" s="3"/>
      <c r="S164" s="3"/>
      <c r="T164" s="3"/>
      <c r="U164" s="3"/>
      <c r="V164" s="3"/>
      <c r="W164" s="3"/>
      <c r="X164" s="3"/>
      <c r="Y164" s="3"/>
      <c r="Z164" s="3"/>
    </row>
    <row r="165" spans="1:26" ht="15.75" customHeight="1" x14ac:dyDescent="0.3">
      <c r="A165" s="3"/>
      <c r="B165" s="3"/>
      <c r="C165" s="3"/>
      <c r="D165" s="51"/>
      <c r="E165" s="51"/>
      <c r="F165" s="3"/>
      <c r="G165" s="3"/>
      <c r="H165" s="3"/>
      <c r="I165" s="51"/>
      <c r="J165" s="51"/>
      <c r="K165" s="3"/>
      <c r="L165" s="3"/>
      <c r="M165" s="3"/>
      <c r="N165" s="3"/>
      <c r="O165" s="3"/>
      <c r="P165" s="3"/>
      <c r="Q165" s="3"/>
      <c r="R165" s="3"/>
      <c r="S165" s="3"/>
      <c r="T165" s="3"/>
      <c r="U165" s="3"/>
      <c r="V165" s="3"/>
      <c r="W165" s="3"/>
      <c r="X165" s="3"/>
      <c r="Y165" s="3"/>
      <c r="Z165" s="3"/>
    </row>
    <row r="166" spans="1:26" ht="15.75" customHeight="1" x14ac:dyDescent="0.3">
      <c r="A166" s="3"/>
      <c r="B166" s="3"/>
      <c r="C166" s="3"/>
      <c r="D166" s="51"/>
      <c r="E166" s="51"/>
      <c r="F166" s="3"/>
      <c r="G166" s="3"/>
      <c r="H166" s="3"/>
      <c r="I166" s="51"/>
      <c r="J166" s="51"/>
      <c r="K166" s="3"/>
      <c r="L166" s="3"/>
      <c r="M166" s="3"/>
      <c r="N166" s="3"/>
      <c r="O166" s="3"/>
      <c r="P166" s="3"/>
      <c r="Q166" s="3"/>
      <c r="R166" s="3"/>
      <c r="S166" s="3"/>
      <c r="T166" s="3"/>
      <c r="U166" s="3"/>
      <c r="V166" s="3"/>
      <c r="W166" s="3"/>
      <c r="X166" s="3"/>
      <c r="Y166" s="3"/>
      <c r="Z166" s="3"/>
    </row>
    <row r="167" spans="1:26" ht="15.75" customHeight="1" x14ac:dyDescent="0.3">
      <c r="A167" s="3"/>
      <c r="B167" s="3"/>
      <c r="C167" s="3"/>
      <c r="D167" s="51"/>
      <c r="E167" s="51"/>
      <c r="F167" s="3"/>
      <c r="G167" s="3"/>
      <c r="H167" s="3"/>
      <c r="I167" s="51"/>
      <c r="J167" s="51"/>
      <c r="K167" s="3"/>
      <c r="L167" s="3"/>
      <c r="M167" s="3"/>
      <c r="N167" s="3"/>
      <c r="O167" s="3"/>
      <c r="P167" s="3"/>
      <c r="Q167" s="3"/>
      <c r="R167" s="3"/>
      <c r="S167" s="3"/>
      <c r="T167" s="3"/>
      <c r="U167" s="3"/>
      <c r="V167" s="3"/>
      <c r="W167" s="3"/>
      <c r="X167" s="3"/>
      <c r="Y167" s="3"/>
      <c r="Z167" s="3"/>
    </row>
    <row r="168" spans="1:26" ht="15.75" customHeight="1" x14ac:dyDescent="0.3">
      <c r="A168" s="3"/>
      <c r="B168" s="3"/>
      <c r="C168" s="3"/>
      <c r="D168" s="51"/>
      <c r="E168" s="51"/>
      <c r="F168" s="3"/>
      <c r="G168" s="3"/>
      <c r="H168" s="3"/>
      <c r="I168" s="51"/>
      <c r="J168" s="51"/>
      <c r="K168" s="3"/>
      <c r="L168" s="3"/>
      <c r="M168" s="3"/>
      <c r="N168" s="3"/>
      <c r="O168" s="3"/>
      <c r="P168" s="3"/>
      <c r="Q168" s="3"/>
      <c r="R168" s="3"/>
      <c r="S168" s="3"/>
      <c r="T168" s="3"/>
      <c r="U168" s="3"/>
      <c r="V168" s="3"/>
      <c r="W168" s="3"/>
      <c r="X168" s="3"/>
      <c r="Y168" s="3"/>
      <c r="Z168" s="3"/>
    </row>
    <row r="169" spans="1:26" ht="15.75" customHeight="1" x14ac:dyDescent="0.3">
      <c r="A169" s="3"/>
      <c r="B169" s="3"/>
      <c r="C169" s="3"/>
      <c r="D169" s="51"/>
      <c r="E169" s="51"/>
      <c r="F169" s="3"/>
      <c r="G169" s="3"/>
      <c r="H169" s="3"/>
      <c r="I169" s="51"/>
      <c r="J169" s="51"/>
      <c r="K169" s="3"/>
      <c r="L169" s="3"/>
      <c r="M169" s="3"/>
      <c r="N169" s="3"/>
      <c r="O169" s="3"/>
      <c r="P169" s="3"/>
      <c r="Q169" s="3"/>
      <c r="R169" s="3"/>
      <c r="S169" s="3"/>
      <c r="T169" s="3"/>
      <c r="U169" s="3"/>
      <c r="V169" s="3"/>
      <c r="W169" s="3"/>
      <c r="X169" s="3"/>
      <c r="Y169" s="3"/>
      <c r="Z169" s="3"/>
    </row>
    <row r="170" spans="1:26" ht="15.75" customHeight="1" x14ac:dyDescent="0.3">
      <c r="A170" s="3"/>
      <c r="B170" s="3"/>
      <c r="C170" s="3"/>
      <c r="D170" s="51"/>
      <c r="E170" s="51"/>
      <c r="F170" s="3"/>
      <c r="G170" s="3"/>
      <c r="H170" s="3"/>
      <c r="I170" s="51"/>
      <c r="J170" s="51"/>
      <c r="K170" s="3"/>
      <c r="L170" s="3"/>
      <c r="M170" s="3"/>
      <c r="N170" s="3"/>
      <c r="O170" s="3"/>
      <c r="P170" s="3"/>
      <c r="Q170" s="3"/>
      <c r="R170" s="3"/>
      <c r="S170" s="3"/>
      <c r="T170" s="3"/>
      <c r="U170" s="3"/>
      <c r="V170" s="3"/>
      <c r="W170" s="3"/>
      <c r="X170" s="3"/>
      <c r="Y170" s="3"/>
      <c r="Z170" s="3"/>
    </row>
    <row r="171" spans="1:26" ht="15.75" customHeight="1" x14ac:dyDescent="0.3">
      <c r="A171" s="3"/>
      <c r="B171" s="3"/>
      <c r="C171" s="3"/>
      <c r="D171" s="51"/>
      <c r="E171" s="51"/>
      <c r="F171" s="3"/>
      <c r="G171" s="3"/>
      <c r="H171" s="3"/>
      <c r="I171" s="51"/>
      <c r="J171" s="51"/>
      <c r="K171" s="3"/>
      <c r="L171" s="3"/>
      <c r="M171" s="3"/>
      <c r="N171" s="3"/>
      <c r="O171" s="3"/>
      <c r="P171" s="3"/>
      <c r="Q171" s="3"/>
      <c r="R171" s="3"/>
      <c r="S171" s="3"/>
      <c r="T171" s="3"/>
      <c r="U171" s="3"/>
      <c r="V171" s="3"/>
      <c r="W171" s="3"/>
      <c r="X171" s="3"/>
      <c r="Y171" s="3"/>
      <c r="Z171" s="3"/>
    </row>
    <row r="172" spans="1:26" ht="15.75" customHeight="1" x14ac:dyDescent="0.3">
      <c r="A172" s="3"/>
      <c r="B172" s="3"/>
      <c r="C172" s="3"/>
      <c r="D172" s="51"/>
      <c r="E172" s="51"/>
      <c r="F172" s="3"/>
      <c r="G172" s="3"/>
      <c r="H172" s="3"/>
      <c r="I172" s="51"/>
      <c r="J172" s="51"/>
      <c r="K172" s="3"/>
      <c r="L172" s="3"/>
      <c r="M172" s="3"/>
      <c r="N172" s="3"/>
      <c r="O172" s="3"/>
      <c r="P172" s="3"/>
      <c r="Q172" s="3"/>
      <c r="R172" s="3"/>
      <c r="S172" s="3"/>
      <c r="T172" s="3"/>
      <c r="U172" s="3"/>
      <c r="V172" s="3"/>
      <c r="W172" s="3"/>
      <c r="X172" s="3"/>
      <c r="Y172" s="3"/>
      <c r="Z172" s="3"/>
    </row>
    <row r="173" spans="1:26" ht="15.75" customHeight="1" x14ac:dyDescent="0.3">
      <c r="A173" s="3"/>
      <c r="B173" s="3"/>
      <c r="C173" s="3"/>
      <c r="D173" s="51"/>
      <c r="E173" s="51"/>
      <c r="F173" s="3"/>
      <c r="G173" s="3"/>
      <c r="H173" s="3"/>
      <c r="I173" s="51"/>
      <c r="J173" s="51"/>
      <c r="K173" s="3"/>
      <c r="L173" s="3"/>
      <c r="M173" s="3"/>
      <c r="N173" s="3"/>
      <c r="O173" s="3"/>
      <c r="P173" s="3"/>
      <c r="Q173" s="3"/>
      <c r="R173" s="3"/>
      <c r="S173" s="3"/>
      <c r="T173" s="3"/>
      <c r="U173" s="3"/>
      <c r="V173" s="3"/>
      <c r="W173" s="3"/>
      <c r="X173" s="3"/>
      <c r="Y173" s="3"/>
      <c r="Z173" s="3"/>
    </row>
    <row r="174" spans="1:26" ht="15.75" customHeight="1" x14ac:dyDescent="0.3">
      <c r="A174" s="3"/>
      <c r="B174" s="3"/>
      <c r="C174" s="3"/>
      <c r="D174" s="51"/>
      <c r="E174" s="51"/>
      <c r="F174" s="3"/>
      <c r="G174" s="3"/>
      <c r="H174" s="3"/>
      <c r="I174" s="51"/>
      <c r="J174" s="51"/>
      <c r="K174" s="3"/>
      <c r="L174" s="3"/>
      <c r="M174" s="3"/>
      <c r="N174" s="3"/>
      <c r="O174" s="3"/>
      <c r="P174" s="3"/>
      <c r="Q174" s="3"/>
      <c r="R174" s="3"/>
      <c r="S174" s="3"/>
      <c r="T174" s="3"/>
      <c r="U174" s="3"/>
      <c r="V174" s="3"/>
      <c r="W174" s="3"/>
      <c r="X174" s="3"/>
      <c r="Y174" s="3"/>
      <c r="Z174" s="3"/>
    </row>
    <row r="175" spans="1:26" ht="15.75" customHeight="1" x14ac:dyDescent="0.3">
      <c r="A175" s="3"/>
      <c r="B175" s="3"/>
      <c r="C175" s="3"/>
      <c r="D175" s="51"/>
      <c r="E175" s="51"/>
      <c r="F175" s="3"/>
      <c r="G175" s="3"/>
      <c r="H175" s="3"/>
      <c r="I175" s="51"/>
      <c r="J175" s="51"/>
      <c r="K175" s="3"/>
      <c r="L175" s="3"/>
      <c r="M175" s="3"/>
      <c r="N175" s="3"/>
      <c r="O175" s="3"/>
      <c r="P175" s="3"/>
      <c r="Q175" s="3"/>
      <c r="R175" s="3"/>
      <c r="S175" s="3"/>
      <c r="T175" s="3"/>
      <c r="U175" s="3"/>
      <c r="V175" s="3"/>
      <c r="W175" s="3"/>
      <c r="X175" s="3"/>
      <c r="Y175" s="3"/>
      <c r="Z175" s="3"/>
    </row>
    <row r="176" spans="1:26" ht="15.75" customHeight="1" x14ac:dyDescent="0.3">
      <c r="A176" s="3"/>
      <c r="B176" s="3"/>
      <c r="C176" s="3"/>
      <c r="D176" s="51"/>
      <c r="E176" s="51"/>
      <c r="F176" s="3"/>
      <c r="G176" s="3"/>
      <c r="H176" s="3"/>
      <c r="I176" s="51"/>
      <c r="J176" s="51"/>
      <c r="K176" s="3"/>
      <c r="L176" s="3"/>
      <c r="M176" s="3"/>
      <c r="N176" s="3"/>
      <c r="O176" s="3"/>
      <c r="P176" s="3"/>
      <c r="Q176" s="3"/>
      <c r="R176" s="3"/>
      <c r="S176" s="3"/>
      <c r="T176" s="3"/>
      <c r="U176" s="3"/>
      <c r="V176" s="3"/>
      <c r="W176" s="3"/>
      <c r="X176" s="3"/>
      <c r="Y176" s="3"/>
      <c r="Z176" s="3"/>
    </row>
    <row r="177" spans="1:26" ht="15.75" customHeight="1" x14ac:dyDescent="0.3">
      <c r="A177" s="3"/>
      <c r="B177" s="3"/>
      <c r="C177" s="3"/>
      <c r="D177" s="51"/>
      <c r="E177" s="51"/>
      <c r="F177" s="3"/>
      <c r="G177" s="3"/>
      <c r="H177" s="3"/>
      <c r="I177" s="51"/>
      <c r="J177" s="51"/>
      <c r="K177" s="3"/>
      <c r="L177" s="3"/>
      <c r="M177" s="3"/>
      <c r="N177" s="3"/>
      <c r="O177" s="3"/>
      <c r="P177" s="3"/>
      <c r="Q177" s="3"/>
      <c r="R177" s="3"/>
      <c r="S177" s="3"/>
      <c r="T177" s="3"/>
      <c r="U177" s="3"/>
      <c r="V177" s="3"/>
      <c r="W177" s="3"/>
      <c r="X177" s="3"/>
      <c r="Y177" s="3"/>
      <c r="Z177" s="3"/>
    </row>
    <row r="178" spans="1:26" ht="15.75" customHeight="1" x14ac:dyDescent="0.3">
      <c r="A178" s="3"/>
      <c r="B178" s="3"/>
      <c r="C178" s="3"/>
      <c r="D178" s="51"/>
      <c r="E178" s="51"/>
      <c r="F178" s="3"/>
      <c r="G178" s="3"/>
      <c r="H178" s="3"/>
      <c r="I178" s="51"/>
      <c r="J178" s="51"/>
      <c r="K178" s="3"/>
      <c r="L178" s="3"/>
      <c r="M178" s="3"/>
      <c r="N178" s="3"/>
      <c r="O178" s="3"/>
      <c r="P178" s="3"/>
      <c r="Q178" s="3"/>
      <c r="R178" s="3"/>
      <c r="S178" s="3"/>
      <c r="T178" s="3"/>
      <c r="U178" s="3"/>
      <c r="V178" s="3"/>
      <c r="W178" s="3"/>
      <c r="X178" s="3"/>
      <c r="Y178" s="3"/>
      <c r="Z178" s="3"/>
    </row>
    <row r="179" spans="1:26" ht="15.75" customHeight="1" x14ac:dyDescent="0.3">
      <c r="A179" s="3"/>
      <c r="B179" s="3"/>
      <c r="C179" s="3"/>
      <c r="D179" s="51"/>
      <c r="E179" s="51"/>
      <c r="F179" s="3"/>
      <c r="G179" s="3"/>
      <c r="H179" s="3"/>
      <c r="I179" s="51"/>
      <c r="J179" s="51"/>
      <c r="K179" s="3"/>
      <c r="L179" s="3"/>
      <c r="M179" s="3"/>
      <c r="N179" s="3"/>
      <c r="O179" s="3"/>
      <c r="P179" s="3"/>
      <c r="Q179" s="3"/>
      <c r="R179" s="3"/>
      <c r="S179" s="3"/>
      <c r="T179" s="3"/>
      <c r="U179" s="3"/>
      <c r="V179" s="3"/>
      <c r="W179" s="3"/>
      <c r="X179" s="3"/>
      <c r="Y179" s="3"/>
      <c r="Z179" s="3"/>
    </row>
    <row r="180" spans="1:26" ht="15.75" customHeight="1" x14ac:dyDescent="0.3">
      <c r="A180" s="3"/>
      <c r="B180" s="3"/>
      <c r="C180" s="3"/>
      <c r="D180" s="51"/>
      <c r="E180" s="51"/>
      <c r="F180" s="3"/>
      <c r="G180" s="3"/>
      <c r="H180" s="3"/>
      <c r="I180" s="51"/>
      <c r="J180" s="51"/>
      <c r="K180" s="3"/>
      <c r="L180" s="3"/>
      <c r="M180" s="3"/>
      <c r="N180" s="3"/>
      <c r="O180" s="3"/>
      <c r="P180" s="3"/>
      <c r="Q180" s="3"/>
      <c r="R180" s="3"/>
      <c r="S180" s="3"/>
      <c r="T180" s="3"/>
      <c r="U180" s="3"/>
      <c r="V180" s="3"/>
      <c r="W180" s="3"/>
      <c r="X180" s="3"/>
      <c r="Y180" s="3"/>
      <c r="Z180" s="3"/>
    </row>
    <row r="181" spans="1:26" ht="15.75" customHeight="1" x14ac:dyDescent="0.3">
      <c r="A181" s="3"/>
      <c r="B181" s="3"/>
      <c r="C181" s="3"/>
      <c r="D181" s="51"/>
      <c r="E181" s="51"/>
      <c r="F181" s="3"/>
      <c r="G181" s="3"/>
      <c r="H181" s="3"/>
      <c r="I181" s="51"/>
      <c r="J181" s="51"/>
      <c r="K181" s="3"/>
      <c r="L181" s="3"/>
      <c r="M181" s="3"/>
      <c r="N181" s="3"/>
      <c r="O181" s="3"/>
      <c r="P181" s="3"/>
      <c r="Q181" s="3"/>
      <c r="R181" s="3"/>
      <c r="S181" s="3"/>
      <c r="T181" s="3"/>
      <c r="U181" s="3"/>
      <c r="V181" s="3"/>
      <c r="W181" s="3"/>
      <c r="X181" s="3"/>
      <c r="Y181" s="3"/>
      <c r="Z181" s="3"/>
    </row>
    <row r="182" spans="1:26" ht="15.75" customHeight="1" x14ac:dyDescent="0.3">
      <c r="A182" s="3"/>
      <c r="B182" s="3"/>
      <c r="C182" s="3"/>
      <c r="D182" s="51"/>
      <c r="E182" s="51"/>
      <c r="F182" s="3"/>
      <c r="G182" s="3"/>
      <c r="H182" s="3"/>
      <c r="I182" s="51"/>
      <c r="J182" s="51"/>
      <c r="K182" s="3"/>
      <c r="L182" s="3"/>
      <c r="M182" s="3"/>
      <c r="N182" s="3"/>
      <c r="O182" s="3"/>
      <c r="P182" s="3"/>
      <c r="Q182" s="3"/>
      <c r="R182" s="3"/>
      <c r="S182" s="3"/>
      <c r="T182" s="3"/>
      <c r="U182" s="3"/>
      <c r="V182" s="3"/>
      <c r="W182" s="3"/>
      <c r="X182" s="3"/>
      <c r="Y182" s="3"/>
      <c r="Z182" s="3"/>
    </row>
    <row r="183" spans="1:26" ht="15.75" customHeight="1" x14ac:dyDescent="0.3">
      <c r="A183" s="3"/>
      <c r="B183" s="3"/>
      <c r="C183" s="3"/>
      <c r="D183" s="51"/>
      <c r="E183" s="51"/>
      <c r="F183" s="3"/>
      <c r="G183" s="3"/>
      <c r="H183" s="3"/>
      <c r="I183" s="51"/>
      <c r="J183" s="51"/>
      <c r="K183" s="3"/>
      <c r="L183" s="3"/>
      <c r="M183" s="3"/>
      <c r="N183" s="3"/>
      <c r="O183" s="3"/>
      <c r="P183" s="3"/>
      <c r="Q183" s="3"/>
      <c r="R183" s="3"/>
      <c r="S183" s="3"/>
      <c r="T183" s="3"/>
      <c r="U183" s="3"/>
      <c r="V183" s="3"/>
      <c r="W183" s="3"/>
      <c r="X183" s="3"/>
      <c r="Y183" s="3"/>
      <c r="Z183" s="3"/>
    </row>
    <row r="184" spans="1:26" ht="15.75" customHeight="1" x14ac:dyDescent="0.3">
      <c r="A184" s="3"/>
      <c r="B184" s="3"/>
      <c r="C184" s="3"/>
      <c r="D184" s="51"/>
      <c r="E184" s="51"/>
      <c r="F184" s="3"/>
      <c r="G184" s="3"/>
      <c r="H184" s="3"/>
      <c r="I184" s="51"/>
      <c r="J184" s="51"/>
      <c r="K184" s="3"/>
      <c r="L184" s="3"/>
      <c r="M184" s="3"/>
      <c r="N184" s="3"/>
      <c r="O184" s="3"/>
      <c r="P184" s="3"/>
      <c r="Q184" s="3"/>
      <c r="R184" s="3"/>
      <c r="S184" s="3"/>
      <c r="T184" s="3"/>
      <c r="U184" s="3"/>
      <c r="V184" s="3"/>
      <c r="W184" s="3"/>
      <c r="X184" s="3"/>
      <c r="Y184" s="3"/>
      <c r="Z184" s="3"/>
    </row>
    <row r="185" spans="1:26" ht="15.75" customHeight="1" x14ac:dyDescent="0.3">
      <c r="A185" s="3"/>
      <c r="B185" s="3"/>
      <c r="C185" s="3"/>
      <c r="D185" s="51"/>
      <c r="E185" s="51"/>
      <c r="F185" s="3"/>
      <c r="G185" s="3"/>
      <c r="H185" s="3"/>
      <c r="I185" s="51"/>
      <c r="J185" s="51"/>
      <c r="K185" s="3"/>
      <c r="L185" s="3"/>
      <c r="M185" s="3"/>
      <c r="N185" s="3"/>
      <c r="O185" s="3"/>
      <c r="P185" s="3"/>
      <c r="Q185" s="3"/>
      <c r="R185" s="3"/>
      <c r="S185" s="3"/>
      <c r="T185" s="3"/>
      <c r="U185" s="3"/>
      <c r="V185" s="3"/>
      <c r="W185" s="3"/>
      <c r="X185" s="3"/>
      <c r="Y185" s="3"/>
      <c r="Z185" s="3"/>
    </row>
    <row r="186" spans="1:26" ht="15.75" customHeight="1" x14ac:dyDescent="0.3">
      <c r="A186" s="3"/>
      <c r="B186" s="3"/>
      <c r="C186" s="3"/>
      <c r="D186" s="51"/>
      <c r="E186" s="51"/>
      <c r="F186" s="3"/>
      <c r="G186" s="3"/>
      <c r="H186" s="3"/>
      <c r="I186" s="51"/>
      <c r="J186" s="51"/>
      <c r="K186" s="3"/>
      <c r="L186" s="3"/>
      <c r="M186" s="3"/>
      <c r="N186" s="3"/>
      <c r="O186" s="3"/>
      <c r="P186" s="3"/>
      <c r="Q186" s="3"/>
      <c r="R186" s="3"/>
      <c r="S186" s="3"/>
      <c r="T186" s="3"/>
      <c r="U186" s="3"/>
      <c r="V186" s="3"/>
      <c r="W186" s="3"/>
      <c r="X186" s="3"/>
      <c r="Y186" s="3"/>
      <c r="Z186" s="3"/>
    </row>
    <row r="187" spans="1:26" ht="15.75" customHeight="1" x14ac:dyDescent="0.3">
      <c r="A187" s="3"/>
      <c r="B187" s="3"/>
      <c r="C187" s="3"/>
      <c r="D187" s="51"/>
      <c r="E187" s="51"/>
      <c r="F187" s="3"/>
      <c r="G187" s="3"/>
      <c r="H187" s="3"/>
      <c r="I187" s="51"/>
      <c r="J187" s="51"/>
      <c r="K187" s="3"/>
      <c r="L187" s="3"/>
      <c r="M187" s="3"/>
      <c r="N187" s="3"/>
      <c r="O187" s="3"/>
      <c r="P187" s="3"/>
      <c r="Q187" s="3"/>
      <c r="R187" s="3"/>
      <c r="S187" s="3"/>
      <c r="T187" s="3"/>
      <c r="U187" s="3"/>
      <c r="V187" s="3"/>
      <c r="W187" s="3"/>
      <c r="X187" s="3"/>
      <c r="Y187" s="3"/>
      <c r="Z187" s="3"/>
    </row>
    <row r="188" spans="1:26" ht="15.75" customHeight="1" x14ac:dyDescent="0.3">
      <c r="A188" s="3"/>
      <c r="B188" s="3"/>
      <c r="C188" s="3"/>
      <c r="D188" s="51"/>
      <c r="E188" s="51"/>
      <c r="F188" s="3"/>
      <c r="G188" s="3"/>
      <c r="H188" s="3"/>
      <c r="I188" s="51"/>
      <c r="J188" s="51"/>
      <c r="K188" s="3"/>
      <c r="L188" s="3"/>
      <c r="M188" s="3"/>
      <c r="N188" s="3"/>
      <c r="O188" s="3"/>
      <c r="P188" s="3"/>
      <c r="Q188" s="3"/>
      <c r="R188" s="3"/>
      <c r="S188" s="3"/>
      <c r="T188" s="3"/>
      <c r="U188" s="3"/>
      <c r="V188" s="3"/>
      <c r="W188" s="3"/>
      <c r="X188" s="3"/>
      <c r="Y188" s="3"/>
      <c r="Z188" s="3"/>
    </row>
    <row r="189" spans="1:26" ht="15.75" customHeight="1" x14ac:dyDescent="0.3">
      <c r="A189" s="3"/>
      <c r="B189" s="3"/>
      <c r="C189" s="3"/>
      <c r="D189" s="51"/>
      <c r="E189" s="51"/>
      <c r="F189" s="3"/>
      <c r="G189" s="3"/>
      <c r="H189" s="3"/>
      <c r="I189" s="51"/>
      <c r="J189" s="51"/>
      <c r="K189" s="3"/>
      <c r="L189" s="3"/>
      <c r="M189" s="3"/>
      <c r="N189" s="3"/>
      <c r="O189" s="3"/>
      <c r="P189" s="3"/>
      <c r="Q189" s="3"/>
      <c r="R189" s="3"/>
      <c r="S189" s="3"/>
      <c r="T189" s="3"/>
      <c r="U189" s="3"/>
      <c r="V189" s="3"/>
      <c r="W189" s="3"/>
      <c r="X189" s="3"/>
      <c r="Y189" s="3"/>
      <c r="Z189" s="3"/>
    </row>
    <row r="190" spans="1:26" ht="15.75" customHeight="1" x14ac:dyDescent="0.3">
      <c r="A190" s="3"/>
      <c r="B190" s="3"/>
      <c r="C190" s="3"/>
      <c r="D190" s="51"/>
      <c r="E190" s="51"/>
      <c r="F190" s="3"/>
      <c r="G190" s="3"/>
      <c r="H190" s="3"/>
      <c r="I190" s="51"/>
      <c r="J190" s="51"/>
      <c r="K190" s="3"/>
      <c r="L190" s="3"/>
      <c r="M190" s="3"/>
      <c r="N190" s="3"/>
      <c r="O190" s="3"/>
      <c r="P190" s="3"/>
      <c r="Q190" s="3"/>
      <c r="R190" s="3"/>
      <c r="S190" s="3"/>
      <c r="T190" s="3"/>
      <c r="U190" s="3"/>
      <c r="V190" s="3"/>
      <c r="W190" s="3"/>
      <c r="X190" s="3"/>
      <c r="Y190" s="3"/>
      <c r="Z190" s="3"/>
    </row>
    <row r="191" spans="1:26" ht="15.75" customHeight="1" x14ac:dyDescent="0.3">
      <c r="A191" s="3"/>
      <c r="B191" s="3"/>
      <c r="C191" s="3"/>
      <c r="D191" s="51"/>
      <c r="E191" s="51"/>
      <c r="F191" s="3"/>
      <c r="G191" s="3"/>
      <c r="H191" s="3"/>
      <c r="I191" s="51"/>
      <c r="J191" s="51"/>
      <c r="K191" s="3"/>
      <c r="L191" s="3"/>
      <c r="M191" s="3"/>
      <c r="N191" s="3"/>
      <c r="O191" s="3"/>
      <c r="P191" s="3"/>
      <c r="Q191" s="3"/>
      <c r="R191" s="3"/>
      <c r="S191" s="3"/>
      <c r="T191" s="3"/>
      <c r="U191" s="3"/>
      <c r="V191" s="3"/>
      <c r="W191" s="3"/>
      <c r="X191" s="3"/>
      <c r="Y191" s="3"/>
      <c r="Z191" s="3"/>
    </row>
    <row r="192" spans="1:26" ht="15.75" customHeight="1" x14ac:dyDescent="0.3">
      <c r="A192" s="3"/>
      <c r="B192" s="3"/>
      <c r="C192" s="3"/>
      <c r="D192" s="51"/>
      <c r="E192" s="51"/>
      <c r="F192" s="3"/>
      <c r="G192" s="3"/>
      <c r="H192" s="3"/>
      <c r="I192" s="51"/>
      <c r="J192" s="51"/>
      <c r="K192" s="3"/>
      <c r="L192" s="3"/>
      <c r="M192" s="3"/>
      <c r="N192" s="3"/>
      <c r="O192" s="3"/>
      <c r="P192" s="3"/>
      <c r="Q192" s="3"/>
      <c r="R192" s="3"/>
      <c r="S192" s="3"/>
      <c r="T192" s="3"/>
      <c r="U192" s="3"/>
      <c r="V192" s="3"/>
      <c r="W192" s="3"/>
      <c r="X192" s="3"/>
      <c r="Y192" s="3"/>
      <c r="Z192" s="3"/>
    </row>
    <row r="193" spans="1:26" ht="15.75" customHeight="1" x14ac:dyDescent="0.3">
      <c r="A193" s="3"/>
      <c r="B193" s="3"/>
      <c r="C193" s="3"/>
      <c r="D193" s="51"/>
      <c r="E193" s="51"/>
      <c r="F193" s="3"/>
      <c r="G193" s="3"/>
      <c r="H193" s="3"/>
      <c r="I193" s="51"/>
      <c r="J193" s="51"/>
      <c r="K193" s="3"/>
      <c r="L193" s="3"/>
      <c r="M193" s="3"/>
      <c r="N193" s="3"/>
      <c r="O193" s="3"/>
      <c r="P193" s="3"/>
      <c r="Q193" s="3"/>
      <c r="R193" s="3"/>
      <c r="S193" s="3"/>
      <c r="T193" s="3"/>
      <c r="U193" s="3"/>
      <c r="V193" s="3"/>
      <c r="W193" s="3"/>
      <c r="X193" s="3"/>
      <c r="Y193" s="3"/>
      <c r="Z193" s="3"/>
    </row>
    <row r="194" spans="1:26" ht="15.75" customHeight="1" x14ac:dyDescent="0.3">
      <c r="A194" s="3"/>
      <c r="B194" s="3"/>
      <c r="C194" s="3"/>
      <c r="D194" s="51"/>
      <c r="E194" s="51"/>
      <c r="F194" s="3"/>
      <c r="G194" s="3"/>
      <c r="H194" s="3"/>
      <c r="I194" s="51"/>
      <c r="J194" s="51"/>
      <c r="K194" s="3"/>
      <c r="L194" s="3"/>
      <c r="M194" s="3"/>
      <c r="N194" s="3"/>
      <c r="O194" s="3"/>
      <c r="P194" s="3"/>
      <c r="Q194" s="3"/>
      <c r="R194" s="3"/>
      <c r="S194" s="3"/>
      <c r="T194" s="3"/>
      <c r="U194" s="3"/>
      <c r="V194" s="3"/>
      <c r="W194" s="3"/>
      <c r="X194" s="3"/>
      <c r="Y194" s="3"/>
      <c r="Z194" s="3"/>
    </row>
    <row r="195" spans="1:26" ht="15.75" customHeight="1" x14ac:dyDescent="0.3">
      <c r="A195" s="3"/>
      <c r="B195" s="3"/>
      <c r="C195" s="3"/>
      <c r="D195" s="51"/>
      <c r="E195" s="51"/>
      <c r="F195" s="3"/>
      <c r="G195" s="3"/>
      <c r="H195" s="3"/>
      <c r="I195" s="51"/>
      <c r="J195" s="51"/>
      <c r="K195" s="3"/>
      <c r="L195" s="3"/>
      <c r="M195" s="3"/>
      <c r="N195" s="3"/>
      <c r="O195" s="3"/>
      <c r="P195" s="3"/>
      <c r="Q195" s="3"/>
      <c r="R195" s="3"/>
      <c r="S195" s="3"/>
      <c r="T195" s="3"/>
      <c r="U195" s="3"/>
      <c r="V195" s="3"/>
      <c r="W195" s="3"/>
      <c r="X195" s="3"/>
      <c r="Y195" s="3"/>
      <c r="Z195" s="3"/>
    </row>
    <row r="196" spans="1:26" ht="15.75" customHeight="1" x14ac:dyDescent="0.3">
      <c r="A196" s="3"/>
      <c r="B196" s="3"/>
      <c r="C196" s="3"/>
      <c r="D196" s="51"/>
      <c r="E196" s="51"/>
      <c r="F196" s="3"/>
      <c r="G196" s="3"/>
      <c r="H196" s="3"/>
      <c r="I196" s="51"/>
      <c r="J196" s="51"/>
      <c r="K196" s="3"/>
      <c r="L196" s="3"/>
      <c r="M196" s="3"/>
      <c r="N196" s="3"/>
      <c r="O196" s="3"/>
      <c r="P196" s="3"/>
      <c r="Q196" s="3"/>
      <c r="R196" s="3"/>
      <c r="S196" s="3"/>
      <c r="T196" s="3"/>
      <c r="U196" s="3"/>
      <c r="V196" s="3"/>
      <c r="W196" s="3"/>
      <c r="X196" s="3"/>
      <c r="Y196" s="3"/>
      <c r="Z196" s="3"/>
    </row>
    <row r="197" spans="1:26" ht="15.75" customHeight="1" x14ac:dyDescent="0.3">
      <c r="A197" s="3"/>
      <c r="B197" s="3"/>
      <c r="C197" s="3"/>
      <c r="D197" s="51"/>
      <c r="E197" s="51"/>
      <c r="F197" s="3"/>
      <c r="G197" s="3"/>
      <c r="H197" s="3"/>
      <c r="I197" s="51"/>
      <c r="J197" s="51"/>
      <c r="K197" s="3"/>
      <c r="L197" s="3"/>
      <c r="M197" s="3"/>
      <c r="N197" s="3"/>
      <c r="O197" s="3"/>
      <c r="P197" s="3"/>
      <c r="Q197" s="3"/>
      <c r="R197" s="3"/>
      <c r="S197" s="3"/>
      <c r="T197" s="3"/>
      <c r="U197" s="3"/>
      <c r="V197" s="3"/>
      <c r="W197" s="3"/>
      <c r="X197" s="3"/>
      <c r="Y197" s="3"/>
      <c r="Z197" s="3"/>
    </row>
    <row r="198" spans="1:26" ht="15.75" customHeight="1" x14ac:dyDescent="0.3">
      <c r="A198" s="3"/>
      <c r="B198" s="3"/>
      <c r="C198" s="3"/>
      <c r="D198" s="51"/>
      <c r="E198" s="51"/>
      <c r="F198" s="3"/>
      <c r="G198" s="3"/>
      <c r="H198" s="3"/>
      <c r="I198" s="51"/>
      <c r="J198" s="51"/>
      <c r="K198" s="3"/>
      <c r="L198" s="3"/>
      <c r="M198" s="3"/>
      <c r="N198" s="3"/>
      <c r="O198" s="3"/>
      <c r="P198" s="3"/>
      <c r="Q198" s="3"/>
      <c r="R198" s="3"/>
      <c r="S198" s="3"/>
      <c r="T198" s="3"/>
      <c r="U198" s="3"/>
      <c r="V198" s="3"/>
      <c r="W198" s="3"/>
      <c r="X198" s="3"/>
      <c r="Y198" s="3"/>
      <c r="Z198" s="3"/>
    </row>
    <row r="199" spans="1:26" ht="15.75" customHeight="1" x14ac:dyDescent="0.3">
      <c r="A199" s="3"/>
      <c r="B199" s="3"/>
      <c r="C199" s="3"/>
      <c r="D199" s="51"/>
      <c r="E199" s="51"/>
      <c r="F199" s="3"/>
      <c r="G199" s="3"/>
      <c r="H199" s="3"/>
      <c r="I199" s="51"/>
      <c r="J199" s="51"/>
      <c r="K199" s="3"/>
      <c r="L199" s="3"/>
      <c r="M199" s="3"/>
      <c r="N199" s="3"/>
      <c r="O199" s="3"/>
      <c r="P199" s="3"/>
      <c r="Q199" s="3"/>
      <c r="R199" s="3"/>
      <c r="S199" s="3"/>
      <c r="T199" s="3"/>
      <c r="U199" s="3"/>
      <c r="V199" s="3"/>
      <c r="W199" s="3"/>
      <c r="X199" s="3"/>
      <c r="Y199" s="3"/>
      <c r="Z199" s="3"/>
    </row>
    <row r="200" spans="1:26" ht="15.75" customHeight="1" x14ac:dyDescent="0.3">
      <c r="A200" s="3"/>
      <c r="B200" s="3"/>
      <c r="C200" s="3"/>
      <c r="D200" s="51"/>
      <c r="E200" s="51"/>
      <c r="F200" s="3"/>
      <c r="G200" s="3"/>
      <c r="H200" s="3"/>
      <c r="I200" s="51"/>
      <c r="J200" s="51"/>
      <c r="K200" s="3"/>
      <c r="L200" s="3"/>
      <c r="M200" s="3"/>
      <c r="N200" s="3"/>
      <c r="O200" s="3"/>
      <c r="P200" s="3"/>
      <c r="Q200" s="3"/>
      <c r="R200" s="3"/>
      <c r="S200" s="3"/>
      <c r="T200" s="3"/>
      <c r="U200" s="3"/>
      <c r="V200" s="3"/>
      <c r="W200" s="3"/>
      <c r="X200" s="3"/>
      <c r="Y200" s="3"/>
      <c r="Z200" s="3"/>
    </row>
    <row r="201" spans="1:26" ht="15.75" customHeight="1" x14ac:dyDescent="0.3">
      <c r="A201" s="3"/>
      <c r="B201" s="3"/>
      <c r="C201" s="3"/>
      <c r="D201" s="51"/>
      <c r="E201" s="51"/>
      <c r="F201" s="3"/>
      <c r="G201" s="3"/>
      <c r="H201" s="3"/>
      <c r="I201" s="51"/>
      <c r="J201" s="51"/>
      <c r="K201" s="3"/>
      <c r="L201" s="3"/>
      <c r="M201" s="3"/>
      <c r="N201" s="3"/>
      <c r="O201" s="3"/>
      <c r="P201" s="3"/>
      <c r="Q201" s="3"/>
      <c r="R201" s="3"/>
      <c r="S201" s="3"/>
      <c r="T201" s="3"/>
      <c r="U201" s="3"/>
      <c r="V201" s="3"/>
      <c r="W201" s="3"/>
      <c r="X201" s="3"/>
      <c r="Y201" s="3"/>
      <c r="Z201" s="3"/>
    </row>
    <row r="202" spans="1:26" ht="15.75" customHeight="1" x14ac:dyDescent="0.3">
      <c r="A202" s="3"/>
      <c r="B202" s="3"/>
      <c r="C202" s="3"/>
      <c r="D202" s="51"/>
      <c r="E202" s="51"/>
      <c r="F202" s="3"/>
      <c r="G202" s="3"/>
      <c r="H202" s="3"/>
      <c r="I202" s="51"/>
      <c r="J202" s="51"/>
      <c r="K202" s="3"/>
      <c r="L202" s="3"/>
      <c r="M202" s="3"/>
      <c r="N202" s="3"/>
      <c r="O202" s="3"/>
      <c r="P202" s="3"/>
      <c r="Q202" s="3"/>
      <c r="R202" s="3"/>
      <c r="S202" s="3"/>
      <c r="T202" s="3"/>
      <c r="U202" s="3"/>
      <c r="V202" s="3"/>
      <c r="W202" s="3"/>
      <c r="X202" s="3"/>
      <c r="Y202" s="3"/>
      <c r="Z202" s="3"/>
    </row>
    <row r="203" spans="1:26" ht="15.75" customHeight="1" x14ac:dyDescent="0.3">
      <c r="A203" s="3"/>
      <c r="B203" s="3"/>
      <c r="C203" s="3"/>
      <c r="D203" s="51"/>
      <c r="E203" s="51"/>
      <c r="F203" s="3"/>
      <c r="G203" s="3"/>
      <c r="H203" s="3"/>
      <c r="I203" s="51"/>
      <c r="J203" s="51"/>
      <c r="K203" s="3"/>
      <c r="L203" s="3"/>
      <c r="M203" s="3"/>
      <c r="N203" s="3"/>
      <c r="O203" s="3"/>
      <c r="P203" s="3"/>
      <c r="Q203" s="3"/>
      <c r="R203" s="3"/>
      <c r="S203" s="3"/>
      <c r="T203" s="3"/>
      <c r="U203" s="3"/>
      <c r="V203" s="3"/>
      <c r="W203" s="3"/>
      <c r="X203" s="3"/>
      <c r="Y203" s="3"/>
      <c r="Z203" s="3"/>
    </row>
    <row r="204" spans="1:26" ht="15.75" customHeight="1" x14ac:dyDescent="0.3">
      <c r="A204" s="3"/>
      <c r="B204" s="3"/>
      <c r="C204" s="3"/>
      <c r="D204" s="51"/>
      <c r="E204" s="51"/>
      <c r="F204" s="3"/>
      <c r="G204" s="3"/>
      <c r="H204" s="3"/>
      <c r="I204" s="51"/>
      <c r="J204" s="51"/>
      <c r="K204" s="3"/>
      <c r="L204" s="3"/>
      <c r="M204" s="3"/>
      <c r="N204" s="3"/>
      <c r="O204" s="3"/>
      <c r="P204" s="3"/>
      <c r="Q204" s="3"/>
      <c r="R204" s="3"/>
      <c r="S204" s="3"/>
      <c r="T204" s="3"/>
      <c r="U204" s="3"/>
      <c r="V204" s="3"/>
      <c r="W204" s="3"/>
      <c r="X204" s="3"/>
      <c r="Y204" s="3"/>
      <c r="Z204" s="3"/>
    </row>
    <row r="205" spans="1:26" ht="15.75" customHeight="1" x14ac:dyDescent="0.3">
      <c r="A205" s="3"/>
      <c r="B205" s="3"/>
      <c r="C205" s="3"/>
      <c r="D205" s="51"/>
      <c r="E205" s="51"/>
      <c r="F205" s="3"/>
      <c r="G205" s="3"/>
      <c r="H205" s="3"/>
      <c r="I205" s="51"/>
      <c r="J205" s="51"/>
      <c r="K205" s="3"/>
      <c r="L205" s="3"/>
      <c r="M205" s="3"/>
      <c r="N205" s="3"/>
      <c r="O205" s="3"/>
      <c r="P205" s="3"/>
      <c r="Q205" s="3"/>
      <c r="R205" s="3"/>
      <c r="S205" s="3"/>
      <c r="T205" s="3"/>
      <c r="U205" s="3"/>
      <c r="V205" s="3"/>
      <c r="W205" s="3"/>
      <c r="X205" s="3"/>
      <c r="Y205" s="3"/>
      <c r="Z205" s="3"/>
    </row>
    <row r="206" spans="1:26" ht="15.75" customHeight="1" x14ac:dyDescent="0.3">
      <c r="A206" s="3"/>
      <c r="B206" s="3"/>
      <c r="C206" s="3"/>
      <c r="D206" s="51"/>
      <c r="E206" s="51"/>
      <c r="F206" s="3"/>
      <c r="G206" s="3"/>
      <c r="H206" s="3"/>
      <c r="I206" s="51"/>
      <c r="J206" s="51"/>
      <c r="K206" s="3"/>
      <c r="L206" s="3"/>
      <c r="M206" s="3"/>
      <c r="N206" s="3"/>
      <c r="O206" s="3"/>
      <c r="P206" s="3"/>
      <c r="Q206" s="3"/>
      <c r="R206" s="3"/>
      <c r="S206" s="3"/>
      <c r="T206" s="3"/>
      <c r="U206" s="3"/>
      <c r="V206" s="3"/>
      <c r="W206" s="3"/>
      <c r="X206" s="3"/>
      <c r="Y206" s="3"/>
      <c r="Z206" s="3"/>
    </row>
    <row r="207" spans="1:26" ht="15.75" customHeight="1" x14ac:dyDescent="0.3">
      <c r="A207" s="3"/>
      <c r="B207" s="3"/>
      <c r="C207" s="3"/>
      <c r="D207" s="51"/>
      <c r="E207" s="51"/>
      <c r="F207" s="3"/>
      <c r="G207" s="3"/>
      <c r="H207" s="3"/>
      <c r="I207" s="51"/>
      <c r="J207" s="51"/>
      <c r="K207" s="3"/>
      <c r="L207" s="3"/>
      <c r="M207" s="3"/>
      <c r="N207" s="3"/>
      <c r="O207" s="3"/>
      <c r="P207" s="3"/>
      <c r="Q207" s="3"/>
      <c r="R207" s="3"/>
      <c r="S207" s="3"/>
      <c r="T207" s="3"/>
      <c r="U207" s="3"/>
      <c r="V207" s="3"/>
      <c r="W207" s="3"/>
      <c r="X207" s="3"/>
      <c r="Y207" s="3"/>
      <c r="Z207" s="3"/>
    </row>
    <row r="208" spans="1:26" ht="15.75" customHeight="1" x14ac:dyDescent="0.3">
      <c r="A208" s="3"/>
      <c r="B208" s="3"/>
      <c r="C208" s="3"/>
      <c r="D208" s="51"/>
      <c r="E208" s="51"/>
      <c r="F208" s="3"/>
      <c r="G208" s="3"/>
      <c r="H208" s="3"/>
      <c r="I208" s="51"/>
      <c r="J208" s="51"/>
      <c r="K208" s="3"/>
      <c r="L208" s="3"/>
      <c r="M208" s="3"/>
      <c r="N208" s="3"/>
      <c r="O208" s="3"/>
      <c r="P208" s="3"/>
      <c r="Q208" s="3"/>
      <c r="R208" s="3"/>
      <c r="S208" s="3"/>
      <c r="T208" s="3"/>
      <c r="U208" s="3"/>
      <c r="V208" s="3"/>
      <c r="W208" s="3"/>
      <c r="X208" s="3"/>
      <c r="Y208" s="3"/>
      <c r="Z208" s="3"/>
    </row>
    <row r="209" spans="1:26" ht="15.75" customHeight="1" x14ac:dyDescent="0.3">
      <c r="A209" s="3"/>
      <c r="B209" s="3"/>
      <c r="C209" s="3"/>
      <c r="D209" s="51"/>
      <c r="E209" s="51"/>
      <c r="F209" s="3"/>
      <c r="G209" s="3"/>
      <c r="H209" s="3"/>
      <c r="I209" s="51"/>
      <c r="J209" s="51"/>
      <c r="K209" s="3"/>
      <c r="L209" s="3"/>
      <c r="M209" s="3"/>
      <c r="N209" s="3"/>
      <c r="O209" s="3"/>
      <c r="P209" s="3"/>
      <c r="Q209" s="3"/>
      <c r="R209" s="3"/>
      <c r="S209" s="3"/>
      <c r="T209" s="3"/>
      <c r="U209" s="3"/>
      <c r="V209" s="3"/>
      <c r="W209" s="3"/>
      <c r="X209" s="3"/>
      <c r="Y209" s="3"/>
      <c r="Z209" s="3"/>
    </row>
    <row r="210" spans="1:26" ht="15.75" customHeight="1" x14ac:dyDescent="0.3">
      <c r="A210" s="3"/>
      <c r="B210" s="3"/>
      <c r="C210" s="3"/>
      <c r="D210" s="51"/>
      <c r="E210" s="51"/>
      <c r="F210" s="3"/>
      <c r="G210" s="3"/>
      <c r="H210" s="3"/>
      <c r="I210" s="51"/>
      <c r="J210" s="51"/>
      <c r="K210" s="3"/>
      <c r="L210" s="3"/>
      <c r="M210" s="3"/>
      <c r="N210" s="3"/>
      <c r="O210" s="3"/>
      <c r="P210" s="3"/>
      <c r="Q210" s="3"/>
      <c r="R210" s="3"/>
      <c r="S210" s="3"/>
      <c r="T210" s="3"/>
      <c r="U210" s="3"/>
      <c r="V210" s="3"/>
      <c r="W210" s="3"/>
      <c r="X210" s="3"/>
      <c r="Y210" s="3"/>
      <c r="Z210" s="3"/>
    </row>
    <row r="211" spans="1:26" ht="15.75" customHeight="1" x14ac:dyDescent="0.3">
      <c r="A211" s="3"/>
      <c r="B211" s="3"/>
      <c r="C211" s="3"/>
      <c r="D211" s="51"/>
      <c r="E211" s="51"/>
      <c r="F211" s="3"/>
      <c r="G211" s="3"/>
      <c r="H211" s="3"/>
      <c r="I211" s="51"/>
      <c r="J211" s="51"/>
      <c r="K211" s="3"/>
      <c r="L211" s="3"/>
      <c r="M211" s="3"/>
      <c r="N211" s="3"/>
      <c r="O211" s="3"/>
      <c r="P211" s="3"/>
      <c r="Q211" s="3"/>
      <c r="R211" s="3"/>
      <c r="S211" s="3"/>
      <c r="T211" s="3"/>
      <c r="U211" s="3"/>
      <c r="V211" s="3"/>
      <c r="W211" s="3"/>
      <c r="X211" s="3"/>
      <c r="Y211" s="3"/>
      <c r="Z211" s="3"/>
    </row>
    <row r="212" spans="1:26" ht="15.75" customHeight="1" x14ac:dyDescent="0.3">
      <c r="A212" s="3"/>
      <c r="B212" s="3"/>
      <c r="C212" s="3"/>
      <c r="D212" s="51"/>
      <c r="E212" s="51"/>
      <c r="F212" s="3"/>
      <c r="G212" s="3"/>
      <c r="H212" s="3"/>
      <c r="I212" s="51"/>
      <c r="J212" s="51"/>
      <c r="K212" s="3"/>
      <c r="L212" s="3"/>
      <c r="M212" s="3"/>
      <c r="N212" s="3"/>
      <c r="O212" s="3"/>
      <c r="P212" s="3"/>
      <c r="Q212" s="3"/>
      <c r="R212" s="3"/>
      <c r="S212" s="3"/>
      <c r="T212" s="3"/>
      <c r="U212" s="3"/>
      <c r="V212" s="3"/>
      <c r="W212" s="3"/>
      <c r="X212" s="3"/>
      <c r="Y212" s="3"/>
      <c r="Z212" s="3"/>
    </row>
    <row r="213" spans="1:26" ht="15.75" customHeight="1" x14ac:dyDescent="0.3">
      <c r="A213" s="3"/>
      <c r="B213" s="3"/>
      <c r="C213" s="3"/>
      <c r="D213" s="51"/>
      <c r="E213" s="51"/>
      <c r="F213" s="3"/>
      <c r="G213" s="3"/>
      <c r="H213" s="3"/>
      <c r="I213" s="51"/>
      <c r="J213" s="51"/>
      <c r="K213" s="3"/>
      <c r="L213" s="3"/>
      <c r="M213" s="3"/>
      <c r="N213" s="3"/>
      <c r="O213" s="3"/>
      <c r="P213" s="3"/>
      <c r="Q213" s="3"/>
      <c r="R213" s="3"/>
      <c r="S213" s="3"/>
      <c r="T213" s="3"/>
      <c r="U213" s="3"/>
      <c r="V213" s="3"/>
      <c r="W213" s="3"/>
      <c r="X213" s="3"/>
      <c r="Y213" s="3"/>
      <c r="Z213" s="3"/>
    </row>
    <row r="214" spans="1:26" ht="15.75" customHeight="1" x14ac:dyDescent="0.3">
      <c r="A214" s="3"/>
      <c r="B214" s="3"/>
      <c r="C214" s="3"/>
      <c r="D214" s="51"/>
      <c r="E214" s="51"/>
      <c r="F214" s="3"/>
      <c r="G214" s="3"/>
      <c r="H214" s="3"/>
      <c r="I214" s="51"/>
      <c r="J214" s="51"/>
      <c r="K214" s="3"/>
      <c r="L214" s="3"/>
      <c r="M214" s="3"/>
      <c r="N214" s="3"/>
      <c r="O214" s="3"/>
      <c r="P214" s="3"/>
      <c r="Q214" s="3"/>
      <c r="R214" s="3"/>
      <c r="S214" s="3"/>
      <c r="T214" s="3"/>
      <c r="U214" s="3"/>
      <c r="V214" s="3"/>
      <c r="W214" s="3"/>
      <c r="X214" s="3"/>
      <c r="Y214" s="3"/>
      <c r="Z214" s="3"/>
    </row>
    <row r="215" spans="1:26" ht="15.75" customHeight="1" x14ac:dyDescent="0.3">
      <c r="A215" s="3"/>
      <c r="B215" s="3"/>
      <c r="C215" s="3"/>
      <c r="D215" s="51"/>
      <c r="E215" s="51"/>
      <c r="F215" s="3"/>
      <c r="G215" s="3"/>
      <c r="H215" s="3"/>
      <c r="I215" s="51"/>
      <c r="J215" s="51"/>
      <c r="K215" s="3"/>
      <c r="L215" s="3"/>
      <c r="M215" s="3"/>
      <c r="N215" s="3"/>
      <c r="O215" s="3"/>
      <c r="P215" s="3"/>
      <c r="Q215" s="3"/>
      <c r="R215" s="3"/>
      <c r="S215" s="3"/>
      <c r="T215" s="3"/>
      <c r="U215" s="3"/>
      <c r="V215" s="3"/>
      <c r="W215" s="3"/>
      <c r="X215" s="3"/>
      <c r="Y215" s="3"/>
      <c r="Z215" s="3"/>
    </row>
    <row r="216" spans="1:26" ht="15.75" customHeight="1" x14ac:dyDescent="0.3">
      <c r="A216" s="3"/>
      <c r="B216" s="3"/>
      <c r="C216" s="3"/>
      <c r="D216" s="51"/>
      <c r="E216" s="51"/>
      <c r="F216" s="3"/>
      <c r="G216" s="3"/>
      <c r="H216" s="3"/>
      <c r="I216" s="51"/>
      <c r="J216" s="51"/>
      <c r="K216" s="3"/>
      <c r="L216" s="3"/>
      <c r="M216" s="3"/>
      <c r="N216" s="3"/>
      <c r="O216" s="3"/>
      <c r="P216" s="3"/>
      <c r="Q216" s="3"/>
      <c r="R216" s="3"/>
      <c r="S216" s="3"/>
      <c r="T216" s="3"/>
      <c r="U216" s="3"/>
      <c r="V216" s="3"/>
      <c r="W216" s="3"/>
      <c r="X216" s="3"/>
      <c r="Y216" s="3"/>
      <c r="Z216" s="3"/>
    </row>
    <row r="217" spans="1:26" ht="15.75" customHeight="1" x14ac:dyDescent="0.3">
      <c r="A217" s="3"/>
      <c r="B217" s="3"/>
      <c r="C217" s="3"/>
      <c r="D217" s="51"/>
      <c r="E217" s="51"/>
      <c r="F217" s="3"/>
      <c r="G217" s="3"/>
      <c r="H217" s="3"/>
      <c r="I217" s="51"/>
      <c r="J217" s="51"/>
      <c r="K217" s="3"/>
      <c r="L217" s="3"/>
      <c r="M217" s="3"/>
      <c r="N217" s="3"/>
      <c r="O217" s="3"/>
      <c r="P217" s="3"/>
      <c r="Q217" s="3"/>
      <c r="R217" s="3"/>
      <c r="S217" s="3"/>
      <c r="T217" s="3"/>
      <c r="U217" s="3"/>
      <c r="V217" s="3"/>
      <c r="W217" s="3"/>
      <c r="X217" s="3"/>
      <c r="Y217" s="3"/>
      <c r="Z217" s="3"/>
    </row>
    <row r="218" spans="1:26" ht="15.75" customHeight="1" x14ac:dyDescent="0.3">
      <c r="A218" s="3"/>
      <c r="B218" s="3"/>
      <c r="C218" s="3"/>
      <c r="D218" s="51"/>
      <c r="E218" s="51"/>
      <c r="F218" s="3"/>
      <c r="G218" s="3"/>
      <c r="H218" s="3"/>
      <c r="I218" s="51"/>
      <c r="J218" s="51"/>
      <c r="K218" s="3"/>
      <c r="L218" s="3"/>
      <c r="M218" s="3"/>
      <c r="N218" s="3"/>
      <c r="O218" s="3"/>
      <c r="P218" s="3"/>
      <c r="Q218" s="3"/>
      <c r="R218" s="3"/>
      <c r="S218" s="3"/>
      <c r="T218" s="3"/>
      <c r="U218" s="3"/>
      <c r="V218" s="3"/>
      <c r="W218" s="3"/>
      <c r="X218" s="3"/>
      <c r="Y218" s="3"/>
      <c r="Z218" s="3"/>
    </row>
    <row r="219" spans="1:26" ht="15.75" customHeight="1" x14ac:dyDescent="0.3">
      <c r="A219" s="3"/>
      <c r="B219" s="3"/>
      <c r="C219" s="3"/>
      <c r="D219" s="51"/>
      <c r="E219" s="51"/>
      <c r="F219" s="3"/>
      <c r="G219" s="3"/>
      <c r="H219" s="3"/>
      <c r="I219" s="51"/>
      <c r="J219" s="51"/>
      <c r="K219" s="3"/>
      <c r="L219" s="3"/>
      <c r="M219" s="3"/>
      <c r="N219" s="3"/>
      <c r="O219" s="3"/>
      <c r="P219" s="3"/>
      <c r="Q219" s="3"/>
      <c r="R219" s="3"/>
      <c r="S219" s="3"/>
      <c r="T219" s="3"/>
      <c r="U219" s="3"/>
      <c r="V219" s="3"/>
      <c r="W219" s="3"/>
      <c r="X219" s="3"/>
      <c r="Y219" s="3"/>
      <c r="Z219" s="3"/>
    </row>
    <row r="220" spans="1:26" ht="15.75" customHeight="1" x14ac:dyDescent="0.3">
      <c r="A220" s="3"/>
      <c r="B220" s="3"/>
      <c r="C220" s="3"/>
      <c r="D220" s="51"/>
      <c r="E220" s="51"/>
      <c r="F220" s="3"/>
      <c r="G220" s="3"/>
      <c r="H220" s="3"/>
      <c r="I220" s="51"/>
      <c r="J220" s="51"/>
      <c r="K220" s="3"/>
      <c r="L220" s="3"/>
      <c r="M220" s="3"/>
      <c r="N220" s="3"/>
      <c r="O220" s="3"/>
      <c r="P220" s="3"/>
      <c r="Q220" s="3"/>
      <c r="R220" s="3"/>
      <c r="S220" s="3"/>
      <c r="T220" s="3"/>
      <c r="U220" s="3"/>
      <c r="V220" s="3"/>
      <c r="W220" s="3"/>
      <c r="X220" s="3"/>
      <c r="Y220" s="3"/>
      <c r="Z220" s="3"/>
    </row>
    <row r="221" spans="1:26" ht="15.75" customHeight="1" x14ac:dyDescent="0.3">
      <c r="A221" s="3"/>
      <c r="B221" s="3"/>
      <c r="C221" s="3"/>
      <c r="D221" s="51"/>
      <c r="E221" s="51"/>
      <c r="F221" s="3"/>
      <c r="G221" s="3"/>
      <c r="H221" s="3"/>
      <c r="I221" s="51"/>
      <c r="J221" s="51"/>
      <c r="K221" s="3"/>
      <c r="L221" s="3"/>
      <c r="M221" s="3"/>
      <c r="N221" s="3"/>
      <c r="O221" s="3"/>
      <c r="P221" s="3"/>
      <c r="Q221" s="3"/>
      <c r="R221" s="3"/>
      <c r="S221" s="3"/>
      <c r="T221" s="3"/>
      <c r="U221" s="3"/>
      <c r="V221" s="3"/>
      <c r="W221" s="3"/>
      <c r="X221" s="3"/>
      <c r="Y221" s="3"/>
      <c r="Z221" s="3"/>
    </row>
    <row r="222" spans="1:26" ht="15.75" customHeight="1" x14ac:dyDescent="0.3">
      <c r="A222" s="3"/>
      <c r="B222" s="3"/>
      <c r="C222" s="3"/>
      <c r="D222" s="51"/>
      <c r="E222" s="51"/>
      <c r="F222" s="3"/>
      <c r="G222" s="3"/>
      <c r="H222" s="3"/>
      <c r="I222" s="51"/>
      <c r="J222" s="51"/>
      <c r="K222" s="3"/>
      <c r="L222" s="3"/>
      <c r="M222" s="3"/>
      <c r="N222" s="3"/>
      <c r="O222" s="3"/>
      <c r="P222" s="3"/>
      <c r="Q222" s="3"/>
      <c r="R222" s="3"/>
      <c r="S222" s="3"/>
      <c r="T222" s="3"/>
      <c r="U222" s="3"/>
      <c r="V222" s="3"/>
      <c r="W222" s="3"/>
      <c r="X222" s="3"/>
      <c r="Y222" s="3"/>
      <c r="Z222" s="3"/>
    </row>
    <row r="223" spans="1:26" ht="15.75" customHeight="1" x14ac:dyDescent="0.3">
      <c r="A223" s="3"/>
      <c r="B223" s="3"/>
      <c r="C223" s="3"/>
      <c r="D223" s="51"/>
      <c r="E223" s="51"/>
      <c r="F223" s="3"/>
      <c r="G223" s="3"/>
      <c r="H223" s="3"/>
      <c r="I223" s="51"/>
      <c r="J223" s="51"/>
      <c r="K223" s="3"/>
      <c r="L223" s="3"/>
      <c r="M223" s="3"/>
      <c r="N223" s="3"/>
      <c r="O223" s="3"/>
      <c r="P223" s="3"/>
      <c r="Q223" s="3"/>
      <c r="R223" s="3"/>
      <c r="S223" s="3"/>
      <c r="T223" s="3"/>
      <c r="U223" s="3"/>
      <c r="V223" s="3"/>
      <c r="W223" s="3"/>
      <c r="X223" s="3"/>
      <c r="Y223" s="3"/>
      <c r="Z223" s="3"/>
    </row>
    <row r="224" spans="1:26" ht="15.75" customHeight="1" x14ac:dyDescent="0.3">
      <c r="A224" s="3"/>
      <c r="B224" s="3"/>
      <c r="C224" s="3"/>
      <c r="D224" s="51"/>
      <c r="E224" s="51"/>
      <c r="F224" s="3"/>
      <c r="G224" s="3"/>
      <c r="H224" s="3"/>
      <c r="I224" s="51"/>
      <c r="J224" s="51"/>
      <c r="K224" s="3"/>
      <c r="L224" s="3"/>
      <c r="M224" s="3"/>
      <c r="N224" s="3"/>
      <c r="O224" s="3"/>
      <c r="P224" s="3"/>
      <c r="Q224" s="3"/>
      <c r="R224" s="3"/>
      <c r="S224" s="3"/>
      <c r="T224" s="3"/>
      <c r="U224" s="3"/>
      <c r="V224" s="3"/>
      <c r="W224" s="3"/>
      <c r="X224" s="3"/>
      <c r="Y224" s="3"/>
      <c r="Z224" s="3"/>
    </row>
    <row r="225" spans="1:26" ht="15.75" customHeight="1" x14ac:dyDescent="0.3">
      <c r="A225" s="3"/>
      <c r="B225" s="3"/>
      <c r="C225" s="3"/>
      <c r="D225" s="51"/>
      <c r="E225" s="51"/>
      <c r="F225" s="3"/>
      <c r="G225" s="3"/>
      <c r="H225" s="3"/>
      <c r="I225" s="51"/>
      <c r="J225" s="51"/>
      <c r="K225" s="3"/>
      <c r="L225" s="3"/>
      <c r="M225" s="3"/>
      <c r="N225" s="3"/>
      <c r="O225" s="3"/>
      <c r="P225" s="3"/>
      <c r="Q225" s="3"/>
      <c r="R225" s="3"/>
      <c r="S225" s="3"/>
      <c r="T225" s="3"/>
      <c r="U225" s="3"/>
      <c r="V225" s="3"/>
      <c r="W225" s="3"/>
      <c r="X225" s="3"/>
      <c r="Y225" s="3"/>
      <c r="Z225" s="3"/>
    </row>
    <row r="226" spans="1:26" ht="15.75" customHeight="1" x14ac:dyDescent="0.3">
      <c r="A226" s="3"/>
      <c r="B226" s="3"/>
      <c r="C226" s="3"/>
      <c r="D226" s="51"/>
      <c r="E226" s="51"/>
      <c r="F226" s="3"/>
      <c r="G226" s="3"/>
      <c r="H226" s="3"/>
      <c r="I226" s="51"/>
      <c r="J226" s="51"/>
      <c r="K226" s="3"/>
      <c r="L226" s="3"/>
      <c r="M226" s="3"/>
      <c r="N226" s="3"/>
      <c r="O226" s="3"/>
      <c r="P226" s="3"/>
      <c r="Q226" s="3"/>
      <c r="R226" s="3"/>
      <c r="S226" s="3"/>
      <c r="T226" s="3"/>
      <c r="U226" s="3"/>
      <c r="V226" s="3"/>
      <c r="W226" s="3"/>
      <c r="X226" s="3"/>
      <c r="Y226" s="3"/>
      <c r="Z226" s="3"/>
    </row>
    <row r="227" spans="1:26" ht="15.75" customHeight="1" x14ac:dyDescent="0.3">
      <c r="A227" s="3"/>
      <c r="B227" s="3"/>
      <c r="C227" s="3"/>
      <c r="D227" s="51"/>
      <c r="E227" s="51"/>
      <c r="F227" s="3"/>
      <c r="G227" s="3"/>
      <c r="H227" s="3"/>
      <c r="I227" s="51"/>
      <c r="J227" s="51"/>
      <c r="K227" s="3"/>
      <c r="L227" s="3"/>
      <c r="M227" s="3"/>
      <c r="N227" s="3"/>
      <c r="O227" s="3"/>
      <c r="P227" s="3"/>
      <c r="Q227" s="3"/>
      <c r="R227" s="3"/>
      <c r="S227" s="3"/>
      <c r="T227" s="3"/>
      <c r="U227" s="3"/>
      <c r="V227" s="3"/>
      <c r="W227" s="3"/>
      <c r="X227" s="3"/>
      <c r="Y227" s="3"/>
      <c r="Z227" s="3"/>
    </row>
    <row r="228" spans="1:26" ht="15.75" customHeight="1" x14ac:dyDescent="0.3">
      <c r="A228" s="3"/>
      <c r="B228" s="3"/>
      <c r="C228" s="3"/>
      <c r="D228" s="51"/>
      <c r="E228" s="51"/>
      <c r="F228" s="3"/>
      <c r="G228" s="3"/>
      <c r="H228" s="3"/>
      <c r="I228" s="51"/>
      <c r="J228" s="51"/>
      <c r="K228" s="3"/>
      <c r="L228" s="3"/>
      <c r="M228" s="3"/>
      <c r="N228" s="3"/>
      <c r="O228" s="3"/>
      <c r="P228" s="3"/>
      <c r="Q228" s="3"/>
      <c r="R228" s="3"/>
      <c r="S228" s="3"/>
      <c r="T228" s="3"/>
      <c r="U228" s="3"/>
      <c r="V228" s="3"/>
      <c r="W228" s="3"/>
      <c r="X228" s="3"/>
      <c r="Y228" s="3"/>
      <c r="Z228" s="3"/>
    </row>
    <row r="229" spans="1:26" ht="15.75" customHeight="1" x14ac:dyDescent="0.3">
      <c r="A229" s="3"/>
      <c r="B229" s="3"/>
      <c r="C229" s="3"/>
      <c r="D229" s="51"/>
      <c r="E229" s="51"/>
      <c r="F229" s="3"/>
      <c r="G229" s="3"/>
      <c r="H229" s="3"/>
      <c r="I229" s="51"/>
      <c r="J229" s="51"/>
      <c r="K229" s="3"/>
      <c r="L229" s="3"/>
      <c r="M229" s="3"/>
      <c r="N229" s="3"/>
      <c r="O229" s="3"/>
      <c r="P229" s="3"/>
      <c r="Q229" s="3"/>
      <c r="R229" s="3"/>
      <c r="S229" s="3"/>
      <c r="T229" s="3"/>
      <c r="U229" s="3"/>
      <c r="V229" s="3"/>
      <c r="W229" s="3"/>
      <c r="X229" s="3"/>
      <c r="Y229" s="3"/>
      <c r="Z229" s="3"/>
    </row>
    <row r="230" spans="1:26" ht="15.75" customHeight="1" x14ac:dyDescent="0.3">
      <c r="A230" s="3"/>
      <c r="B230" s="3"/>
      <c r="C230" s="3"/>
      <c r="D230" s="51"/>
      <c r="E230" s="51"/>
      <c r="F230" s="3"/>
      <c r="G230" s="3"/>
      <c r="H230" s="3"/>
      <c r="I230" s="51"/>
      <c r="J230" s="51"/>
      <c r="K230" s="3"/>
      <c r="L230" s="3"/>
      <c r="M230" s="3"/>
      <c r="N230" s="3"/>
      <c r="O230" s="3"/>
      <c r="P230" s="3"/>
      <c r="Q230" s="3"/>
      <c r="R230" s="3"/>
      <c r="S230" s="3"/>
      <c r="T230" s="3"/>
      <c r="U230" s="3"/>
      <c r="V230" s="3"/>
      <c r="W230" s="3"/>
      <c r="X230" s="3"/>
      <c r="Y230" s="3"/>
      <c r="Z230" s="3"/>
    </row>
    <row r="231" spans="1:26" ht="15.75" customHeight="1" x14ac:dyDescent="0.3">
      <c r="A231" s="3"/>
      <c r="B231" s="3"/>
      <c r="C231" s="3"/>
      <c r="D231" s="51"/>
      <c r="E231" s="51"/>
      <c r="F231" s="3"/>
      <c r="G231" s="3"/>
      <c r="H231" s="3"/>
      <c r="I231" s="51"/>
      <c r="J231" s="51"/>
      <c r="K231" s="3"/>
      <c r="L231" s="3"/>
      <c r="M231" s="3"/>
      <c r="N231" s="3"/>
      <c r="O231" s="3"/>
      <c r="P231" s="3"/>
      <c r="Q231" s="3"/>
      <c r="R231" s="3"/>
      <c r="S231" s="3"/>
      <c r="T231" s="3"/>
      <c r="U231" s="3"/>
      <c r="V231" s="3"/>
      <c r="W231" s="3"/>
      <c r="X231" s="3"/>
      <c r="Y231" s="3"/>
      <c r="Z231" s="3"/>
    </row>
    <row r="232" spans="1:26" ht="15.75" customHeight="1" x14ac:dyDescent="0.3">
      <c r="A232" s="3"/>
      <c r="B232" s="3"/>
      <c r="C232" s="3"/>
      <c r="D232" s="51"/>
      <c r="E232" s="51"/>
      <c r="F232" s="3"/>
      <c r="G232" s="3"/>
      <c r="H232" s="3"/>
      <c r="I232" s="51"/>
      <c r="J232" s="51"/>
      <c r="K232" s="3"/>
      <c r="L232" s="3"/>
      <c r="M232" s="3"/>
      <c r="N232" s="3"/>
      <c r="O232" s="3"/>
      <c r="P232" s="3"/>
      <c r="Q232" s="3"/>
      <c r="R232" s="3"/>
      <c r="S232" s="3"/>
      <c r="T232" s="3"/>
      <c r="U232" s="3"/>
      <c r="V232" s="3"/>
      <c r="W232" s="3"/>
      <c r="X232" s="3"/>
      <c r="Y232" s="3"/>
      <c r="Z232" s="3"/>
    </row>
    <row r="233" spans="1:26" ht="15.75" customHeight="1" x14ac:dyDescent="0.3">
      <c r="A233" s="3"/>
      <c r="B233" s="3"/>
      <c r="C233" s="3"/>
      <c r="D233" s="51"/>
      <c r="E233" s="51"/>
      <c r="F233" s="3"/>
      <c r="G233" s="3"/>
      <c r="H233" s="3"/>
      <c r="I233" s="51"/>
      <c r="J233" s="51"/>
      <c r="K233" s="3"/>
      <c r="L233" s="3"/>
      <c r="M233" s="3"/>
      <c r="N233" s="3"/>
      <c r="O233" s="3"/>
      <c r="P233" s="3"/>
      <c r="Q233" s="3"/>
      <c r="R233" s="3"/>
      <c r="S233" s="3"/>
      <c r="T233" s="3"/>
      <c r="U233" s="3"/>
      <c r="V233" s="3"/>
      <c r="W233" s="3"/>
      <c r="X233" s="3"/>
      <c r="Y233" s="3"/>
      <c r="Z233" s="3"/>
    </row>
    <row r="234" spans="1:26" ht="15.75" customHeight="1" x14ac:dyDescent="0.3">
      <c r="A234" s="3"/>
      <c r="B234" s="3"/>
      <c r="C234" s="3"/>
      <c r="D234" s="51"/>
      <c r="E234" s="51"/>
      <c r="F234" s="3"/>
      <c r="G234" s="3"/>
      <c r="H234" s="3"/>
      <c r="I234" s="51"/>
      <c r="J234" s="51"/>
      <c r="K234" s="3"/>
      <c r="L234" s="3"/>
      <c r="M234" s="3"/>
      <c r="N234" s="3"/>
      <c r="O234" s="3"/>
      <c r="P234" s="3"/>
      <c r="Q234" s="3"/>
      <c r="R234" s="3"/>
      <c r="S234" s="3"/>
      <c r="T234" s="3"/>
      <c r="U234" s="3"/>
      <c r="V234" s="3"/>
      <c r="W234" s="3"/>
      <c r="X234" s="3"/>
      <c r="Y234" s="3"/>
      <c r="Z234" s="3"/>
    </row>
    <row r="235" spans="1:26" ht="15.75" customHeight="1" x14ac:dyDescent="0.3">
      <c r="A235" s="3"/>
      <c r="B235" s="3"/>
      <c r="C235" s="3"/>
      <c r="D235" s="51"/>
      <c r="E235" s="51"/>
      <c r="F235" s="3"/>
      <c r="G235" s="3"/>
      <c r="H235" s="3"/>
      <c r="I235" s="51"/>
      <c r="J235" s="51"/>
      <c r="K235" s="3"/>
      <c r="L235" s="3"/>
      <c r="M235" s="3"/>
      <c r="N235" s="3"/>
      <c r="O235" s="3"/>
      <c r="P235" s="3"/>
      <c r="Q235" s="3"/>
      <c r="R235" s="3"/>
      <c r="S235" s="3"/>
      <c r="T235" s="3"/>
      <c r="U235" s="3"/>
      <c r="V235" s="3"/>
      <c r="W235" s="3"/>
      <c r="X235" s="3"/>
      <c r="Y235" s="3"/>
      <c r="Z235" s="3"/>
    </row>
    <row r="236" spans="1:26" ht="15.75" customHeight="1" x14ac:dyDescent="0.3">
      <c r="A236" s="3"/>
      <c r="B236" s="3"/>
      <c r="C236" s="3"/>
      <c r="D236" s="51"/>
      <c r="E236" s="51"/>
      <c r="F236" s="3"/>
      <c r="G236" s="3"/>
      <c r="H236" s="3"/>
      <c r="I236" s="51"/>
      <c r="J236" s="51"/>
      <c r="K236" s="3"/>
      <c r="L236" s="3"/>
      <c r="M236" s="3"/>
      <c r="N236" s="3"/>
      <c r="O236" s="3"/>
      <c r="P236" s="3"/>
      <c r="Q236" s="3"/>
      <c r="R236" s="3"/>
      <c r="S236" s="3"/>
      <c r="T236" s="3"/>
      <c r="U236" s="3"/>
      <c r="V236" s="3"/>
      <c r="W236" s="3"/>
      <c r="X236" s="3"/>
      <c r="Y236" s="3"/>
      <c r="Z236" s="3"/>
    </row>
    <row r="237" spans="1:26" ht="15.75" customHeight="1" x14ac:dyDescent="0.3">
      <c r="A237" s="3"/>
      <c r="B237" s="3"/>
      <c r="C237" s="3"/>
      <c r="D237" s="51"/>
      <c r="E237" s="51"/>
      <c r="F237" s="3"/>
      <c r="G237" s="3"/>
      <c r="H237" s="3"/>
      <c r="I237" s="51"/>
      <c r="J237" s="51"/>
      <c r="K237" s="3"/>
      <c r="L237" s="3"/>
      <c r="M237" s="3"/>
      <c r="N237" s="3"/>
      <c r="O237" s="3"/>
      <c r="P237" s="3"/>
      <c r="Q237" s="3"/>
      <c r="R237" s="3"/>
      <c r="S237" s="3"/>
      <c r="T237" s="3"/>
      <c r="U237" s="3"/>
      <c r="V237" s="3"/>
      <c r="W237" s="3"/>
      <c r="X237" s="3"/>
      <c r="Y237" s="3"/>
      <c r="Z237" s="3"/>
    </row>
    <row r="238" spans="1:26" ht="15.75" customHeight="1" x14ac:dyDescent="0.3">
      <c r="A238" s="3"/>
      <c r="B238" s="3"/>
      <c r="C238" s="3"/>
      <c r="D238" s="51"/>
      <c r="E238" s="51"/>
      <c r="F238" s="3"/>
      <c r="G238" s="3"/>
      <c r="H238" s="3"/>
      <c r="I238" s="51"/>
      <c r="J238" s="51"/>
      <c r="K238" s="3"/>
      <c r="L238" s="3"/>
      <c r="M238" s="3"/>
      <c r="N238" s="3"/>
      <c r="O238" s="3"/>
      <c r="P238" s="3"/>
      <c r="Q238" s="3"/>
      <c r="R238" s="3"/>
      <c r="S238" s="3"/>
      <c r="T238" s="3"/>
      <c r="U238" s="3"/>
      <c r="V238" s="3"/>
      <c r="W238" s="3"/>
      <c r="X238" s="3"/>
      <c r="Y238" s="3"/>
      <c r="Z238" s="3"/>
    </row>
    <row r="239" spans="1:26" ht="15.75" customHeight="1" x14ac:dyDescent="0.3">
      <c r="A239" s="3"/>
      <c r="B239" s="3"/>
      <c r="C239" s="3"/>
      <c r="D239" s="51"/>
      <c r="E239" s="51"/>
      <c r="F239" s="3"/>
      <c r="G239" s="3"/>
      <c r="H239" s="3"/>
      <c r="I239" s="51"/>
      <c r="J239" s="51"/>
      <c r="K239" s="3"/>
      <c r="L239" s="3"/>
      <c r="M239" s="3"/>
      <c r="N239" s="3"/>
      <c r="O239" s="3"/>
      <c r="P239" s="3"/>
      <c r="Q239" s="3"/>
      <c r="R239" s="3"/>
      <c r="S239" s="3"/>
      <c r="T239" s="3"/>
      <c r="U239" s="3"/>
      <c r="V239" s="3"/>
      <c r="W239" s="3"/>
      <c r="X239" s="3"/>
      <c r="Y239" s="3"/>
      <c r="Z239" s="3"/>
    </row>
    <row r="240" spans="1:26" ht="15.75" customHeight="1" x14ac:dyDescent="0.3">
      <c r="A240" s="3"/>
      <c r="B240" s="3"/>
      <c r="C240" s="3"/>
      <c r="D240" s="51"/>
      <c r="E240" s="51"/>
      <c r="F240" s="3"/>
      <c r="G240" s="3"/>
      <c r="H240" s="3"/>
      <c r="I240" s="51"/>
      <c r="J240" s="51"/>
      <c r="K240" s="3"/>
      <c r="L240" s="3"/>
      <c r="M240" s="3"/>
      <c r="N240" s="3"/>
      <c r="O240" s="3"/>
      <c r="P240" s="3"/>
      <c r="Q240" s="3"/>
      <c r="R240" s="3"/>
      <c r="S240" s="3"/>
      <c r="T240" s="3"/>
      <c r="U240" s="3"/>
      <c r="V240" s="3"/>
      <c r="W240" s="3"/>
      <c r="X240" s="3"/>
      <c r="Y240" s="3"/>
      <c r="Z240" s="3"/>
    </row>
    <row r="241" spans="1:26" ht="15.75" customHeight="1" x14ac:dyDescent="0.3">
      <c r="A241" s="3"/>
      <c r="B241" s="3"/>
      <c r="C241" s="3"/>
      <c r="D241" s="51"/>
      <c r="E241" s="51"/>
      <c r="F241" s="3"/>
      <c r="G241" s="3"/>
      <c r="H241" s="3"/>
      <c r="I241" s="51"/>
      <c r="J241" s="51"/>
      <c r="K241" s="3"/>
      <c r="L241" s="3"/>
      <c r="M241" s="3"/>
      <c r="N241" s="3"/>
      <c r="O241" s="3"/>
      <c r="P241" s="3"/>
      <c r="Q241" s="3"/>
      <c r="R241" s="3"/>
      <c r="S241" s="3"/>
      <c r="T241" s="3"/>
      <c r="U241" s="3"/>
      <c r="V241" s="3"/>
      <c r="W241" s="3"/>
      <c r="X241" s="3"/>
      <c r="Y241" s="3"/>
      <c r="Z241" s="3"/>
    </row>
    <row r="242" spans="1:26" ht="15.75" customHeight="1" x14ac:dyDescent="0.3">
      <c r="A242" s="3"/>
      <c r="B242" s="3"/>
      <c r="C242" s="3"/>
      <c r="D242" s="51"/>
      <c r="E242" s="51"/>
      <c r="F242" s="3"/>
      <c r="G242" s="3"/>
      <c r="H242" s="3"/>
      <c r="I242" s="51"/>
      <c r="J242" s="51"/>
      <c r="K242" s="3"/>
      <c r="L242" s="3"/>
      <c r="M242" s="3"/>
      <c r="N242" s="3"/>
      <c r="O242" s="3"/>
      <c r="P242" s="3"/>
      <c r="Q242" s="3"/>
      <c r="R242" s="3"/>
      <c r="S242" s="3"/>
      <c r="T242" s="3"/>
      <c r="U242" s="3"/>
      <c r="V242" s="3"/>
      <c r="W242" s="3"/>
      <c r="X242" s="3"/>
      <c r="Y242" s="3"/>
      <c r="Z242" s="3"/>
    </row>
    <row r="243" spans="1:26" ht="15.75" customHeight="1" x14ac:dyDescent="0.3">
      <c r="A243" s="3"/>
      <c r="B243" s="3"/>
      <c r="C243" s="3"/>
      <c r="D243" s="51"/>
      <c r="E243" s="51"/>
      <c r="F243" s="3"/>
      <c r="G243" s="3"/>
      <c r="H243" s="3"/>
      <c r="I243" s="51"/>
      <c r="J243" s="51"/>
      <c r="K243" s="3"/>
      <c r="L243" s="3"/>
      <c r="M243" s="3"/>
      <c r="N243" s="3"/>
      <c r="O243" s="3"/>
      <c r="P243" s="3"/>
      <c r="Q243" s="3"/>
      <c r="R243" s="3"/>
      <c r="S243" s="3"/>
      <c r="T243" s="3"/>
      <c r="U243" s="3"/>
      <c r="V243" s="3"/>
      <c r="W243" s="3"/>
      <c r="X243" s="3"/>
      <c r="Y243" s="3"/>
      <c r="Z243" s="3"/>
    </row>
    <row r="244" spans="1:26" ht="15.75" customHeight="1" x14ac:dyDescent="0.3">
      <c r="A244" s="3"/>
      <c r="B244" s="3"/>
      <c r="C244" s="3"/>
      <c r="D244" s="51"/>
      <c r="E244" s="51"/>
      <c r="F244" s="3"/>
      <c r="G244" s="3"/>
      <c r="H244" s="3"/>
      <c r="I244" s="51"/>
      <c r="J244" s="51"/>
      <c r="K244" s="3"/>
      <c r="L244" s="3"/>
      <c r="M244" s="3"/>
      <c r="N244" s="3"/>
      <c r="O244" s="3"/>
      <c r="P244" s="3"/>
      <c r="Q244" s="3"/>
      <c r="R244" s="3"/>
      <c r="S244" s="3"/>
      <c r="T244" s="3"/>
      <c r="U244" s="3"/>
      <c r="V244" s="3"/>
      <c r="W244" s="3"/>
      <c r="X244" s="3"/>
      <c r="Y244" s="3"/>
      <c r="Z244" s="3"/>
    </row>
    <row r="245" spans="1:26" ht="15.75" customHeight="1" x14ac:dyDescent="0.3">
      <c r="A245" s="3"/>
      <c r="B245" s="3"/>
      <c r="C245" s="3"/>
      <c r="D245" s="51"/>
      <c r="E245" s="51"/>
      <c r="F245" s="3"/>
      <c r="G245" s="3"/>
      <c r="H245" s="3"/>
      <c r="I245" s="51"/>
      <c r="J245" s="51"/>
      <c r="K245" s="3"/>
      <c r="L245" s="3"/>
      <c r="M245" s="3"/>
      <c r="N245" s="3"/>
      <c r="O245" s="3"/>
      <c r="P245" s="3"/>
      <c r="Q245" s="3"/>
      <c r="R245" s="3"/>
      <c r="S245" s="3"/>
      <c r="T245" s="3"/>
      <c r="U245" s="3"/>
      <c r="V245" s="3"/>
      <c r="W245" s="3"/>
      <c r="X245" s="3"/>
      <c r="Y245" s="3"/>
      <c r="Z245" s="3"/>
    </row>
    <row r="246" spans="1:26" ht="15.75" customHeight="1" x14ac:dyDescent="0.3">
      <c r="A246" s="3"/>
      <c r="B246" s="3"/>
      <c r="C246" s="3"/>
      <c r="D246" s="51"/>
      <c r="E246" s="51"/>
      <c r="F246" s="3"/>
      <c r="G246" s="3"/>
      <c r="H246" s="3"/>
      <c r="I246" s="51"/>
      <c r="J246" s="51"/>
      <c r="K246" s="3"/>
      <c r="L246" s="3"/>
      <c r="M246" s="3"/>
      <c r="N246" s="3"/>
      <c r="O246" s="3"/>
      <c r="P246" s="3"/>
      <c r="Q246" s="3"/>
      <c r="R246" s="3"/>
      <c r="S246" s="3"/>
      <c r="T246" s="3"/>
      <c r="U246" s="3"/>
      <c r="V246" s="3"/>
      <c r="W246" s="3"/>
      <c r="X246" s="3"/>
      <c r="Y246" s="3"/>
      <c r="Z246" s="3"/>
    </row>
    <row r="247" spans="1:26" ht="15.75" customHeight="1" x14ac:dyDescent="0.3">
      <c r="A247" s="3"/>
      <c r="B247" s="3"/>
      <c r="C247" s="3"/>
      <c r="D247" s="51"/>
      <c r="E247" s="51"/>
      <c r="F247" s="3"/>
      <c r="G247" s="3"/>
      <c r="H247" s="3"/>
      <c r="I247" s="51"/>
      <c r="J247" s="51"/>
      <c r="K247" s="3"/>
      <c r="L247" s="3"/>
      <c r="M247" s="3"/>
      <c r="N247" s="3"/>
      <c r="O247" s="3"/>
      <c r="P247" s="3"/>
      <c r="Q247" s="3"/>
      <c r="R247" s="3"/>
      <c r="S247" s="3"/>
      <c r="T247" s="3"/>
      <c r="U247" s="3"/>
      <c r="V247" s="3"/>
      <c r="W247" s="3"/>
      <c r="X247" s="3"/>
      <c r="Y247" s="3"/>
      <c r="Z247" s="3"/>
    </row>
    <row r="248" spans="1:26" ht="15.75" customHeight="1" x14ac:dyDescent="0.3">
      <c r="A248" s="3"/>
      <c r="B248" s="3"/>
      <c r="C248" s="3"/>
      <c r="D248" s="51"/>
      <c r="E248" s="51"/>
      <c r="F248" s="3"/>
      <c r="G248" s="3"/>
      <c r="H248" s="3"/>
      <c r="I248" s="51"/>
      <c r="J248" s="51"/>
      <c r="K248" s="3"/>
      <c r="L248" s="3"/>
      <c r="M248" s="3"/>
      <c r="N248" s="3"/>
      <c r="O248" s="3"/>
      <c r="P248" s="3"/>
      <c r="Q248" s="3"/>
      <c r="R248" s="3"/>
      <c r="S248" s="3"/>
      <c r="T248" s="3"/>
      <c r="U248" s="3"/>
      <c r="V248" s="3"/>
      <c r="W248" s="3"/>
      <c r="X248" s="3"/>
      <c r="Y248" s="3"/>
      <c r="Z248" s="3"/>
    </row>
    <row r="249" spans="1:26" ht="15.75" customHeight="1" x14ac:dyDescent="0.3">
      <c r="A249" s="3"/>
      <c r="B249" s="3"/>
      <c r="C249" s="3"/>
      <c r="D249" s="51"/>
      <c r="E249" s="51"/>
      <c r="F249" s="3"/>
      <c r="G249" s="3"/>
      <c r="H249" s="3"/>
      <c r="I249" s="51"/>
      <c r="J249" s="51"/>
      <c r="K249" s="3"/>
      <c r="L249" s="3"/>
      <c r="M249" s="3"/>
      <c r="N249" s="3"/>
      <c r="O249" s="3"/>
      <c r="P249" s="3"/>
      <c r="Q249" s="3"/>
      <c r="R249" s="3"/>
      <c r="S249" s="3"/>
      <c r="T249" s="3"/>
      <c r="U249" s="3"/>
      <c r="V249" s="3"/>
      <c r="W249" s="3"/>
      <c r="X249" s="3"/>
      <c r="Y249" s="3"/>
      <c r="Z249" s="3"/>
    </row>
    <row r="250" spans="1:26" ht="15.75" customHeight="1" x14ac:dyDescent="0.3">
      <c r="A250" s="3"/>
      <c r="B250" s="3"/>
      <c r="C250" s="3"/>
      <c r="D250" s="51"/>
      <c r="E250" s="51"/>
      <c r="F250" s="3"/>
      <c r="G250" s="3"/>
      <c r="H250" s="3"/>
      <c r="I250" s="51"/>
      <c r="J250" s="51"/>
      <c r="K250" s="3"/>
      <c r="L250" s="3"/>
      <c r="M250" s="3"/>
      <c r="N250" s="3"/>
      <c r="O250" s="3"/>
      <c r="P250" s="3"/>
      <c r="Q250" s="3"/>
      <c r="R250" s="3"/>
      <c r="S250" s="3"/>
      <c r="T250" s="3"/>
      <c r="U250" s="3"/>
      <c r="V250" s="3"/>
      <c r="W250" s="3"/>
      <c r="X250" s="3"/>
      <c r="Y250" s="3"/>
      <c r="Z250" s="3"/>
    </row>
    <row r="251" spans="1:26" ht="15.75" customHeight="1" x14ac:dyDescent="0.3">
      <c r="A251" s="3"/>
      <c r="B251" s="3"/>
      <c r="C251" s="3"/>
      <c r="D251" s="51"/>
      <c r="E251" s="51"/>
      <c r="F251" s="3"/>
      <c r="G251" s="3"/>
      <c r="H251" s="3"/>
      <c r="I251" s="51"/>
      <c r="J251" s="51"/>
      <c r="K251" s="3"/>
      <c r="L251" s="3"/>
      <c r="M251" s="3"/>
      <c r="N251" s="3"/>
      <c r="O251" s="3"/>
      <c r="P251" s="3"/>
      <c r="Q251" s="3"/>
      <c r="R251" s="3"/>
      <c r="S251" s="3"/>
      <c r="T251" s="3"/>
      <c r="U251" s="3"/>
      <c r="V251" s="3"/>
      <c r="W251" s="3"/>
      <c r="X251" s="3"/>
      <c r="Y251" s="3"/>
      <c r="Z251" s="3"/>
    </row>
    <row r="252" spans="1:26" ht="15.75" customHeight="1" x14ac:dyDescent="0.3">
      <c r="A252" s="3"/>
      <c r="B252" s="3"/>
      <c r="C252" s="3"/>
      <c r="D252" s="51"/>
      <c r="E252" s="51"/>
      <c r="F252" s="3"/>
      <c r="G252" s="3"/>
      <c r="H252" s="3"/>
      <c r="I252" s="51"/>
      <c r="J252" s="51"/>
      <c r="K252" s="3"/>
      <c r="L252" s="3"/>
      <c r="M252" s="3"/>
      <c r="N252" s="3"/>
      <c r="O252" s="3"/>
      <c r="P252" s="3"/>
      <c r="Q252" s="3"/>
      <c r="R252" s="3"/>
      <c r="S252" s="3"/>
      <c r="T252" s="3"/>
      <c r="U252" s="3"/>
      <c r="V252" s="3"/>
      <c r="W252" s="3"/>
      <c r="X252" s="3"/>
      <c r="Y252" s="3"/>
      <c r="Z252" s="3"/>
    </row>
    <row r="253" spans="1:26" ht="15.75" customHeight="1" x14ac:dyDescent="0.3">
      <c r="A253" s="3"/>
      <c r="B253" s="3"/>
      <c r="C253" s="3"/>
      <c r="D253" s="51"/>
      <c r="E253" s="51"/>
      <c r="F253" s="3"/>
      <c r="G253" s="3"/>
      <c r="H253" s="3"/>
      <c r="I253" s="51"/>
      <c r="J253" s="51"/>
      <c r="K253" s="3"/>
      <c r="L253" s="3"/>
      <c r="M253" s="3"/>
      <c r="N253" s="3"/>
      <c r="O253" s="3"/>
      <c r="P253" s="3"/>
      <c r="Q253" s="3"/>
      <c r="R253" s="3"/>
      <c r="S253" s="3"/>
      <c r="T253" s="3"/>
      <c r="U253" s="3"/>
      <c r="V253" s="3"/>
      <c r="W253" s="3"/>
      <c r="X253" s="3"/>
      <c r="Y253" s="3"/>
      <c r="Z253" s="3"/>
    </row>
    <row r="254" spans="1:26" ht="15.75" customHeight="1" x14ac:dyDescent="0.3">
      <c r="A254" s="3"/>
      <c r="B254" s="3"/>
      <c r="C254" s="3"/>
      <c r="D254" s="51"/>
      <c r="E254" s="51"/>
      <c r="F254" s="3"/>
      <c r="G254" s="3"/>
      <c r="H254" s="3"/>
      <c r="I254" s="51"/>
      <c r="J254" s="51"/>
      <c r="K254" s="3"/>
      <c r="L254" s="3"/>
      <c r="M254" s="3"/>
      <c r="N254" s="3"/>
      <c r="O254" s="3"/>
      <c r="P254" s="3"/>
      <c r="Q254" s="3"/>
      <c r="R254" s="3"/>
      <c r="S254" s="3"/>
      <c r="T254" s="3"/>
      <c r="U254" s="3"/>
      <c r="V254" s="3"/>
      <c r="W254" s="3"/>
      <c r="X254" s="3"/>
      <c r="Y254" s="3"/>
      <c r="Z254" s="3"/>
    </row>
    <row r="255" spans="1:26" ht="15.75" customHeight="1" x14ac:dyDescent="0.3">
      <c r="A255" s="3"/>
      <c r="B255" s="3"/>
      <c r="C255" s="3"/>
      <c r="D255" s="51"/>
      <c r="E255" s="51"/>
      <c r="F255" s="3"/>
      <c r="G255" s="3"/>
      <c r="H255" s="3"/>
      <c r="I255" s="51"/>
      <c r="J255" s="51"/>
      <c r="K255" s="3"/>
      <c r="L255" s="3"/>
      <c r="M255" s="3"/>
      <c r="N255" s="3"/>
      <c r="O255" s="3"/>
      <c r="P255" s="3"/>
      <c r="Q255" s="3"/>
      <c r="R255" s="3"/>
      <c r="S255" s="3"/>
      <c r="T255" s="3"/>
      <c r="U255" s="3"/>
      <c r="V255" s="3"/>
      <c r="W255" s="3"/>
      <c r="X255" s="3"/>
      <c r="Y255" s="3"/>
      <c r="Z255" s="3"/>
    </row>
    <row r="256" spans="1:26" ht="15.75" customHeight="1" x14ac:dyDescent="0.3">
      <c r="A256" s="3"/>
      <c r="B256" s="3"/>
      <c r="C256" s="3"/>
      <c r="D256" s="51"/>
      <c r="E256" s="51"/>
      <c r="F256" s="3"/>
      <c r="G256" s="3"/>
      <c r="H256" s="3"/>
      <c r="I256" s="51"/>
      <c r="J256" s="51"/>
      <c r="K256" s="3"/>
      <c r="L256" s="3"/>
      <c r="M256" s="3"/>
      <c r="N256" s="3"/>
      <c r="O256" s="3"/>
      <c r="P256" s="3"/>
      <c r="Q256" s="3"/>
      <c r="R256" s="3"/>
      <c r="S256" s="3"/>
      <c r="T256" s="3"/>
      <c r="U256" s="3"/>
      <c r="V256" s="3"/>
      <c r="W256" s="3"/>
      <c r="X256" s="3"/>
      <c r="Y256" s="3"/>
      <c r="Z256" s="3"/>
    </row>
    <row r="257" spans="1:26" ht="15.75" customHeight="1" x14ac:dyDescent="0.3">
      <c r="A257" s="3"/>
      <c r="B257" s="3"/>
      <c r="C257" s="3"/>
      <c r="D257" s="51"/>
      <c r="E257" s="51"/>
      <c r="F257" s="3"/>
      <c r="G257" s="3"/>
      <c r="H257" s="3"/>
      <c r="I257" s="51"/>
      <c r="J257" s="51"/>
      <c r="K257" s="3"/>
      <c r="L257" s="3"/>
      <c r="M257" s="3"/>
      <c r="N257" s="3"/>
      <c r="O257" s="3"/>
      <c r="P257" s="3"/>
      <c r="Q257" s="3"/>
      <c r="R257" s="3"/>
      <c r="S257" s="3"/>
      <c r="T257" s="3"/>
      <c r="U257" s="3"/>
      <c r="V257" s="3"/>
      <c r="W257" s="3"/>
      <c r="X257" s="3"/>
      <c r="Y257" s="3"/>
      <c r="Z257" s="3"/>
    </row>
    <row r="258" spans="1:26" ht="15.75" customHeight="1" x14ac:dyDescent="0.3">
      <c r="A258" s="3"/>
      <c r="B258" s="3"/>
      <c r="C258" s="3"/>
      <c r="D258" s="51"/>
      <c r="E258" s="51"/>
      <c r="F258" s="3"/>
      <c r="G258" s="3"/>
      <c r="H258" s="3"/>
      <c r="I258" s="51"/>
      <c r="J258" s="51"/>
      <c r="K258" s="3"/>
      <c r="L258" s="3"/>
      <c r="M258" s="3"/>
      <c r="N258" s="3"/>
      <c r="O258" s="3"/>
      <c r="P258" s="3"/>
      <c r="Q258" s="3"/>
      <c r="R258" s="3"/>
      <c r="S258" s="3"/>
      <c r="T258" s="3"/>
      <c r="U258" s="3"/>
      <c r="V258" s="3"/>
      <c r="W258" s="3"/>
      <c r="X258" s="3"/>
      <c r="Y258" s="3"/>
      <c r="Z258" s="3"/>
    </row>
    <row r="259" spans="1:26" ht="15.75" customHeight="1" x14ac:dyDescent="0.3">
      <c r="A259" s="3"/>
      <c r="B259" s="3"/>
      <c r="C259" s="3"/>
      <c r="D259" s="51"/>
      <c r="E259" s="51"/>
      <c r="F259" s="3"/>
      <c r="G259" s="3"/>
      <c r="H259" s="3"/>
      <c r="I259" s="51"/>
      <c r="J259" s="51"/>
      <c r="K259" s="3"/>
      <c r="L259" s="3"/>
      <c r="M259" s="3"/>
      <c r="N259" s="3"/>
      <c r="O259" s="3"/>
      <c r="P259" s="3"/>
      <c r="Q259" s="3"/>
      <c r="R259" s="3"/>
      <c r="S259" s="3"/>
      <c r="T259" s="3"/>
      <c r="U259" s="3"/>
      <c r="V259" s="3"/>
      <c r="W259" s="3"/>
      <c r="X259" s="3"/>
      <c r="Y259" s="3"/>
      <c r="Z259" s="3"/>
    </row>
    <row r="260" spans="1:26" ht="15.75" customHeight="1" x14ac:dyDescent="0.3">
      <c r="A260" s="3"/>
      <c r="B260" s="3"/>
      <c r="C260" s="3"/>
      <c r="D260" s="51"/>
      <c r="E260" s="51"/>
      <c r="F260" s="3"/>
      <c r="G260" s="3"/>
      <c r="H260" s="3"/>
      <c r="I260" s="51"/>
      <c r="J260" s="51"/>
      <c r="K260" s="3"/>
      <c r="L260" s="3"/>
      <c r="M260" s="3"/>
      <c r="N260" s="3"/>
      <c r="O260" s="3"/>
      <c r="P260" s="3"/>
      <c r="Q260" s="3"/>
      <c r="R260" s="3"/>
      <c r="S260" s="3"/>
      <c r="T260" s="3"/>
      <c r="U260" s="3"/>
      <c r="V260" s="3"/>
      <c r="W260" s="3"/>
      <c r="X260" s="3"/>
      <c r="Y260" s="3"/>
      <c r="Z260" s="3"/>
    </row>
    <row r="261" spans="1:26" ht="15.75" customHeight="1" x14ac:dyDescent="0.3">
      <c r="A261" s="3"/>
      <c r="B261" s="3"/>
      <c r="C261" s="3"/>
      <c r="D261" s="51"/>
      <c r="E261" s="51"/>
      <c r="F261" s="3"/>
      <c r="G261" s="3"/>
      <c r="H261" s="3"/>
      <c r="I261" s="51"/>
      <c r="J261" s="51"/>
      <c r="K261" s="3"/>
      <c r="L261" s="3"/>
      <c r="M261" s="3"/>
      <c r="N261" s="3"/>
      <c r="O261" s="3"/>
      <c r="P261" s="3"/>
      <c r="Q261" s="3"/>
      <c r="R261" s="3"/>
      <c r="S261" s="3"/>
      <c r="T261" s="3"/>
      <c r="U261" s="3"/>
      <c r="V261" s="3"/>
      <c r="W261" s="3"/>
      <c r="X261" s="3"/>
      <c r="Y261" s="3"/>
      <c r="Z261" s="3"/>
    </row>
    <row r="262" spans="1:26" ht="15.75" customHeight="1" x14ac:dyDescent="0.3">
      <c r="A262" s="3"/>
      <c r="B262" s="3"/>
      <c r="C262" s="3"/>
      <c r="D262" s="51"/>
      <c r="E262" s="51"/>
      <c r="F262" s="3"/>
      <c r="G262" s="3"/>
      <c r="H262" s="3"/>
      <c r="I262" s="51"/>
      <c r="J262" s="51"/>
      <c r="K262" s="3"/>
      <c r="L262" s="3"/>
      <c r="M262" s="3"/>
      <c r="N262" s="3"/>
      <c r="O262" s="3"/>
      <c r="P262" s="3"/>
      <c r="Q262" s="3"/>
      <c r="R262" s="3"/>
      <c r="S262" s="3"/>
      <c r="T262" s="3"/>
      <c r="U262" s="3"/>
      <c r="V262" s="3"/>
      <c r="W262" s="3"/>
      <c r="X262" s="3"/>
      <c r="Y262" s="3"/>
      <c r="Z262" s="3"/>
    </row>
    <row r="263" spans="1:26" ht="15.75" customHeight="1" x14ac:dyDescent="0.3">
      <c r="A263" s="3"/>
      <c r="B263" s="3"/>
      <c r="C263" s="3"/>
      <c r="D263" s="51"/>
      <c r="E263" s="51"/>
      <c r="F263" s="3"/>
      <c r="G263" s="3"/>
      <c r="H263" s="3"/>
      <c r="I263" s="51"/>
      <c r="J263" s="51"/>
      <c r="K263" s="3"/>
      <c r="L263" s="3"/>
      <c r="M263" s="3"/>
      <c r="N263" s="3"/>
      <c r="O263" s="3"/>
      <c r="P263" s="3"/>
      <c r="Q263" s="3"/>
      <c r="R263" s="3"/>
      <c r="S263" s="3"/>
      <c r="T263" s="3"/>
      <c r="U263" s="3"/>
      <c r="V263" s="3"/>
      <c r="W263" s="3"/>
      <c r="X263" s="3"/>
      <c r="Y263" s="3"/>
      <c r="Z263" s="3"/>
    </row>
    <row r="264" spans="1:26" ht="15.75" customHeight="1" x14ac:dyDescent="0.3">
      <c r="A264" s="3"/>
      <c r="B264" s="3"/>
      <c r="C264" s="3"/>
      <c r="D264" s="51"/>
      <c r="E264" s="51"/>
      <c r="F264" s="3"/>
      <c r="G264" s="3"/>
      <c r="H264" s="3"/>
      <c r="I264" s="51"/>
      <c r="J264" s="51"/>
      <c r="K264" s="3"/>
      <c r="L264" s="3"/>
      <c r="M264" s="3"/>
      <c r="N264" s="3"/>
      <c r="O264" s="3"/>
      <c r="P264" s="3"/>
      <c r="Q264" s="3"/>
      <c r="R264" s="3"/>
      <c r="S264" s="3"/>
      <c r="T264" s="3"/>
      <c r="U264" s="3"/>
      <c r="V264" s="3"/>
      <c r="W264" s="3"/>
      <c r="X264" s="3"/>
      <c r="Y264" s="3"/>
      <c r="Z264" s="3"/>
    </row>
    <row r="265" spans="1:26" ht="15.75" customHeight="1" x14ac:dyDescent="0.3">
      <c r="A265" s="3"/>
      <c r="B265" s="3"/>
      <c r="C265" s="3"/>
      <c r="D265" s="51"/>
      <c r="E265" s="51"/>
      <c r="F265" s="3"/>
      <c r="G265" s="3"/>
      <c r="H265" s="3"/>
      <c r="I265" s="51"/>
      <c r="J265" s="51"/>
      <c r="K265" s="3"/>
      <c r="L265" s="3"/>
      <c r="M265" s="3"/>
      <c r="N265" s="3"/>
      <c r="O265" s="3"/>
      <c r="P265" s="3"/>
      <c r="Q265" s="3"/>
      <c r="R265" s="3"/>
      <c r="S265" s="3"/>
      <c r="T265" s="3"/>
      <c r="U265" s="3"/>
      <c r="V265" s="3"/>
      <c r="W265" s="3"/>
      <c r="X265" s="3"/>
      <c r="Y265" s="3"/>
      <c r="Z265" s="3"/>
    </row>
    <row r="266" spans="1:26" ht="15.75" customHeight="1" x14ac:dyDescent="0.3">
      <c r="A266" s="3"/>
      <c r="B266" s="3"/>
      <c r="C266" s="3"/>
      <c r="D266" s="51"/>
      <c r="E266" s="51"/>
      <c r="F266" s="3"/>
      <c r="G266" s="3"/>
      <c r="H266" s="3"/>
      <c r="I266" s="51"/>
      <c r="J266" s="51"/>
      <c r="K266" s="3"/>
      <c r="L266" s="3"/>
      <c r="M266" s="3"/>
      <c r="N266" s="3"/>
      <c r="O266" s="3"/>
      <c r="P266" s="3"/>
      <c r="Q266" s="3"/>
      <c r="R266" s="3"/>
      <c r="S266" s="3"/>
      <c r="T266" s="3"/>
      <c r="U266" s="3"/>
      <c r="V266" s="3"/>
      <c r="W266" s="3"/>
      <c r="X266" s="3"/>
      <c r="Y266" s="3"/>
      <c r="Z266" s="3"/>
    </row>
    <row r="267" spans="1:26" ht="15.75" customHeight="1" x14ac:dyDescent="0.3">
      <c r="A267" s="3"/>
      <c r="B267" s="3"/>
      <c r="C267" s="3"/>
      <c r="D267" s="51"/>
      <c r="E267" s="51"/>
      <c r="F267" s="3"/>
      <c r="G267" s="3"/>
      <c r="H267" s="3"/>
      <c r="I267" s="51"/>
      <c r="J267" s="51"/>
      <c r="K267" s="3"/>
      <c r="L267" s="3"/>
      <c r="M267" s="3"/>
      <c r="N267" s="3"/>
      <c r="O267" s="3"/>
      <c r="P267" s="3"/>
      <c r="Q267" s="3"/>
      <c r="R267" s="3"/>
      <c r="S267" s="3"/>
      <c r="T267" s="3"/>
      <c r="U267" s="3"/>
      <c r="V267" s="3"/>
      <c r="W267" s="3"/>
      <c r="X267" s="3"/>
      <c r="Y267" s="3"/>
      <c r="Z267" s="3"/>
    </row>
    <row r="268" spans="1:26" ht="15.75" customHeight="1" x14ac:dyDescent="0.3">
      <c r="A268" s="3"/>
      <c r="B268" s="3"/>
      <c r="C268" s="3"/>
      <c r="D268" s="51"/>
      <c r="E268" s="51"/>
      <c r="F268" s="3"/>
      <c r="G268" s="3"/>
      <c r="H268" s="3"/>
      <c r="I268" s="51"/>
      <c r="J268" s="51"/>
      <c r="K268" s="3"/>
      <c r="L268" s="3"/>
      <c r="M268" s="3"/>
      <c r="N268" s="3"/>
      <c r="O268" s="3"/>
      <c r="P268" s="3"/>
      <c r="Q268" s="3"/>
      <c r="R268" s="3"/>
      <c r="S268" s="3"/>
      <c r="T268" s="3"/>
      <c r="U268" s="3"/>
      <c r="V268" s="3"/>
      <c r="W268" s="3"/>
      <c r="X268" s="3"/>
      <c r="Y268" s="3"/>
      <c r="Z268" s="3"/>
    </row>
    <row r="269" spans="1:26" ht="15.75" customHeight="1" x14ac:dyDescent="0.3">
      <c r="A269" s="3"/>
      <c r="B269" s="3"/>
      <c r="C269" s="3"/>
      <c r="D269" s="51"/>
      <c r="E269" s="51"/>
      <c r="F269" s="3"/>
      <c r="G269" s="3"/>
      <c r="H269" s="3"/>
      <c r="I269" s="51"/>
      <c r="J269" s="51"/>
      <c r="K269" s="3"/>
      <c r="L269" s="3"/>
      <c r="M269" s="3"/>
      <c r="N269" s="3"/>
      <c r="O269" s="3"/>
      <c r="P269" s="3"/>
      <c r="Q269" s="3"/>
      <c r="R269" s="3"/>
      <c r="S269" s="3"/>
      <c r="T269" s="3"/>
      <c r="U269" s="3"/>
      <c r="V269" s="3"/>
      <c r="W269" s="3"/>
      <c r="X269" s="3"/>
      <c r="Y269" s="3"/>
      <c r="Z269" s="3"/>
    </row>
    <row r="270" spans="1:26" ht="15.75" customHeight="1" x14ac:dyDescent="0.3">
      <c r="A270" s="3"/>
      <c r="B270" s="3"/>
      <c r="C270" s="3"/>
      <c r="D270" s="51"/>
      <c r="E270" s="51"/>
      <c r="F270" s="3"/>
      <c r="G270" s="3"/>
      <c r="H270" s="3"/>
      <c r="I270" s="51"/>
      <c r="J270" s="51"/>
      <c r="K270" s="3"/>
      <c r="L270" s="3"/>
      <c r="M270" s="3"/>
      <c r="N270" s="3"/>
      <c r="O270" s="3"/>
      <c r="P270" s="3"/>
      <c r="Q270" s="3"/>
      <c r="R270" s="3"/>
      <c r="S270" s="3"/>
      <c r="T270" s="3"/>
      <c r="U270" s="3"/>
      <c r="V270" s="3"/>
      <c r="W270" s="3"/>
      <c r="X270" s="3"/>
      <c r="Y270" s="3"/>
      <c r="Z270" s="3"/>
    </row>
    <row r="271" spans="1:26" ht="15.75" customHeight="1" x14ac:dyDescent="0.3">
      <c r="A271" s="3"/>
      <c r="B271" s="3"/>
      <c r="C271" s="3"/>
      <c r="D271" s="51"/>
      <c r="E271" s="51"/>
      <c r="F271" s="3"/>
      <c r="G271" s="3"/>
      <c r="H271" s="3"/>
      <c r="I271" s="51"/>
      <c r="J271" s="51"/>
      <c r="K271" s="3"/>
      <c r="L271" s="3"/>
      <c r="M271" s="3"/>
      <c r="N271" s="3"/>
      <c r="O271" s="3"/>
      <c r="P271" s="3"/>
      <c r="Q271" s="3"/>
      <c r="R271" s="3"/>
      <c r="S271" s="3"/>
      <c r="T271" s="3"/>
      <c r="U271" s="3"/>
      <c r="V271" s="3"/>
      <c r="W271" s="3"/>
      <c r="X271" s="3"/>
      <c r="Y271" s="3"/>
      <c r="Z271" s="3"/>
    </row>
    <row r="272" spans="1:26" ht="15.75" customHeight="1" x14ac:dyDescent="0.3">
      <c r="A272" s="3"/>
      <c r="B272" s="3"/>
      <c r="C272" s="3"/>
      <c r="D272" s="51"/>
      <c r="E272" s="51"/>
      <c r="F272" s="3"/>
      <c r="G272" s="3"/>
      <c r="H272" s="3"/>
      <c r="I272" s="51"/>
      <c r="J272" s="51"/>
      <c r="K272" s="3"/>
      <c r="L272" s="3"/>
      <c r="M272" s="3"/>
      <c r="N272" s="3"/>
      <c r="O272" s="3"/>
      <c r="P272" s="3"/>
      <c r="Q272" s="3"/>
      <c r="R272" s="3"/>
      <c r="S272" s="3"/>
      <c r="T272" s="3"/>
      <c r="U272" s="3"/>
      <c r="V272" s="3"/>
      <c r="W272" s="3"/>
      <c r="X272" s="3"/>
      <c r="Y272" s="3"/>
      <c r="Z272" s="3"/>
    </row>
    <row r="273" spans="1:26" ht="15.75" customHeight="1" x14ac:dyDescent="0.3">
      <c r="A273" s="3"/>
      <c r="B273" s="3"/>
      <c r="C273" s="3"/>
      <c r="D273" s="51"/>
      <c r="E273" s="51"/>
      <c r="F273" s="3"/>
      <c r="G273" s="3"/>
      <c r="H273" s="3"/>
      <c r="I273" s="51"/>
      <c r="J273" s="51"/>
      <c r="K273" s="3"/>
      <c r="L273" s="3"/>
      <c r="M273" s="3"/>
      <c r="N273" s="3"/>
      <c r="O273" s="3"/>
      <c r="P273" s="3"/>
      <c r="Q273" s="3"/>
      <c r="R273" s="3"/>
      <c r="S273" s="3"/>
      <c r="T273" s="3"/>
      <c r="U273" s="3"/>
      <c r="V273" s="3"/>
      <c r="W273" s="3"/>
      <c r="X273" s="3"/>
      <c r="Y273" s="3"/>
      <c r="Z273" s="3"/>
    </row>
    <row r="274" spans="1:26" ht="15.75" customHeight="1" x14ac:dyDescent="0.3">
      <c r="A274" s="3"/>
      <c r="B274" s="3"/>
      <c r="C274" s="3"/>
      <c r="D274" s="51"/>
      <c r="E274" s="51"/>
      <c r="F274" s="3"/>
      <c r="G274" s="3"/>
      <c r="H274" s="3"/>
      <c r="I274" s="51"/>
      <c r="J274" s="51"/>
      <c r="K274" s="3"/>
      <c r="L274" s="3"/>
      <c r="M274" s="3"/>
      <c r="N274" s="3"/>
      <c r="O274" s="3"/>
      <c r="P274" s="3"/>
      <c r="Q274" s="3"/>
      <c r="R274" s="3"/>
      <c r="S274" s="3"/>
      <c r="T274" s="3"/>
      <c r="U274" s="3"/>
      <c r="V274" s="3"/>
      <c r="W274" s="3"/>
      <c r="X274" s="3"/>
      <c r="Y274" s="3"/>
      <c r="Z274" s="3"/>
    </row>
    <row r="275" spans="1:26" ht="15.75" customHeight="1" x14ac:dyDescent="0.3">
      <c r="A275" s="3"/>
      <c r="B275" s="3"/>
      <c r="C275" s="3"/>
      <c r="D275" s="51"/>
      <c r="E275" s="51"/>
      <c r="F275" s="3"/>
      <c r="G275" s="3"/>
      <c r="H275" s="3"/>
      <c r="I275" s="51"/>
      <c r="J275" s="51"/>
      <c r="K275" s="3"/>
      <c r="L275" s="3"/>
      <c r="M275" s="3"/>
      <c r="N275" s="3"/>
      <c r="O275" s="3"/>
      <c r="P275" s="3"/>
      <c r="Q275" s="3"/>
      <c r="R275" s="3"/>
      <c r="S275" s="3"/>
      <c r="T275" s="3"/>
      <c r="U275" s="3"/>
      <c r="V275" s="3"/>
      <c r="W275" s="3"/>
      <c r="X275" s="3"/>
      <c r="Y275" s="3"/>
      <c r="Z275" s="3"/>
    </row>
    <row r="276" spans="1:26" ht="15.75" customHeight="1" x14ac:dyDescent="0.3">
      <c r="A276" s="3"/>
      <c r="B276" s="3"/>
      <c r="C276" s="3"/>
      <c r="D276" s="51"/>
      <c r="E276" s="51"/>
      <c r="F276" s="3"/>
      <c r="G276" s="3"/>
      <c r="H276" s="3"/>
      <c r="I276" s="51"/>
      <c r="J276" s="51"/>
      <c r="K276" s="3"/>
      <c r="L276" s="3"/>
      <c r="M276" s="3"/>
      <c r="N276" s="3"/>
      <c r="O276" s="3"/>
      <c r="P276" s="3"/>
      <c r="Q276" s="3"/>
      <c r="R276" s="3"/>
      <c r="S276" s="3"/>
      <c r="T276" s="3"/>
      <c r="U276" s="3"/>
      <c r="V276" s="3"/>
      <c r="W276" s="3"/>
      <c r="X276" s="3"/>
      <c r="Y276" s="3"/>
      <c r="Z276" s="3"/>
    </row>
    <row r="277" spans="1:26" ht="15.75" customHeight="1" x14ac:dyDescent="0.3">
      <c r="A277" s="3"/>
      <c r="B277" s="3"/>
      <c r="C277" s="3"/>
      <c r="D277" s="51"/>
      <c r="E277" s="51"/>
      <c r="F277" s="3"/>
      <c r="G277" s="3"/>
      <c r="H277" s="3"/>
      <c r="I277" s="51"/>
      <c r="J277" s="51"/>
      <c r="K277" s="3"/>
      <c r="L277" s="3"/>
      <c r="M277" s="3"/>
      <c r="N277" s="3"/>
      <c r="O277" s="3"/>
      <c r="P277" s="3"/>
      <c r="Q277" s="3"/>
      <c r="R277" s="3"/>
      <c r="S277" s="3"/>
      <c r="T277" s="3"/>
      <c r="U277" s="3"/>
      <c r="V277" s="3"/>
      <c r="W277" s="3"/>
      <c r="X277" s="3"/>
      <c r="Y277" s="3"/>
      <c r="Z277" s="3"/>
    </row>
    <row r="278" spans="1:26" ht="15.75" customHeight="1" x14ac:dyDescent="0.3">
      <c r="A278" s="3"/>
      <c r="B278" s="3"/>
      <c r="C278" s="3"/>
      <c r="D278" s="51"/>
      <c r="E278" s="51"/>
      <c r="F278" s="3"/>
      <c r="G278" s="3"/>
      <c r="H278" s="3"/>
      <c r="I278" s="51"/>
      <c r="J278" s="51"/>
      <c r="K278" s="3"/>
      <c r="L278" s="3"/>
      <c r="M278" s="3"/>
      <c r="N278" s="3"/>
      <c r="O278" s="3"/>
      <c r="P278" s="3"/>
      <c r="Q278" s="3"/>
      <c r="R278" s="3"/>
      <c r="S278" s="3"/>
      <c r="T278" s="3"/>
      <c r="U278" s="3"/>
      <c r="V278" s="3"/>
      <c r="W278" s="3"/>
      <c r="X278" s="3"/>
      <c r="Y278" s="3"/>
      <c r="Z278" s="3"/>
    </row>
    <row r="279" spans="1:26" ht="15.75" customHeight="1" x14ac:dyDescent="0.3">
      <c r="A279" s="3"/>
      <c r="B279" s="3"/>
      <c r="C279" s="3"/>
      <c r="D279" s="51"/>
      <c r="E279" s="51"/>
      <c r="F279" s="3"/>
      <c r="G279" s="3"/>
      <c r="H279" s="3"/>
      <c r="I279" s="51"/>
      <c r="J279" s="51"/>
      <c r="K279" s="3"/>
      <c r="L279" s="3"/>
      <c r="M279" s="3"/>
      <c r="N279" s="3"/>
      <c r="O279" s="3"/>
      <c r="P279" s="3"/>
      <c r="Q279" s="3"/>
      <c r="R279" s="3"/>
      <c r="S279" s="3"/>
      <c r="T279" s="3"/>
      <c r="U279" s="3"/>
      <c r="V279" s="3"/>
      <c r="W279" s="3"/>
      <c r="X279" s="3"/>
      <c r="Y279" s="3"/>
      <c r="Z279" s="3"/>
    </row>
    <row r="280" spans="1:26" ht="15.75" customHeight="1" x14ac:dyDescent="0.3">
      <c r="A280" s="3"/>
      <c r="B280" s="3"/>
      <c r="C280" s="3"/>
      <c r="D280" s="51"/>
      <c r="E280" s="51"/>
      <c r="F280" s="3"/>
      <c r="G280" s="3"/>
      <c r="H280" s="3"/>
      <c r="I280" s="51"/>
      <c r="J280" s="51"/>
      <c r="K280" s="3"/>
      <c r="L280" s="3"/>
      <c r="M280" s="3"/>
      <c r="N280" s="3"/>
      <c r="O280" s="3"/>
      <c r="P280" s="3"/>
      <c r="Q280" s="3"/>
      <c r="R280" s="3"/>
      <c r="S280" s="3"/>
      <c r="T280" s="3"/>
      <c r="U280" s="3"/>
      <c r="V280" s="3"/>
      <c r="W280" s="3"/>
      <c r="X280" s="3"/>
      <c r="Y280" s="3"/>
      <c r="Z280" s="3"/>
    </row>
    <row r="281" spans="1:26" ht="15.75" customHeight="1" x14ac:dyDescent="0.3">
      <c r="A281" s="3"/>
      <c r="B281" s="3"/>
      <c r="C281" s="3"/>
      <c r="D281" s="51"/>
      <c r="E281" s="51"/>
      <c r="F281" s="3"/>
      <c r="G281" s="3"/>
      <c r="H281" s="3"/>
      <c r="I281" s="51"/>
      <c r="J281" s="51"/>
      <c r="K281" s="3"/>
      <c r="L281" s="3"/>
      <c r="M281" s="3"/>
      <c r="N281" s="3"/>
      <c r="O281" s="3"/>
      <c r="P281" s="3"/>
      <c r="Q281" s="3"/>
      <c r="R281" s="3"/>
      <c r="S281" s="3"/>
      <c r="T281" s="3"/>
      <c r="U281" s="3"/>
      <c r="V281" s="3"/>
      <c r="W281" s="3"/>
      <c r="X281" s="3"/>
      <c r="Y281" s="3"/>
      <c r="Z281" s="3"/>
    </row>
    <row r="282" spans="1:26" ht="15.75" customHeight="1" x14ac:dyDescent="0.3">
      <c r="A282" s="3"/>
      <c r="B282" s="3"/>
      <c r="C282" s="3"/>
      <c r="D282" s="51"/>
      <c r="E282" s="51"/>
      <c r="F282" s="3"/>
      <c r="G282" s="3"/>
      <c r="H282" s="3"/>
      <c r="I282" s="51"/>
      <c r="J282" s="51"/>
      <c r="K282" s="3"/>
      <c r="L282" s="3"/>
      <c r="M282" s="3"/>
      <c r="N282" s="3"/>
      <c r="O282" s="3"/>
      <c r="P282" s="3"/>
      <c r="Q282" s="3"/>
      <c r="R282" s="3"/>
      <c r="S282" s="3"/>
      <c r="T282" s="3"/>
      <c r="U282" s="3"/>
      <c r="V282" s="3"/>
      <c r="W282" s="3"/>
      <c r="X282" s="3"/>
      <c r="Y282" s="3"/>
      <c r="Z282" s="3"/>
    </row>
    <row r="283" spans="1:26" ht="15.75" customHeight="1" x14ac:dyDescent="0.3">
      <c r="A283" s="3"/>
      <c r="B283" s="3"/>
      <c r="C283" s="3"/>
      <c r="D283" s="51"/>
      <c r="E283" s="51"/>
      <c r="F283" s="3"/>
      <c r="G283" s="3"/>
      <c r="H283" s="3"/>
      <c r="I283" s="51"/>
      <c r="J283" s="51"/>
      <c r="K283" s="3"/>
      <c r="L283" s="3"/>
      <c r="M283" s="3"/>
      <c r="N283" s="3"/>
      <c r="O283" s="3"/>
      <c r="P283" s="3"/>
      <c r="Q283" s="3"/>
      <c r="R283" s="3"/>
      <c r="S283" s="3"/>
      <c r="T283" s="3"/>
      <c r="U283" s="3"/>
      <c r="V283" s="3"/>
      <c r="W283" s="3"/>
      <c r="X283" s="3"/>
      <c r="Y283" s="3"/>
      <c r="Z283" s="3"/>
    </row>
    <row r="284" spans="1:26" ht="15.75" customHeight="1" x14ac:dyDescent="0.3">
      <c r="A284" s="3"/>
      <c r="B284" s="3"/>
      <c r="C284" s="3"/>
      <c r="D284" s="51"/>
      <c r="E284" s="51"/>
      <c r="F284" s="3"/>
      <c r="G284" s="3"/>
      <c r="H284" s="3"/>
      <c r="I284" s="51"/>
      <c r="J284" s="51"/>
      <c r="K284" s="3"/>
      <c r="L284" s="3"/>
      <c r="M284" s="3"/>
      <c r="N284" s="3"/>
      <c r="O284" s="3"/>
      <c r="P284" s="3"/>
      <c r="Q284" s="3"/>
      <c r="R284" s="3"/>
      <c r="S284" s="3"/>
      <c r="T284" s="3"/>
      <c r="U284" s="3"/>
      <c r="V284" s="3"/>
      <c r="W284" s="3"/>
      <c r="X284" s="3"/>
      <c r="Y284" s="3"/>
      <c r="Z284" s="3"/>
    </row>
    <row r="285" spans="1:26" ht="15.75" customHeight="1" x14ac:dyDescent="0.3">
      <c r="A285" s="3"/>
      <c r="B285" s="3"/>
      <c r="C285" s="3"/>
      <c r="D285" s="51"/>
      <c r="E285" s="51"/>
      <c r="F285" s="3"/>
      <c r="G285" s="3"/>
      <c r="H285" s="3"/>
      <c r="I285" s="51"/>
      <c r="J285" s="51"/>
      <c r="K285" s="3"/>
      <c r="L285" s="3"/>
      <c r="M285" s="3"/>
      <c r="N285" s="3"/>
      <c r="O285" s="3"/>
      <c r="P285" s="3"/>
      <c r="Q285" s="3"/>
      <c r="R285" s="3"/>
      <c r="S285" s="3"/>
      <c r="T285" s="3"/>
      <c r="U285" s="3"/>
      <c r="V285" s="3"/>
      <c r="W285" s="3"/>
      <c r="X285" s="3"/>
      <c r="Y285" s="3"/>
      <c r="Z285" s="3"/>
    </row>
    <row r="286" spans="1:26" ht="15.75" customHeight="1" x14ac:dyDescent="0.3">
      <c r="A286" s="3"/>
      <c r="B286" s="3"/>
      <c r="C286" s="3"/>
      <c r="D286" s="51"/>
      <c r="E286" s="51"/>
      <c r="F286" s="3"/>
      <c r="G286" s="3"/>
      <c r="H286" s="3"/>
      <c r="I286" s="51"/>
      <c r="J286" s="51"/>
      <c r="K286" s="3"/>
      <c r="L286" s="3"/>
      <c r="M286" s="3"/>
      <c r="N286" s="3"/>
      <c r="O286" s="3"/>
      <c r="P286" s="3"/>
      <c r="Q286" s="3"/>
      <c r="R286" s="3"/>
      <c r="S286" s="3"/>
      <c r="T286" s="3"/>
      <c r="U286" s="3"/>
      <c r="V286" s="3"/>
      <c r="W286" s="3"/>
      <c r="X286" s="3"/>
      <c r="Y286" s="3"/>
      <c r="Z286" s="3"/>
    </row>
    <row r="287" spans="1:26" ht="15.75" customHeight="1" x14ac:dyDescent="0.3">
      <c r="A287" s="3"/>
      <c r="B287" s="3"/>
      <c r="C287" s="3"/>
      <c r="D287" s="51"/>
      <c r="E287" s="51"/>
      <c r="F287" s="3"/>
      <c r="G287" s="3"/>
      <c r="H287" s="3"/>
      <c r="I287" s="51"/>
      <c r="J287" s="51"/>
      <c r="K287" s="3"/>
      <c r="L287" s="3"/>
      <c r="M287" s="3"/>
      <c r="N287" s="3"/>
      <c r="O287" s="3"/>
      <c r="P287" s="3"/>
      <c r="Q287" s="3"/>
      <c r="R287" s="3"/>
      <c r="S287" s="3"/>
      <c r="T287" s="3"/>
      <c r="U287" s="3"/>
      <c r="V287" s="3"/>
      <c r="W287" s="3"/>
      <c r="X287" s="3"/>
      <c r="Y287" s="3"/>
      <c r="Z287" s="3"/>
    </row>
    <row r="288" spans="1:26" ht="15.75" customHeight="1" x14ac:dyDescent="0.3">
      <c r="A288" s="3"/>
      <c r="B288" s="3"/>
      <c r="C288" s="3"/>
      <c r="D288" s="51"/>
      <c r="E288" s="51"/>
      <c r="F288" s="3"/>
      <c r="G288" s="3"/>
      <c r="H288" s="3"/>
      <c r="I288" s="51"/>
      <c r="J288" s="51"/>
      <c r="K288" s="3"/>
      <c r="L288" s="3"/>
      <c r="M288" s="3"/>
      <c r="N288" s="3"/>
      <c r="O288" s="3"/>
      <c r="P288" s="3"/>
      <c r="Q288" s="3"/>
      <c r="R288" s="3"/>
      <c r="S288" s="3"/>
      <c r="T288" s="3"/>
      <c r="U288" s="3"/>
      <c r="V288" s="3"/>
      <c r="W288" s="3"/>
      <c r="X288" s="3"/>
      <c r="Y288" s="3"/>
      <c r="Z288" s="3"/>
    </row>
    <row r="289" spans="1:26" ht="15.75" customHeight="1" x14ac:dyDescent="0.3">
      <c r="A289" s="3"/>
      <c r="B289" s="3"/>
      <c r="C289" s="3"/>
      <c r="D289" s="51"/>
      <c r="E289" s="51"/>
      <c r="F289" s="3"/>
      <c r="G289" s="3"/>
      <c r="H289" s="3"/>
      <c r="I289" s="51"/>
      <c r="J289" s="51"/>
      <c r="K289" s="3"/>
      <c r="L289" s="3"/>
      <c r="M289" s="3"/>
      <c r="N289" s="3"/>
      <c r="O289" s="3"/>
      <c r="P289" s="3"/>
      <c r="Q289" s="3"/>
      <c r="R289" s="3"/>
      <c r="S289" s="3"/>
      <c r="T289" s="3"/>
      <c r="U289" s="3"/>
      <c r="V289" s="3"/>
      <c r="W289" s="3"/>
      <c r="X289" s="3"/>
      <c r="Y289" s="3"/>
      <c r="Z289" s="3"/>
    </row>
    <row r="290" spans="1:26" ht="15.75" customHeight="1" x14ac:dyDescent="0.3">
      <c r="A290" s="3"/>
      <c r="B290" s="3"/>
      <c r="C290" s="3"/>
      <c r="D290" s="51"/>
      <c r="E290" s="51"/>
      <c r="F290" s="3"/>
      <c r="G290" s="3"/>
      <c r="H290" s="3"/>
      <c r="I290" s="51"/>
      <c r="J290" s="51"/>
      <c r="K290" s="3"/>
      <c r="L290" s="3"/>
      <c r="M290" s="3"/>
      <c r="N290" s="3"/>
      <c r="O290" s="3"/>
      <c r="P290" s="3"/>
      <c r="Q290" s="3"/>
      <c r="R290" s="3"/>
      <c r="S290" s="3"/>
      <c r="T290" s="3"/>
      <c r="U290" s="3"/>
      <c r="V290" s="3"/>
      <c r="W290" s="3"/>
      <c r="X290" s="3"/>
      <c r="Y290" s="3"/>
      <c r="Z290" s="3"/>
    </row>
    <row r="291" spans="1:26" ht="15.75" customHeight="1" x14ac:dyDescent="0.3">
      <c r="A291" s="3"/>
      <c r="B291" s="3"/>
      <c r="C291" s="3"/>
      <c r="D291" s="51"/>
      <c r="E291" s="51"/>
      <c r="F291" s="3"/>
      <c r="G291" s="3"/>
      <c r="H291" s="3"/>
      <c r="I291" s="51"/>
      <c r="J291" s="51"/>
      <c r="K291" s="3"/>
      <c r="L291" s="3"/>
      <c r="M291" s="3"/>
      <c r="N291" s="3"/>
      <c r="O291" s="3"/>
      <c r="P291" s="3"/>
      <c r="Q291" s="3"/>
      <c r="R291" s="3"/>
      <c r="S291" s="3"/>
      <c r="T291" s="3"/>
      <c r="U291" s="3"/>
      <c r="V291" s="3"/>
      <c r="W291" s="3"/>
      <c r="X291" s="3"/>
      <c r="Y291" s="3"/>
      <c r="Z291" s="3"/>
    </row>
    <row r="292" spans="1:26" ht="15.75" customHeight="1" x14ac:dyDescent="0.3">
      <c r="A292" s="3"/>
      <c r="B292" s="3"/>
      <c r="C292" s="3"/>
      <c r="D292" s="51"/>
      <c r="E292" s="51"/>
      <c r="F292" s="3"/>
      <c r="G292" s="3"/>
      <c r="H292" s="3"/>
      <c r="I292" s="51"/>
      <c r="J292" s="51"/>
      <c r="K292" s="3"/>
      <c r="L292" s="3"/>
      <c r="M292" s="3"/>
      <c r="N292" s="3"/>
      <c r="O292" s="3"/>
      <c r="P292" s="3"/>
      <c r="Q292" s="3"/>
      <c r="R292" s="3"/>
      <c r="S292" s="3"/>
      <c r="T292" s="3"/>
      <c r="U292" s="3"/>
      <c r="V292" s="3"/>
      <c r="W292" s="3"/>
      <c r="X292" s="3"/>
      <c r="Y292" s="3"/>
      <c r="Z292" s="3"/>
    </row>
    <row r="293" spans="1:26" ht="15.75" customHeight="1" x14ac:dyDescent="0.3">
      <c r="A293" s="3"/>
      <c r="B293" s="3"/>
      <c r="C293" s="3"/>
      <c r="D293" s="51"/>
      <c r="E293" s="51"/>
      <c r="F293" s="3"/>
      <c r="G293" s="3"/>
      <c r="H293" s="3"/>
      <c r="I293" s="51"/>
      <c r="J293" s="51"/>
      <c r="K293" s="3"/>
      <c r="L293" s="3"/>
      <c r="M293" s="3"/>
      <c r="N293" s="3"/>
      <c r="O293" s="3"/>
      <c r="P293" s="3"/>
      <c r="Q293" s="3"/>
      <c r="R293" s="3"/>
      <c r="S293" s="3"/>
      <c r="T293" s="3"/>
      <c r="U293" s="3"/>
      <c r="V293" s="3"/>
      <c r="W293" s="3"/>
      <c r="X293" s="3"/>
      <c r="Y293" s="3"/>
      <c r="Z293" s="3"/>
    </row>
    <row r="294" spans="1:26" ht="15.75" customHeight="1" x14ac:dyDescent="0.3">
      <c r="A294" s="3"/>
      <c r="B294" s="3"/>
      <c r="C294" s="3"/>
      <c r="D294" s="51"/>
      <c r="E294" s="51"/>
      <c r="F294" s="3"/>
      <c r="G294" s="3"/>
      <c r="H294" s="3"/>
      <c r="I294" s="51"/>
      <c r="J294" s="51"/>
      <c r="K294" s="3"/>
      <c r="L294" s="3"/>
      <c r="M294" s="3"/>
      <c r="N294" s="3"/>
      <c r="O294" s="3"/>
      <c r="P294" s="3"/>
      <c r="Q294" s="3"/>
      <c r="R294" s="3"/>
      <c r="S294" s="3"/>
      <c r="T294" s="3"/>
      <c r="U294" s="3"/>
      <c r="V294" s="3"/>
      <c r="W294" s="3"/>
      <c r="X294" s="3"/>
      <c r="Y294" s="3"/>
      <c r="Z294" s="3"/>
    </row>
    <row r="295" spans="1:26" ht="15.75" customHeight="1" x14ac:dyDescent="0.3">
      <c r="A295" s="3"/>
      <c r="B295" s="3"/>
      <c r="C295" s="3"/>
      <c r="D295" s="51"/>
      <c r="E295" s="51"/>
      <c r="F295" s="3"/>
      <c r="G295" s="3"/>
      <c r="H295" s="3"/>
      <c r="I295" s="51"/>
      <c r="J295" s="51"/>
      <c r="K295" s="3"/>
      <c r="L295" s="3"/>
      <c r="M295" s="3"/>
      <c r="N295" s="3"/>
      <c r="O295" s="3"/>
      <c r="P295" s="3"/>
      <c r="Q295" s="3"/>
      <c r="R295" s="3"/>
      <c r="S295" s="3"/>
      <c r="T295" s="3"/>
      <c r="U295" s="3"/>
      <c r="V295" s="3"/>
      <c r="W295" s="3"/>
      <c r="X295" s="3"/>
      <c r="Y295" s="3"/>
      <c r="Z295" s="3"/>
    </row>
    <row r="296" spans="1:26" ht="15.75" customHeight="1" x14ac:dyDescent="0.3">
      <c r="A296" s="3"/>
      <c r="B296" s="3"/>
      <c r="C296" s="3"/>
      <c r="D296" s="51"/>
      <c r="E296" s="51"/>
      <c r="F296" s="3"/>
      <c r="G296" s="3"/>
      <c r="H296" s="3"/>
      <c r="I296" s="51"/>
      <c r="J296" s="51"/>
      <c r="K296" s="3"/>
      <c r="L296" s="3"/>
      <c r="M296" s="3"/>
      <c r="N296" s="3"/>
      <c r="O296" s="3"/>
      <c r="P296" s="3"/>
      <c r="Q296" s="3"/>
      <c r="R296" s="3"/>
      <c r="S296" s="3"/>
      <c r="T296" s="3"/>
      <c r="U296" s="3"/>
      <c r="V296" s="3"/>
      <c r="W296" s="3"/>
      <c r="X296" s="3"/>
      <c r="Y296" s="3"/>
      <c r="Z296" s="3"/>
    </row>
    <row r="297" spans="1:26" ht="15.75" customHeight="1" x14ac:dyDescent="0.3">
      <c r="A297" s="3"/>
      <c r="B297" s="3"/>
      <c r="C297" s="3"/>
      <c r="D297" s="51"/>
      <c r="E297" s="51"/>
      <c r="F297" s="3"/>
      <c r="G297" s="3"/>
      <c r="H297" s="3"/>
      <c r="I297" s="51"/>
      <c r="J297" s="51"/>
      <c r="K297" s="3"/>
      <c r="L297" s="3"/>
      <c r="M297" s="3"/>
      <c r="N297" s="3"/>
      <c r="O297" s="3"/>
      <c r="P297" s="3"/>
      <c r="Q297" s="3"/>
      <c r="R297" s="3"/>
      <c r="S297" s="3"/>
      <c r="T297" s="3"/>
      <c r="U297" s="3"/>
      <c r="V297" s="3"/>
      <c r="W297" s="3"/>
      <c r="X297" s="3"/>
      <c r="Y297" s="3"/>
      <c r="Z297" s="3"/>
    </row>
    <row r="298" spans="1:26" ht="15.75" customHeight="1" x14ac:dyDescent="0.3">
      <c r="A298" s="3"/>
      <c r="B298" s="3"/>
      <c r="C298" s="3"/>
      <c r="D298" s="51"/>
      <c r="E298" s="51"/>
      <c r="F298" s="3"/>
      <c r="G298" s="3"/>
      <c r="H298" s="3"/>
      <c r="I298" s="51"/>
      <c r="J298" s="51"/>
      <c r="K298" s="3"/>
      <c r="L298" s="3"/>
      <c r="M298" s="3"/>
      <c r="N298" s="3"/>
      <c r="O298" s="3"/>
      <c r="P298" s="3"/>
      <c r="Q298" s="3"/>
      <c r="R298" s="3"/>
      <c r="S298" s="3"/>
      <c r="T298" s="3"/>
      <c r="U298" s="3"/>
      <c r="V298" s="3"/>
      <c r="W298" s="3"/>
      <c r="X298" s="3"/>
      <c r="Y298" s="3"/>
      <c r="Z298" s="3"/>
    </row>
    <row r="299" spans="1:26" ht="15.75" customHeight="1" x14ac:dyDescent="0.3">
      <c r="A299" s="3"/>
      <c r="B299" s="3"/>
      <c r="C299" s="3"/>
      <c r="D299" s="51"/>
      <c r="E299" s="51"/>
      <c r="F299" s="3"/>
      <c r="G299" s="3"/>
      <c r="H299" s="3"/>
      <c r="I299" s="51"/>
      <c r="J299" s="51"/>
      <c r="K299" s="3"/>
      <c r="L299" s="3"/>
      <c r="M299" s="3"/>
      <c r="N299" s="3"/>
      <c r="O299" s="3"/>
      <c r="P299" s="3"/>
      <c r="Q299" s="3"/>
      <c r="R299" s="3"/>
      <c r="S299" s="3"/>
      <c r="T299" s="3"/>
      <c r="U299" s="3"/>
      <c r="V299" s="3"/>
      <c r="W299" s="3"/>
      <c r="X299" s="3"/>
      <c r="Y299" s="3"/>
      <c r="Z299" s="3"/>
    </row>
    <row r="300" spans="1:26" ht="15.75" customHeight="1" x14ac:dyDescent="0.3">
      <c r="A300" s="3"/>
      <c r="B300" s="3"/>
      <c r="C300" s="3"/>
      <c r="D300" s="51"/>
      <c r="E300" s="51"/>
      <c r="F300" s="3"/>
      <c r="G300" s="3"/>
      <c r="H300" s="3"/>
      <c r="I300" s="51"/>
      <c r="J300" s="51"/>
      <c r="K300" s="3"/>
      <c r="L300" s="3"/>
      <c r="M300" s="3"/>
      <c r="N300" s="3"/>
      <c r="O300" s="3"/>
      <c r="P300" s="3"/>
      <c r="Q300" s="3"/>
      <c r="R300" s="3"/>
      <c r="S300" s="3"/>
      <c r="T300" s="3"/>
      <c r="U300" s="3"/>
      <c r="V300" s="3"/>
      <c r="W300" s="3"/>
      <c r="X300" s="3"/>
      <c r="Y300" s="3"/>
      <c r="Z300" s="3"/>
    </row>
    <row r="301" spans="1:26" ht="15.75" customHeight="1" x14ac:dyDescent="0.3">
      <c r="A301" s="3"/>
      <c r="B301" s="3"/>
      <c r="C301" s="3"/>
      <c r="D301" s="51"/>
      <c r="E301" s="51"/>
      <c r="F301" s="3"/>
      <c r="G301" s="3"/>
      <c r="H301" s="3"/>
      <c r="I301" s="51"/>
      <c r="J301" s="51"/>
      <c r="K301" s="3"/>
      <c r="L301" s="3"/>
      <c r="M301" s="3"/>
      <c r="N301" s="3"/>
      <c r="O301" s="3"/>
      <c r="P301" s="3"/>
      <c r="Q301" s="3"/>
      <c r="R301" s="3"/>
      <c r="S301" s="3"/>
      <c r="T301" s="3"/>
      <c r="U301" s="3"/>
      <c r="V301" s="3"/>
      <c r="W301" s="3"/>
      <c r="X301" s="3"/>
      <c r="Y301" s="3"/>
      <c r="Z301" s="3"/>
    </row>
    <row r="302" spans="1:26" ht="15.75" customHeight="1" x14ac:dyDescent="0.3">
      <c r="A302" s="3"/>
      <c r="B302" s="3"/>
      <c r="C302" s="3"/>
      <c r="D302" s="51"/>
      <c r="E302" s="51"/>
      <c r="F302" s="3"/>
      <c r="G302" s="3"/>
      <c r="H302" s="3"/>
      <c r="I302" s="51"/>
      <c r="J302" s="51"/>
      <c r="K302" s="3"/>
      <c r="L302" s="3"/>
      <c r="M302" s="3"/>
      <c r="N302" s="3"/>
      <c r="O302" s="3"/>
      <c r="P302" s="3"/>
      <c r="Q302" s="3"/>
      <c r="R302" s="3"/>
      <c r="S302" s="3"/>
      <c r="T302" s="3"/>
      <c r="U302" s="3"/>
      <c r="V302" s="3"/>
      <c r="W302" s="3"/>
      <c r="X302" s="3"/>
      <c r="Y302" s="3"/>
      <c r="Z302" s="3"/>
    </row>
    <row r="303" spans="1:26" ht="15.75" customHeight="1" x14ac:dyDescent="0.3">
      <c r="A303" s="3"/>
      <c r="B303" s="3"/>
      <c r="C303" s="3"/>
      <c r="D303" s="51"/>
      <c r="E303" s="51"/>
      <c r="F303" s="3"/>
      <c r="G303" s="3"/>
      <c r="H303" s="3"/>
      <c r="I303" s="51"/>
      <c r="J303" s="51"/>
      <c r="K303" s="3"/>
      <c r="L303" s="3"/>
      <c r="M303" s="3"/>
      <c r="N303" s="3"/>
      <c r="O303" s="3"/>
      <c r="P303" s="3"/>
      <c r="Q303" s="3"/>
      <c r="R303" s="3"/>
      <c r="S303" s="3"/>
      <c r="T303" s="3"/>
      <c r="U303" s="3"/>
      <c r="V303" s="3"/>
      <c r="W303" s="3"/>
      <c r="X303" s="3"/>
      <c r="Y303" s="3"/>
      <c r="Z303" s="3"/>
    </row>
    <row r="304" spans="1:26" ht="15.75" customHeight="1" x14ac:dyDescent="0.3">
      <c r="A304" s="3"/>
      <c r="B304" s="3"/>
      <c r="C304" s="3"/>
      <c r="D304" s="51"/>
      <c r="E304" s="51"/>
      <c r="F304" s="3"/>
      <c r="G304" s="3"/>
      <c r="H304" s="3"/>
      <c r="I304" s="51"/>
      <c r="J304" s="51"/>
      <c r="K304" s="3"/>
      <c r="L304" s="3"/>
      <c r="M304" s="3"/>
      <c r="N304" s="3"/>
      <c r="O304" s="3"/>
      <c r="P304" s="3"/>
      <c r="Q304" s="3"/>
      <c r="R304" s="3"/>
      <c r="S304" s="3"/>
      <c r="T304" s="3"/>
      <c r="U304" s="3"/>
      <c r="V304" s="3"/>
      <c r="W304" s="3"/>
      <c r="X304" s="3"/>
      <c r="Y304" s="3"/>
      <c r="Z304" s="3"/>
    </row>
    <row r="305" spans="1:26" ht="15.75" customHeight="1" x14ac:dyDescent="0.3">
      <c r="A305" s="3"/>
      <c r="B305" s="3"/>
      <c r="C305" s="3"/>
      <c r="D305" s="51"/>
      <c r="E305" s="51"/>
      <c r="F305" s="3"/>
      <c r="G305" s="3"/>
      <c r="H305" s="3"/>
      <c r="I305" s="51"/>
      <c r="J305" s="51"/>
      <c r="K305" s="3"/>
      <c r="L305" s="3"/>
      <c r="M305" s="3"/>
      <c r="N305" s="3"/>
      <c r="O305" s="3"/>
      <c r="P305" s="3"/>
      <c r="Q305" s="3"/>
      <c r="R305" s="3"/>
      <c r="S305" s="3"/>
      <c r="T305" s="3"/>
      <c r="U305" s="3"/>
      <c r="V305" s="3"/>
      <c r="W305" s="3"/>
      <c r="X305" s="3"/>
      <c r="Y305" s="3"/>
      <c r="Z305" s="3"/>
    </row>
    <row r="306" spans="1:26" ht="15.75" customHeight="1" x14ac:dyDescent="0.3">
      <c r="A306" s="3"/>
      <c r="B306" s="3"/>
      <c r="C306" s="3"/>
      <c r="D306" s="51"/>
      <c r="E306" s="51"/>
      <c r="F306" s="3"/>
      <c r="G306" s="3"/>
      <c r="H306" s="3"/>
      <c r="I306" s="51"/>
      <c r="J306" s="51"/>
      <c r="K306" s="3"/>
      <c r="L306" s="3"/>
      <c r="M306" s="3"/>
      <c r="N306" s="3"/>
      <c r="O306" s="3"/>
      <c r="P306" s="3"/>
      <c r="Q306" s="3"/>
      <c r="R306" s="3"/>
      <c r="S306" s="3"/>
      <c r="T306" s="3"/>
      <c r="U306" s="3"/>
      <c r="V306" s="3"/>
      <c r="W306" s="3"/>
      <c r="X306" s="3"/>
      <c r="Y306" s="3"/>
      <c r="Z306" s="3"/>
    </row>
    <row r="307" spans="1:26" ht="15.75" customHeight="1" x14ac:dyDescent="0.3">
      <c r="A307" s="3"/>
      <c r="B307" s="3"/>
      <c r="C307" s="3"/>
      <c r="D307" s="51"/>
      <c r="E307" s="51"/>
      <c r="F307" s="3"/>
      <c r="G307" s="3"/>
      <c r="H307" s="3"/>
      <c r="I307" s="51"/>
      <c r="J307" s="51"/>
      <c r="K307" s="3"/>
      <c r="L307" s="3"/>
      <c r="M307" s="3"/>
      <c r="N307" s="3"/>
      <c r="O307" s="3"/>
      <c r="P307" s="3"/>
      <c r="Q307" s="3"/>
      <c r="R307" s="3"/>
      <c r="S307" s="3"/>
      <c r="T307" s="3"/>
      <c r="U307" s="3"/>
      <c r="V307" s="3"/>
      <c r="W307" s="3"/>
      <c r="X307" s="3"/>
      <c r="Y307" s="3"/>
      <c r="Z307" s="3"/>
    </row>
    <row r="308" spans="1:26" ht="15.75" customHeight="1" x14ac:dyDescent="0.3">
      <c r="A308" s="3"/>
      <c r="B308" s="3"/>
      <c r="C308" s="3"/>
      <c r="D308" s="51"/>
      <c r="E308" s="51"/>
      <c r="F308" s="3"/>
      <c r="G308" s="3"/>
      <c r="H308" s="3"/>
      <c r="I308" s="51"/>
      <c r="J308" s="51"/>
      <c r="K308" s="3"/>
      <c r="L308" s="3"/>
      <c r="M308" s="3"/>
      <c r="N308" s="3"/>
      <c r="O308" s="3"/>
      <c r="P308" s="3"/>
      <c r="Q308" s="3"/>
      <c r="R308" s="3"/>
      <c r="S308" s="3"/>
      <c r="T308" s="3"/>
      <c r="U308" s="3"/>
      <c r="V308" s="3"/>
      <c r="W308" s="3"/>
      <c r="X308" s="3"/>
      <c r="Y308" s="3"/>
      <c r="Z308" s="3"/>
    </row>
    <row r="309" spans="1:26" ht="15.75" customHeight="1" x14ac:dyDescent="0.3">
      <c r="A309" s="3"/>
      <c r="B309" s="3"/>
      <c r="C309" s="3"/>
      <c r="D309" s="51"/>
      <c r="E309" s="51"/>
      <c r="F309" s="3"/>
      <c r="G309" s="3"/>
      <c r="H309" s="3"/>
      <c r="I309" s="51"/>
      <c r="J309" s="51"/>
      <c r="K309" s="3"/>
      <c r="L309" s="3"/>
      <c r="M309" s="3"/>
      <c r="N309" s="3"/>
      <c r="O309" s="3"/>
      <c r="P309" s="3"/>
      <c r="Q309" s="3"/>
      <c r="R309" s="3"/>
      <c r="S309" s="3"/>
      <c r="T309" s="3"/>
      <c r="U309" s="3"/>
      <c r="V309" s="3"/>
      <c r="W309" s="3"/>
      <c r="X309" s="3"/>
      <c r="Y309" s="3"/>
      <c r="Z309" s="3"/>
    </row>
    <row r="310" spans="1:26" ht="15.75" customHeight="1" x14ac:dyDescent="0.3">
      <c r="A310" s="3"/>
      <c r="B310" s="3"/>
      <c r="C310" s="3"/>
      <c r="D310" s="51"/>
      <c r="E310" s="51"/>
      <c r="F310" s="3"/>
      <c r="G310" s="3"/>
      <c r="H310" s="3"/>
      <c r="I310" s="51"/>
      <c r="J310" s="51"/>
      <c r="K310" s="3"/>
      <c r="L310" s="3"/>
      <c r="M310" s="3"/>
      <c r="N310" s="3"/>
      <c r="O310" s="3"/>
      <c r="P310" s="3"/>
      <c r="Q310" s="3"/>
      <c r="R310" s="3"/>
      <c r="S310" s="3"/>
      <c r="T310" s="3"/>
      <c r="U310" s="3"/>
      <c r="V310" s="3"/>
      <c r="W310" s="3"/>
      <c r="X310" s="3"/>
      <c r="Y310" s="3"/>
      <c r="Z310" s="3"/>
    </row>
    <row r="311" spans="1:26" ht="15.75" customHeight="1" x14ac:dyDescent="0.3">
      <c r="A311" s="3"/>
      <c r="B311" s="3"/>
      <c r="C311" s="3"/>
      <c r="D311" s="51"/>
      <c r="E311" s="51"/>
      <c r="F311" s="3"/>
      <c r="G311" s="3"/>
      <c r="H311" s="3"/>
      <c r="I311" s="51"/>
      <c r="J311" s="51"/>
      <c r="K311" s="3"/>
      <c r="L311" s="3"/>
      <c r="M311" s="3"/>
      <c r="N311" s="3"/>
      <c r="O311" s="3"/>
      <c r="P311" s="3"/>
      <c r="Q311" s="3"/>
      <c r="R311" s="3"/>
      <c r="S311" s="3"/>
      <c r="T311" s="3"/>
      <c r="U311" s="3"/>
      <c r="V311" s="3"/>
      <c r="W311" s="3"/>
      <c r="X311" s="3"/>
      <c r="Y311" s="3"/>
      <c r="Z311" s="3"/>
    </row>
    <row r="312" spans="1:26" ht="15.75" customHeight="1" x14ac:dyDescent="0.3">
      <c r="A312" s="3"/>
      <c r="B312" s="3"/>
      <c r="C312" s="3"/>
      <c r="D312" s="51"/>
      <c r="E312" s="51"/>
      <c r="F312" s="3"/>
      <c r="G312" s="3"/>
      <c r="H312" s="3"/>
      <c r="I312" s="51"/>
      <c r="J312" s="51"/>
      <c r="K312" s="3"/>
      <c r="L312" s="3"/>
      <c r="M312" s="3"/>
      <c r="N312" s="3"/>
      <c r="O312" s="3"/>
      <c r="P312" s="3"/>
      <c r="Q312" s="3"/>
      <c r="R312" s="3"/>
      <c r="S312" s="3"/>
      <c r="T312" s="3"/>
      <c r="U312" s="3"/>
      <c r="V312" s="3"/>
      <c r="W312" s="3"/>
      <c r="X312" s="3"/>
      <c r="Y312" s="3"/>
      <c r="Z312" s="3"/>
    </row>
    <row r="313" spans="1:26" ht="15.75" customHeight="1" x14ac:dyDescent="0.3">
      <c r="A313" s="3"/>
      <c r="B313" s="3"/>
      <c r="C313" s="3"/>
      <c r="D313" s="51"/>
      <c r="E313" s="51"/>
      <c r="F313" s="3"/>
      <c r="G313" s="3"/>
      <c r="H313" s="3"/>
      <c r="I313" s="51"/>
      <c r="J313" s="51"/>
      <c r="K313" s="3"/>
      <c r="L313" s="3"/>
      <c r="M313" s="3"/>
      <c r="N313" s="3"/>
      <c r="O313" s="3"/>
      <c r="P313" s="3"/>
      <c r="Q313" s="3"/>
      <c r="R313" s="3"/>
      <c r="S313" s="3"/>
      <c r="T313" s="3"/>
      <c r="U313" s="3"/>
      <c r="V313" s="3"/>
      <c r="W313" s="3"/>
      <c r="X313" s="3"/>
      <c r="Y313" s="3"/>
      <c r="Z313" s="3"/>
    </row>
    <row r="314" spans="1:26" ht="15.75" customHeight="1" x14ac:dyDescent="0.3">
      <c r="A314" s="3"/>
      <c r="B314" s="3"/>
      <c r="C314" s="3"/>
      <c r="D314" s="51"/>
      <c r="E314" s="51"/>
      <c r="F314" s="3"/>
      <c r="G314" s="3"/>
      <c r="H314" s="3"/>
      <c r="I314" s="51"/>
      <c r="J314" s="51"/>
      <c r="K314" s="3"/>
      <c r="L314" s="3"/>
      <c r="M314" s="3"/>
      <c r="N314" s="3"/>
      <c r="O314" s="3"/>
      <c r="P314" s="3"/>
      <c r="Q314" s="3"/>
      <c r="R314" s="3"/>
      <c r="S314" s="3"/>
      <c r="T314" s="3"/>
      <c r="U314" s="3"/>
      <c r="V314" s="3"/>
      <c r="W314" s="3"/>
      <c r="X314" s="3"/>
      <c r="Y314" s="3"/>
      <c r="Z314" s="3"/>
    </row>
    <row r="315" spans="1:26" ht="15.75" customHeight="1" x14ac:dyDescent="0.3">
      <c r="A315" s="3"/>
      <c r="B315" s="3"/>
      <c r="C315" s="3"/>
      <c r="D315" s="51"/>
      <c r="E315" s="51"/>
      <c r="F315" s="3"/>
      <c r="G315" s="3"/>
      <c r="H315" s="3"/>
      <c r="I315" s="51"/>
      <c r="J315" s="51"/>
      <c r="K315" s="3"/>
      <c r="L315" s="3"/>
      <c r="M315" s="3"/>
      <c r="N315" s="3"/>
      <c r="O315" s="3"/>
      <c r="P315" s="3"/>
      <c r="Q315" s="3"/>
      <c r="R315" s="3"/>
      <c r="S315" s="3"/>
      <c r="T315" s="3"/>
      <c r="U315" s="3"/>
      <c r="V315" s="3"/>
      <c r="W315" s="3"/>
      <c r="X315" s="3"/>
      <c r="Y315" s="3"/>
      <c r="Z315" s="3"/>
    </row>
    <row r="316" spans="1:26" ht="15.75" customHeight="1" x14ac:dyDescent="0.3">
      <c r="A316" s="3"/>
      <c r="B316" s="3"/>
      <c r="C316" s="3"/>
      <c r="D316" s="51"/>
      <c r="E316" s="51"/>
      <c r="F316" s="3"/>
      <c r="G316" s="3"/>
      <c r="H316" s="3"/>
      <c r="I316" s="51"/>
      <c r="J316" s="51"/>
      <c r="K316" s="3"/>
      <c r="L316" s="3"/>
      <c r="M316" s="3"/>
      <c r="N316" s="3"/>
      <c r="O316" s="3"/>
      <c r="P316" s="3"/>
      <c r="Q316" s="3"/>
      <c r="R316" s="3"/>
      <c r="S316" s="3"/>
      <c r="T316" s="3"/>
      <c r="U316" s="3"/>
      <c r="V316" s="3"/>
      <c r="W316" s="3"/>
      <c r="X316" s="3"/>
      <c r="Y316" s="3"/>
      <c r="Z316" s="3"/>
    </row>
    <row r="317" spans="1:26" ht="15.75" customHeight="1" x14ac:dyDescent="0.3">
      <c r="A317" s="3"/>
      <c r="B317" s="3"/>
      <c r="C317" s="3"/>
      <c r="D317" s="51"/>
      <c r="E317" s="51"/>
      <c r="F317" s="3"/>
      <c r="G317" s="3"/>
      <c r="H317" s="3"/>
      <c r="I317" s="51"/>
      <c r="J317" s="51"/>
      <c r="K317" s="3"/>
      <c r="L317" s="3"/>
      <c r="M317" s="3"/>
      <c r="N317" s="3"/>
      <c r="O317" s="3"/>
      <c r="P317" s="3"/>
      <c r="Q317" s="3"/>
      <c r="R317" s="3"/>
      <c r="S317" s="3"/>
      <c r="T317" s="3"/>
      <c r="U317" s="3"/>
      <c r="V317" s="3"/>
      <c r="W317" s="3"/>
      <c r="X317" s="3"/>
      <c r="Y317" s="3"/>
      <c r="Z317" s="3"/>
    </row>
    <row r="318" spans="1:26" ht="15.75" customHeight="1" x14ac:dyDescent="0.3">
      <c r="A318" s="3"/>
      <c r="B318" s="3"/>
      <c r="C318" s="3"/>
      <c r="D318" s="51"/>
      <c r="E318" s="51"/>
      <c r="F318" s="3"/>
      <c r="G318" s="3"/>
      <c r="H318" s="3"/>
      <c r="I318" s="51"/>
      <c r="J318" s="51"/>
      <c r="K318" s="3"/>
      <c r="L318" s="3"/>
      <c r="M318" s="3"/>
      <c r="N318" s="3"/>
      <c r="O318" s="3"/>
      <c r="P318" s="3"/>
      <c r="Q318" s="3"/>
      <c r="R318" s="3"/>
      <c r="S318" s="3"/>
      <c r="T318" s="3"/>
      <c r="U318" s="3"/>
      <c r="V318" s="3"/>
      <c r="W318" s="3"/>
      <c r="X318" s="3"/>
      <c r="Y318" s="3"/>
      <c r="Z318" s="3"/>
    </row>
    <row r="319" spans="1:26" ht="15.75" customHeight="1" x14ac:dyDescent="0.3">
      <c r="A319" s="3"/>
      <c r="B319" s="3"/>
      <c r="C319" s="3"/>
      <c r="D319" s="51"/>
      <c r="E319" s="51"/>
      <c r="F319" s="3"/>
      <c r="G319" s="3"/>
      <c r="H319" s="3"/>
      <c r="I319" s="51"/>
      <c r="J319" s="51"/>
      <c r="K319" s="3"/>
      <c r="L319" s="3"/>
      <c r="M319" s="3"/>
      <c r="N319" s="3"/>
      <c r="O319" s="3"/>
      <c r="P319" s="3"/>
      <c r="Q319" s="3"/>
      <c r="R319" s="3"/>
      <c r="S319" s="3"/>
      <c r="T319" s="3"/>
      <c r="U319" s="3"/>
      <c r="V319" s="3"/>
      <c r="W319" s="3"/>
      <c r="X319" s="3"/>
      <c r="Y319" s="3"/>
      <c r="Z319" s="3"/>
    </row>
    <row r="320" spans="1:26" ht="15.75" customHeight="1" x14ac:dyDescent="0.3">
      <c r="A320" s="3"/>
      <c r="B320" s="3"/>
      <c r="C320" s="3"/>
      <c r="D320" s="51"/>
      <c r="E320" s="51"/>
      <c r="F320" s="3"/>
      <c r="G320" s="3"/>
      <c r="H320" s="3"/>
      <c r="I320" s="51"/>
      <c r="J320" s="51"/>
      <c r="K320" s="3"/>
      <c r="L320" s="3"/>
      <c r="M320" s="3"/>
      <c r="N320" s="3"/>
      <c r="O320" s="3"/>
      <c r="P320" s="3"/>
      <c r="Q320" s="3"/>
      <c r="R320" s="3"/>
      <c r="S320" s="3"/>
      <c r="T320" s="3"/>
      <c r="U320" s="3"/>
      <c r="V320" s="3"/>
      <c r="W320" s="3"/>
      <c r="X320" s="3"/>
      <c r="Y320" s="3"/>
      <c r="Z320" s="3"/>
    </row>
    <row r="321" spans="1:26" ht="15.75" customHeight="1" x14ac:dyDescent="0.3">
      <c r="A321" s="3"/>
      <c r="B321" s="3"/>
      <c r="C321" s="3"/>
      <c r="D321" s="51"/>
      <c r="E321" s="51"/>
      <c r="F321" s="3"/>
      <c r="G321" s="3"/>
      <c r="H321" s="3"/>
      <c r="I321" s="51"/>
      <c r="J321" s="51"/>
      <c r="K321" s="3"/>
      <c r="L321" s="3"/>
      <c r="M321" s="3"/>
      <c r="N321" s="3"/>
      <c r="O321" s="3"/>
      <c r="P321" s="3"/>
      <c r="Q321" s="3"/>
      <c r="R321" s="3"/>
      <c r="S321" s="3"/>
      <c r="T321" s="3"/>
      <c r="U321" s="3"/>
      <c r="V321" s="3"/>
      <c r="W321" s="3"/>
      <c r="X321" s="3"/>
      <c r="Y321" s="3"/>
      <c r="Z321" s="3"/>
    </row>
    <row r="322" spans="1:26" ht="15.75" customHeight="1" x14ac:dyDescent="0.3">
      <c r="A322" s="3"/>
      <c r="B322" s="3"/>
      <c r="C322" s="3"/>
      <c r="D322" s="51"/>
      <c r="E322" s="51"/>
      <c r="F322" s="3"/>
      <c r="G322" s="3"/>
      <c r="H322" s="3"/>
      <c r="I322" s="51"/>
      <c r="J322" s="51"/>
      <c r="K322" s="3"/>
      <c r="L322" s="3"/>
      <c r="M322" s="3"/>
      <c r="N322" s="3"/>
      <c r="O322" s="3"/>
      <c r="P322" s="3"/>
      <c r="Q322" s="3"/>
      <c r="R322" s="3"/>
      <c r="S322" s="3"/>
      <c r="T322" s="3"/>
      <c r="U322" s="3"/>
      <c r="V322" s="3"/>
      <c r="W322" s="3"/>
      <c r="X322" s="3"/>
      <c r="Y322" s="3"/>
      <c r="Z322" s="3"/>
    </row>
    <row r="323" spans="1:26" ht="15.75" customHeight="1" x14ac:dyDescent="0.3">
      <c r="A323" s="3"/>
      <c r="B323" s="3"/>
      <c r="C323" s="3"/>
      <c r="D323" s="51"/>
      <c r="E323" s="51"/>
      <c r="F323" s="3"/>
      <c r="G323" s="3"/>
      <c r="H323" s="3"/>
      <c r="I323" s="51"/>
      <c r="J323" s="51"/>
      <c r="K323" s="3"/>
      <c r="L323" s="3"/>
      <c r="M323" s="3"/>
      <c r="N323" s="3"/>
      <c r="O323" s="3"/>
      <c r="P323" s="3"/>
      <c r="Q323" s="3"/>
      <c r="R323" s="3"/>
      <c r="S323" s="3"/>
      <c r="T323" s="3"/>
      <c r="U323" s="3"/>
      <c r="V323" s="3"/>
      <c r="W323" s="3"/>
      <c r="X323" s="3"/>
      <c r="Y323" s="3"/>
      <c r="Z323" s="3"/>
    </row>
    <row r="324" spans="1:26" ht="15.75" customHeight="1" x14ac:dyDescent="0.3">
      <c r="A324" s="3"/>
      <c r="B324" s="3"/>
      <c r="C324" s="3"/>
      <c r="D324" s="51"/>
      <c r="E324" s="51"/>
      <c r="F324" s="3"/>
      <c r="G324" s="3"/>
      <c r="H324" s="3"/>
      <c r="I324" s="51"/>
      <c r="J324" s="51"/>
      <c r="K324" s="3"/>
      <c r="L324" s="3"/>
      <c r="M324" s="3"/>
      <c r="N324" s="3"/>
      <c r="O324" s="3"/>
      <c r="P324" s="3"/>
      <c r="Q324" s="3"/>
      <c r="R324" s="3"/>
      <c r="S324" s="3"/>
      <c r="T324" s="3"/>
      <c r="U324" s="3"/>
      <c r="V324" s="3"/>
      <c r="W324" s="3"/>
      <c r="X324" s="3"/>
      <c r="Y324" s="3"/>
      <c r="Z324" s="3"/>
    </row>
    <row r="325" spans="1:26" ht="15.75" customHeight="1" x14ac:dyDescent="0.3">
      <c r="A325" s="3"/>
      <c r="B325" s="3"/>
      <c r="C325" s="3"/>
      <c r="D325" s="51"/>
      <c r="E325" s="51"/>
      <c r="F325" s="3"/>
      <c r="G325" s="3"/>
      <c r="H325" s="3"/>
      <c r="I325" s="51"/>
      <c r="J325" s="51"/>
      <c r="K325" s="3"/>
      <c r="L325" s="3"/>
      <c r="M325" s="3"/>
      <c r="N325" s="3"/>
      <c r="O325" s="3"/>
      <c r="P325" s="3"/>
      <c r="Q325" s="3"/>
      <c r="R325" s="3"/>
      <c r="S325" s="3"/>
      <c r="T325" s="3"/>
      <c r="U325" s="3"/>
      <c r="V325" s="3"/>
      <c r="W325" s="3"/>
      <c r="X325" s="3"/>
      <c r="Y325" s="3"/>
      <c r="Z325" s="3"/>
    </row>
    <row r="326" spans="1:26" ht="15.75" customHeight="1" x14ac:dyDescent="0.3">
      <c r="A326" s="3"/>
      <c r="B326" s="3"/>
      <c r="C326" s="3"/>
      <c r="D326" s="51"/>
      <c r="E326" s="51"/>
      <c r="F326" s="3"/>
      <c r="G326" s="3"/>
      <c r="H326" s="3"/>
      <c r="I326" s="51"/>
      <c r="J326" s="51"/>
      <c r="K326" s="3"/>
      <c r="L326" s="3"/>
      <c r="M326" s="3"/>
      <c r="N326" s="3"/>
      <c r="O326" s="3"/>
      <c r="P326" s="3"/>
      <c r="Q326" s="3"/>
      <c r="R326" s="3"/>
      <c r="S326" s="3"/>
      <c r="T326" s="3"/>
      <c r="U326" s="3"/>
      <c r="V326" s="3"/>
      <c r="W326" s="3"/>
      <c r="X326" s="3"/>
      <c r="Y326" s="3"/>
      <c r="Z326" s="3"/>
    </row>
    <row r="327" spans="1:26" ht="15.75" customHeight="1" x14ac:dyDescent="0.3">
      <c r="A327" s="3"/>
      <c r="B327" s="3"/>
      <c r="C327" s="3"/>
      <c r="D327" s="51"/>
      <c r="E327" s="51"/>
      <c r="F327" s="3"/>
      <c r="G327" s="3"/>
      <c r="H327" s="3"/>
      <c r="I327" s="51"/>
      <c r="J327" s="51"/>
      <c r="K327" s="3"/>
      <c r="L327" s="3"/>
      <c r="M327" s="3"/>
      <c r="N327" s="3"/>
      <c r="O327" s="3"/>
      <c r="P327" s="3"/>
      <c r="Q327" s="3"/>
      <c r="R327" s="3"/>
      <c r="S327" s="3"/>
      <c r="T327" s="3"/>
      <c r="U327" s="3"/>
      <c r="V327" s="3"/>
      <c r="W327" s="3"/>
      <c r="X327" s="3"/>
      <c r="Y327" s="3"/>
      <c r="Z327" s="3"/>
    </row>
    <row r="328" spans="1:26" ht="15.75" customHeight="1" x14ac:dyDescent="0.3">
      <c r="A328" s="3"/>
      <c r="B328" s="3"/>
      <c r="C328" s="3"/>
      <c r="D328" s="51"/>
      <c r="E328" s="51"/>
      <c r="F328" s="3"/>
      <c r="G328" s="3"/>
      <c r="H328" s="3"/>
      <c r="I328" s="51"/>
      <c r="J328" s="51"/>
      <c r="K328" s="3"/>
      <c r="L328" s="3"/>
      <c r="M328" s="3"/>
      <c r="N328" s="3"/>
      <c r="O328" s="3"/>
      <c r="P328" s="3"/>
      <c r="Q328" s="3"/>
      <c r="R328" s="3"/>
      <c r="S328" s="3"/>
      <c r="T328" s="3"/>
      <c r="U328" s="3"/>
      <c r="V328" s="3"/>
      <c r="W328" s="3"/>
      <c r="X328" s="3"/>
      <c r="Y328" s="3"/>
      <c r="Z328" s="3"/>
    </row>
    <row r="329" spans="1:26" ht="15.75" customHeight="1" x14ac:dyDescent="0.3">
      <c r="A329" s="3"/>
      <c r="B329" s="3"/>
      <c r="C329" s="3"/>
      <c r="D329" s="51"/>
      <c r="E329" s="51"/>
      <c r="F329" s="3"/>
      <c r="G329" s="3"/>
      <c r="H329" s="3"/>
      <c r="I329" s="51"/>
      <c r="J329" s="51"/>
      <c r="K329" s="3"/>
      <c r="L329" s="3"/>
      <c r="M329" s="3"/>
      <c r="N329" s="3"/>
      <c r="O329" s="3"/>
      <c r="P329" s="3"/>
      <c r="Q329" s="3"/>
      <c r="R329" s="3"/>
      <c r="S329" s="3"/>
      <c r="T329" s="3"/>
      <c r="U329" s="3"/>
      <c r="V329" s="3"/>
      <c r="W329" s="3"/>
      <c r="X329" s="3"/>
      <c r="Y329" s="3"/>
      <c r="Z329" s="3"/>
    </row>
    <row r="330" spans="1:26" ht="15.75" customHeight="1" x14ac:dyDescent="0.3">
      <c r="A330" s="3"/>
      <c r="B330" s="3"/>
      <c r="C330" s="3"/>
      <c r="D330" s="51"/>
      <c r="E330" s="51"/>
      <c r="F330" s="3"/>
      <c r="G330" s="3"/>
      <c r="H330" s="3"/>
      <c r="I330" s="51"/>
      <c r="J330" s="51"/>
      <c r="K330" s="3"/>
      <c r="L330" s="3"/>
      <c r="M330" s="3"/>
      <c r="N330" s="3"/>
      <c r="O330" s="3"/>
      <c r="P330" s="3"/>
      <c r="Q330" s="3"/>
      <c r="R330" s="3"/>
      <c r="S330" s="3"/>
      <c r="T330" s="3"/>
      <c r="U330" s="3"/>
      <c r="V330" s="3"/>
      <c r="W330" s="3"/>
      <c r="X330" s="3"/>
      <c r="Y330" s="3"/>
      <c r="Z330" s="3"/>
    </row>
    <row r="331" spans="1:26" ht="15.75" customHeight="1" x14ac:dyDescent="0.3">
      <c r="A331" s="3"/>
      <c r="B331" s="3"/>
      <c r="C331" s="3"/>
      <c r="D331" s="51"/>
      <c r="E331" s="51"/>
      <c r="F331" s="3"/>
      <c r="G331" s="3"/>
      <c r="H331" s="3"/>
      <c r="I331" s="51"/>
      <c r="J331" s="51"/>
      <c r="K331" s="3"/>
      <c r="L331" s="3"/>
      <c r="M331" s="3"/>
      <c r="N331" s="3"/>
      <c r="O331" s="3"/>
      <c r="P331" s="3"/>
      <c r="Q331" s="3"/>
      <c r="R331" s="3"/>
      <c r="S331" s="3"/>
      <c r="T331" s="3"/>
      <c r="U331" s="3"/>
      <c r="V331" s="3"/>
      <c r="W331" s="3"/>
      <c r="X331" s="3"/>
      <c r="Y331" s="3"/>
      <c r="Z331" s="3"/>
    </row>
    <row r="332" spans="1:26" ht="15.75" customHeight="1" x14ac:dyDescent="0.3">
      <c r="A332" s="3"/>
      <c r="B332" s="3"/>
      <c r="C332" s="3"/>
      <c r="D332" s="51"/>
      <c r="E332" s="51"/>
      <c r="F332" s="3"/>
      <c r="G332" s="3"/>
      <c r="H332" s="3"/>
      <c r="I332" s="51"/>
      <c r="J332" s="51"/>
      <c r="K332" s="3"/>
      <c r="L332" s="3"/>
      <c r="M332" s="3"/>
      <c r="N332" s="3"/>
      <c r="O332" s="3"/>
      <c r="P332" s="3"/>
      <c r="Q332" s="3"/>
      <c r="R332" s="3"/>
      <c r="S332" s="3"/>
      <c r="T332" s="3"/>
      <c r="U332" s="3"/>
      <c r="V332" s="3"/>
      <c r="W332" s="3"/>
      <c r="X332" s="3"/>
      <c r="Y332" s="3"/>
      <c r="Z332" s="3"/>
    </row>
    <row r="333" spans="1:26" ht="15.75" customHeight="1" x14ac:dyDescent="0.3">
      <c r="A333" s="3"/>
      <c r="B333" s="3"/>
      <c r="C333" s="3"/>
      <c r="D333" s="51"/>
      <c r="E333" s="51"/>
      <c r="F333" s="3"/>
      <c r="G333" s="3"/>
      <c r="H333" s="3"/>
      <c r="I333" s="51"/>
      <c r="J333" s="51"/>
      <c r="K333" s="3"/>
      <c r="L333" s="3"/>
      <c r="M333" s="3"/>
      <c r="N333" s="3"/>
      <c r="O333" s="3"/>
      <c r="P333" s="3"/>
      <c r="Q333" s="3"/>
      <c r="R333" s="3"/>
      <c r="S333" s="3"/>
      <c r="T333" s="3"/>
      <c r="U333" s="3"/>
      <c r="V333" s="3"/>
      <c r="W333" s="3"/>
      <c r="X333" s="3"/>
      <c r="Y333" s="3"/>
      <c r="Z333" s="3"/>
    </row>
    <row r="334" spans="1:26" ht="15.75" customHeight="1" x14ac:dyDescent="0.3">
      <c r="A334" s="3"/>
      <c r="B334" s="3"/>
      <c r="C334" s="3"/>
      <c r="D334" s="51"/>
      <c r="E334" s="51"/>
      <c r="F334" s="3"/>
      <c r="G334" s="3"/>
      <c r="H334" s="3"/>
      <c r="I334" s="51"/>
      <c r="J334" s="51"/>
      <c r="K334" s="3"/>
      <c r="L334" s="3"/>
      <c r="M334" s="3"/>
      <c r="N334" s="3"/>
      <c r="O334" s="3"/>
      <c r="P334" s="3"/>
      <c r="Q334" s="3"/>
      <c r="R334" s="3"/>
      <c r="S334" s="3"/>
      <c r="T334" s="3"/>
      <c r="U334" s="3"/>
      <c r="V334" s="3"/>
      <c r="W334" s="3"/>
      <c r="X334" s="3"/>
      <c r="Y334" s="3"/>
      <c r="Z334" s="3"/>
    </row>
    <row r="335" spans="1:26" ht="15.75" customHeight="1" x14ac:dyDescent="0.3">
      <c r="A335" s="3"/>
      <c r="B335" s="3"/>
      <c r="C335" s="3"/>
      <c r="D335" s="51"/>
      <c r="E335" s="51"/>
      <c r="F335" s="3"/>
      <c r="G335" s="3"/>
      <c r="H335" s="3"/>
      <c r="I335" s="51"/>
      <c r="J335" s="51"/>
      <c r="K335" s="3"/>
      <c r="L335" s="3"/>
      <c r="M335" s="3"/>
      <c r="N335" s="3"/>
      <c r="O335" s="3"/>
      <c r="P335" s="3"/>
      <c r="Q335" s="3"/>
      <c r="R335" s="3"/>
      <c r="S335" s="3"/>
      <c r="T335" s="3"/>
      <c r="U335" s="3"/>
      <c r="V335" s="3"/>
      <c r="W335" s="3"/>
      <c r="X335" s="3"/>
      <c r="Y335" s="3"/>
      <c r="Z335" s="3"/>
    </row>
    <row r="336" spans="1:26" ht="15.75" customHeight="1" x14ac:dyDescent="0.3">
      <c r="A336" s="3"/>
      <c r="B336" s="3"/>
      <c r="C336" s="3"/>
      <c r="D336" s="51"/>
      <c r="E336" s="51"/>
      <c r="F336" s="3"/>
      <c r="G336" s="3"/>
      <c r="H336" s="3"/>
      <c r="I336" s="51"/>
      <c r="J336" s="51"/>
      <c r="K336" s="3"/>
      <c r="L336" s="3"/>
      <c r="M336" s="3"/>
      <c r="N336" s="3"/>
      <c r="O336" s="3"/>
      <c r="P336" s="3"/>
      <c r="Q336" s="3"/>
      <c r="R336" s="3"/>
      <c r="S336" s="3"/>
      <c r="T336" s="3"/>
      <c r="U336" s="3"/>
      <c r="V336" s="3"/>
      <c r="W336" s="3"/>
      <c r="X336" s="3"/>
      <c r="Y336" s="3"/>
      <c r="Z336" s="3"/>
    </row>
    <row r="337" spans="1:26" ht="15.75" customHeight="1" x14ac:dyDescent="0.3">
      <c r="A337" s="3"/>
      <c r="B337" s="3"/>
      <c r="C337" s="3"/>
      <c r="D337" s="51"/>
      <c r="E337" s="51"/>
      <c r="F337" s="3"/>
      <c r="G337" s="3"/>
      <c r="H337" s="3"/>
      <c r="I337" s="51"/>
      <c r="J337" s="51"/>
      <c r="K337" s="3"/>
      <c r="L337" s="3"/>
      <c r="M337" s="3"/>
      <c r="N337" s="3"/>
      <c r="O337" s="3"/>
      <c r="P337" s="3"/>
      <c r="Q337" s="3"/>
      <c r="R337" s="3"/>
      <c r="S337" s="3"/>
      <c r="T337" s="3"/>
      <c r="U337" s="3"/>
      <c r="V337" s="3"/>
      <c r="W337" s="3"/>
      <c r="X337" s="3"/>
      <c r="Y337" s="3"/>
      <c r="Z337" s="3"/>
    </row>
    <row r="338" spans="1:26" ht="15.75" customHeight="1" x14ac:dyDescent="0.3">
      <c r="A338" s="3"/>
      <c r="B338" s="3"/>
      <c r="C338" s="3"/>
      <c r="D338" s="51"/>
      <c r="E338" s="51"/>
      <c r="F338" s="3"/>
      <c r="G338" s="3"/>
      <c r="H338" s="3"/>
      <c r="I338" s="51"/>
      <c r="J338" s="51"/>
      <c r="K338" s="3"/>
      <c r="L338" s="3"/>
      <c r="M338" s="3"/>
      <c r="N338" s="3"/>
      <c r="O338" s="3"/>
      <c r="P338" s="3"/>
      <c r="Q338" s="3"/>
      <c r="R338" s="3"/>
      <c r="S338" s="3"/>
      <c r="T338" s="3"/>
      <c r="U338" s="3"/>
      <c r="V338" s="3"/>
      <c r="W338" s="3"/>
      <c r="X338" s="3"/>
      <c r="Y338" s="3"/>
      <c r="Z338" s="3"/>
    </row>
    <row r="339" spans="1:26" ht="15.75" customHeight="1" x14ac:dyDescent="0.3">
      <c r="A339" s="3"/>
      <c r="B339" s="3"/>
      <c r="C339" s="3"/>
      <c r="D339" s="51"/>
      <c r="E339" s="51"/>
      <c r="F339" s="3"/>
      <c r="G339" s="3"/>
      <c r="H339" s="3"/>
      <c r="I339" s="51"/>
      <c r="J339" s="51"/>
      <c r="K339" s="3"/>
      <c r="L339" s="3"/>
      <c r="M339" s="3"/>
      <c r="N339" s="3"/>
      <c r="O339" s="3"/>
      <c r="P339" s="3"/>
      <c r="Q339" s="3"/>
      <c r="R339" s="3"/>
      <c r="S339" s="3"/>
      <c r="T339" s="3"/>
      <c r="U339" s="3"/>
      <c r="V339" s="3"/>
      <c r="W339" s="3"/>
      <c r="X339" s="3"/>
      <c r="Y339" s="3"/>
      <c r="Z339" s="3"/>
    </row>
    <row r="340" spans="1:26" ht="15.75" customHeight="1" x14ac:dyDescent="0.3">
      <c r="A340" s="3"/>
      <c r="B340" s="3"/>
      <c r="C340" s="3"/>
      <c r="D340" s="51"/>
      <c r="E340" s="51"/>
      <c r="F340" s="3"/>
      <c r="G340" s="3"/>
      <c r="H340" s="3"/>
      <c r="I340" s="51"/>
      <c r="J340" s="51"/>
      <c r="K340" s="3"/>
      <c r="L340" s="3"/>
      <c r="M340" s="3"/>
      <c r="N340" s="3"/>
      <c r="O340" s="3"/>
      <c r="P340" s="3"/>
      <c r="Q340" s="3"/>
      <c r="R340" s="3"/>
      <c r="S340" s="3"/>
      <c r="T340" s="3"/>
      <c r="U340" s="3"/>
      <c r="V340" s="3"/>
      <c r="W340" s="3"/>
      <c r="X340" s="3"/>
      <c r="Y340" s="3"/>
      <c r="Z340" s="3"/>
    </row>
    <row r="341" spans="1:26" ht="15.75" customHeight="1" x14ac:dyDescent="0.3">
      <c r="A341" s="3"/>
      <c r="B341" s="3"/>
      <c r="C341" s="3"/>
      <c r="D341" s="51"/>
      <c r="E341" s="51"/>
      <c r="F341" s="3"/>
      <c r="G341" s="3"/>
      <c r="H341" s="3"/>
      <c r="I341" s="51"/>
      <c r="J341" s="51"/>
      <c r="K341" s="3"/>
      <c r="L341" s="3"/>
      <c r="M341" s="3"/>
      <c r="N341" s="3"/>
      <c r="O341" s="3"/>
      <c r="P341" s="3"/>
      <c r="Q341" s="3"/>
      <c r="R341" s="3"/>
      <c r="S341" s="3"/>
      <c r="T341" s="3"/>
      <c r="U341" s="3"/>
      <c r="V341" s="3"/>
      <c r="W341" s="3"/>
      <c r="X341" s="3"/>
      <c r="Y341" s="3"/>
      <c r="Z341" s="3"/>
    </row>
    <row r="342" spans="1:26" ht="15.75" customHeight="1" x14ac:dyDescent="0.3">
      <c r="A342" s="3"/>
      <c r="B342" s="3"/>
      <c r="C342" s="3"/>
      <c r="D342" s="51"/>
      <c r="E342" s="51"/>
      <c r="F342" s="3"/>
      <c r="G342" s="3"/>
      <c r="H342" s="3"/>
      <c r="I342" s="51"/>
      <c r="J342" s="51"/>
      <c r="K342" s="3"/>
      <c r="L342" s="3"/>
      <c r="M342" s="3"/>
      <c r="N342" s="3"/>
      <c r="O342" s="3"/>
      <c r="P342" s="3"/>
      <c r="Q342" s="3"/>
      <c r="R342" s="3"/>
      <c r="S342" s="3"/>
      <c r="T342" s="3"/>
      <c r="U342" s="3"/>
      <c r="V342" s="3"/>
      <c r="W342" s="3"/>
      <c r="X342" s="3"/>
      <c r="Y342" s="3"/>
      <c r="Z342" s="3"/>
    </row>
    <row r="343" spans="1:26" ht="15.75" customHeight="1" x14ac:dyDescent="0.3">
      <c r="A343" s="3"/>
      <c r="B343" s="3"/>
      <c r="C343" s="3"/>
      <c r="D343" s="51"/>
      <c r="E343" s="51"/>
      <c r="F343" s="3"/>
      <c r="G343" s="3"/>
      <c r="H343" s="3"/>
      <c r="I343" s="51"/>
      <c r="J343" s="51"/>
      <c r="K343" s="3"/>
      <c r="L343" s="3"/>
      <c r="M343" s="3"/>
      <c r="N343" s="3"/>
      <c r="O343" s="3"/>
      <c r="P343" s="3"/>
      <c r="Q343" s="3"/>
      <c r="R343" s="3"/>
      <c r="S343" s="3"/>
      <c r="T343" s="3"/>
      <c r="U343" s="3"/>
      <c r="V343" s="3"/>
      <c r="W343" s="3"/>
      <c r="X343" s="3"/>
      <c r="Y343" s="3"/>
      <c r="Z343" s="3"/>
    </row>
    <row r="344" spans="1:26" ht="15.75" customHeight="1" x14ac:dyDescent="0.3">
      <c r="A344" s="3"/>
      <c r="B344" s="3"/>
      <c r="C344" s="3"/>
      <c r="D344" s="51"/>
      <c r="E344" s="51"/>
      <c r="F344" s="3"/>
      <c r="G344" s="3"/>
      <c r="H344" s="3"/>
      <c r="I344" s="51"/>
      <c r="J344" s="51"/>
      <c r="K344" s="3"/>
      <c r="L344" s="3"/>
      <c r="M344" s="3"/>
      <c r="N344" s="3"/>
      <c r="O344" s="3"/>
      <c r="P344" s="3"/>
      <c r="Q344" s="3"/>
      <c r="R344" s="3"/>
      <c r="S344" s="3"/>
      <c r="T344" s="3"/>
      <c r="U344" s="3"/>
      <c r="V344" s="3"/>
      <c r="W344" s="3"/>
      <c r="X344" s="3"/>
      <c r="Y344" s="3"/>
      <c r="Z344" s="3"/>
    </row>
    <row r="345" spans="1:26" ht="15.75" customHeight="1" x14ac:dyDescent="0.3">
      <c r="A345" s="3"/>
      <c r="B345" s="3"/>
      <c r="C345" s="3"/>
      <c r="D345" s="51"/>
      <c r="E345" s="51"/>
      <c r="F345" s="3"/>
      <c r="G345" s="3"/>
      <c r="H345" s="3"/>
      <c r="I345" s="51"/>
      <c r="J345" s="51"/>
      <c r="K345" s="3"/>
      <c r="L345" s="3"/>
      <c r="M345" s="3"/>
      <c r="N345" s="3"/>
      <c r="O345" s="3"/>
      <c r="P345" s="3"/>
      <c r="Q345" s="3"/>
      <c r="R345" s="3"/>
      <c r="S345" s="3"/>
      <c r="T345" s="3"/>
      <c r="U345" s="3"/>
      <c r="V345" s="3"/>
      <c r="W345" s="3"/>
      <c r="X345" s="3"/>
      <c r="Y345" s="3"/>
      <c r="Z345" s="3"/>
    </row>
    <row r="346" spans="1:26" ht="15.75" customHeight="1" x14ac:dyDescent="0.3">
      <c r="A346" s="3"/>
      <c r="B346" s="3"/>
      <c r="C346" s="3"/>
      <c r="D346" s="51"/>
      <c r="E346" s="51"/>
      <c r="F346" s="3"/>
      <c r="G346" s="3"/>
      <c r="H346" s="3"/>
      <c r="I346" s="51"/>
      <c r="J346" s="51"/>
      <c r="K346" s="3"/>
      <c r="L346" s="3"/>
      <c r="M346" s="3"/>
      <c r="N346" s="3"/>
      <c r="O346" s="3"/>
      <c r="P346" s="3"/>
      <c r="Q346" s="3"/>
      <c r="R346" s="3"/>
      <c r="S346" s="3"/>
      <c r="T346" s="3"/>
      <c r="U346" s="3"/>
      <c r="V346" s="3"/>
      <c r="W346" s="3"/>
      <c r="X346" s="3"/>
      <c r="Y346" s="3"/>
      <c r="Z346" s="3"/>
    </row>
    <row r="347" spans="1:26" ht="15.75" customHeight="1" x14ac:dyDescent="0.3">
      <c r="A347" s="3"/>
      <c r="B347" s="3"/>
      <c r="C347" s="3"/>
      <c r="D347" s="51"/>
      <c r="E347" s="51"/>
      <c r="F347" s="3"/>
      <c r="G347" s="3"/>
      <c r="H347" s="3"/>
      <c r="I347" s="51"/>
      <c r="J347" s="51"/>
      <c r="K347" s="3"/>
      <c r="L347" s="3"/>
      <c r="M347" s="3"/>
      <c r="N347" s="3"/>
      <c r="O347" s="3"/>
      <c r="P347" s="3"/>
      <c r="Q347" s="3"/>
      <c r="R347" s="3"/>
      <c r="S347" s="3"/>
      <c r="T347" s="3"/>
      <c r="U347" s="3"/>
      <c r="V347" s="3"/>
      <c r="W347" s="3"/>
      <c r="X347" s="3"/>
      <c r="Y347" s="3"/>
      <c r="Z347" s="3"/>
    </row>
    <row r="348" spans="1:26" ht="15.75" customHeight="1" x14ac:dyDescent="0.3">
      <c r="A348" s="3"/>
      <c r="B348" s="3"/>
      <c r="C348" s="3"/>
      <c r="D348" s="51"/>
      <c r="E348" s="51"/>
      <c r="F348" s="3"/>
      <c r="G348" s="3"/>
      <c r="H348" s="3"/>
      <c r="I348" s="51"/>
      <c r="J348" s="51"/>
      <c r="K348" s="3"/>
      <c r="L348" s="3"/>
      <c r="M348" s="3"/>
      <c r="N348" s="3"/>
      <c r="O348" s="3"/>
      <c r="P348" s="3"/>
      <c r="Q348" s="3"/>
      <c r="R348" s="3"/>
      <c r="S348" s="3"/>
      <c r="T348" s="3"/>
      <c r="U348" s="3"/>
      <c r="V348" s="3"/>
      <c r="W348" s="3"/>
      <c r="X348" s="3"/>
      <c r="Y348" s="3"/>
      <c r="Z348" s="3"/>
    </row>
    <row r="349" spans="1:26" ht="15.75" customHeight="1" x14ac:dyDescent="0.3">
      <c r="A349" s="3"/>
      <c r="B349" s="3"/>
      <c r="C349" s="3"/>
      <c r="D349" s="51"/>
      <c r="E349" s="51"/>
      <c r="F349" s="3"/>
      <c r="G349" s="3"/>
      <c r="H349" s="3"/>
      <c r="I349" s="51"/>
      <c r="J349" s="51"/>
      <c r="K349" s="3"/>
      <c r="L349" s="3"/>
      <c r="M349" s="3"/>
      <c r="N349" s="3"/>
      <c r="O349" s="3"/>
      <c r="P349" s="3"/>
      <c r="Q349" s="3"/>
      <c r="R349" s="3"/>
      <c r="S349" s="3"/>
      <c r="T349" s="3"/>
      <c r="U349" s="3"/>
      <c r="V349" s="3"/>
      <c r="W349" s="3"/>
      <c r="X349" s="3"/>
      <c r="Y349" s="3"/>
      <c r="Z349" s="3"/>
    </row>
    <row r="350" spans="1:26" ht="15.75" customHeight="1" x14ac:dyDescent="0.3">
      <c r="A350" s="3"/>
      <c r="B350" s="3"/>
      <c r="C350" s="3"/>
      <c r="D350" s="51"/>
      <c r="E350" s="51"/>
      <c r="F350" s="3"/>
      <c r="G350" s="3"/>
      <c r="H350" s="3"/>
      <c r="I350" s="51"/>
      <c r="J350" s="51"/>
      <c r="K350" s="3"/>
      <c r="L350" s="3"/>
      <c r="M350" s="3"/>
      <c r="N350" s="3"/>
      <c r="O350" s="3"/>
      <c r="P350" s="3"/>
      <c r="Q350" s="3"/>
      <c r="R350" s="3"/>
      <c r="S350" s="3"/>
      <c r="T350" s="3"/>
      <c r="U350" s="3"/>
      <c r="V350" s="3"/>
      <c r="W350" s="3"/>
      <c r="X350" s="3"/>
      <c r="Y350" s="3"/>
      <c r="Z350" s="3"/>
    </row>
    <row r="351" spans="1:26" ht="15.75" customHeight="1" x14ac:dyDescent="0.3">
      <c r="A351" s="3"/>
      <c r="B351" s="3"/>
      <c r="C351" s="3"/>
      <c r="D351" s="51"/>
      <c r="E351" s="51"/>
      <c r="F351" s="3"/>
      <c r="G351" s="3"/>
      <c r="H351" s="3"/>
      <c r="I351" s="51"/>
      <c r="J351" s="51"/>
      <c r="K351" s="3"/>
      <c r="L351" s="3"/>
      <c r="M351" s="3"/>
      <c r="N351" s="3"/>
      <c r="O351" s="3"/>
      <c r="P351" s="3"/>
      <c r="Q351" s="3"/>
      <c r="R351" s="3"/>
      <c r="S351" s="3"/>
      <c r="T351" s="3"/>
      <c r="U351" s="3"/>
      <c r="V351" s="3"/>
      <c r="W351" s="3"/>
      <c r="X351" s="3"/>
      <c r="Y351" s="3"/>
      <c r="Z351" s="3"/>
    </row>
    <row r="352" spans="1:26" ht="15.75" customHeight="1" x14ac:dyDescent="0.3">
      <c r="A352" s="3"/>
      <c r="B352" s="3"/>
      <c r="C352" s="3"/>
      <c r="D352" s="51"/>
      <c r="E352" s="51"/>
      <c r="F352" s="3"/>
      <c r="G352" s="3"/>
      <c r="H352" s="3"/>
      <c r="I352" s="51"/>
      <c r="J352" s="51"/>
      <c r="K352" s="3"/>
      <c r="L352" s="3"/>
      <c r="M352" s="3"/>
      <c r="N352" s="3"/>
      <c r="O352" s="3"/>
      <c r="P352" s="3"/>
      <c r="Q352" s="3"/>
      <c r="R352" s="3"/>
      <c r="S352" s="3"/>
      <c r="T352" s="3"/>
      <c r="U352" s="3"/>
      <c r="V352" s="3"/>
      <c r="W352" s="3"/>
      <c r="X352" s="3"/>
      <c r="Y352" s="3"/>
      <c r="Z352" s="3"/>
    </row>
    <row r="353" spans="1:26" ht="15.75" customHeight="1" x14ac:dyDescent="0.3">
      <c r="A353" s="3"/>
      <c r="B353" s="3"/>
      <c r="C353" s="3"/>
      <c r="D353" s="51"/>
      <c r="E353" s="51"/>
      <c r="F353" s="3"/>
      <c r="G353" s="3"/>
      <c r="H353" s="3"/>
      <c r="I353" s="51"/>
      <c r="J353" s="51"/>
      <c r="K353" s="3"/>
      <c r="L353" s="3"/>
      <c r="M353" s="3"/>
      <c r="N353" s="3"/>
      <c r="O353" s="3"/>
      <c r="P353" s="3"/>
      <c r="Q353" s="3"/>
      <c r="R353" s="3"/>
      <c r="S353" s="3"/>
      <c r="T353" s="3"/>
      <c r="U353" s="3"/>
      <c r="V353" s="3"/>
      <c r="W353" s="3"/>
      <c r="X353" s="3"/>
      <c r="Y353" s="3"/>
      <c r="Z353" s="3"/>
    </row>
    <row r="354" spans="1:26" ht="15.75" customHeight="1" x14ac:dyDescent="0.3">
      <c r="A354" s="3"/>
      <c r="B354" s="3"/>
      <c r="C354" s="3"/>
      <c r="D354" s="51"/>
      <c r="E354" s="51"/>
      <c r="F354" s="3"/>
      <c r="G354" s="3"/>
      <c r="H354" s="3"/>
      <c r="I354" s="51"/>
      <c r="J354" s="51"/>
      <c r="K354" s="3"/>
      <c r="L354" s="3"/>
      <c r="M354" s="3"/>
      <c r="N354" s="3"/>
      <c r="O354" s="3"/>
      <c r="P354" s="3"/>
      <c r="Q354" s="3"/>
      <c r="R354" s="3"/>
      <c r="S354" s="3"/>
      <c r="T354" s="3"/>
      <c r="U354" s="3"/>
      <c r="V354" s="3"/>
      <c r="W354" s="3"/>
      <c r="X354" s="3"/>
      <c r="Y354" s="3"/>
      <c r="Z354" s="3"/>
    </row>
    <row r="355" spans="1:26" ht="15.75" customHeight="1" x14ac:dyDescent="0.3">
      <c r="A355" s="3"/>
      <c r="B355" s="3"/>
      <c r="C355" s="3"/>
      <c r="D355" s="51"/>
      <c r="E355" s="51"/>
      <c r="F355" s="3"/>
      <c r="G355" s="3"/>
      <c r="H355" s="3"/>
      <c r="I355" s="51"/>
      <c r="J355" s="51"/>
      <c r="K355" s="3"/>
      <c r="L355" s="3"/>
      <c r="M355" s="3"/>
      <c r="N355" s="3"/>
      <c r="O355" s="3"/>
      <c r="P355" s="3"/>
      <c r="Q355" s="3"/>
      <c r="R355" s="3"/>
      <c r="S355" s="3"/>
      <c r="T355" s="3"/>
      <c r="U355" s="3"/>
      <c r="V355" s="3"/>
      <c r="W355" s="3"/>
      <c r="X355" s="3"/>
      <c r="Y355" s="3"/>
      <c r="Z355" s="3"/>
    </row>
    <row r="356" spans="1:26" ht="15.75" customHeight="1" x14ac:dyDescent="0.3">
      <c r="A356" s="3"/>
      <c r="B356" s="3"/>
      <c r="C356" s="3"/>
      <c r="D356" s="51"/>
      <c r="E356" s="51"/>
      <c r="F356" s="3"/>
      <c r="G356" s="3"/>
      <c r="H356" s="3"/>
      <c r="I356" s="51"/>
      <c r="J356" s="51"/>
      <c r="K356" s="3"/>
      <c r="L356" s="3"/>
      <c r="M356" s="3"/>
      <c r="N356" s="3"/>
      <c r="O356" s="3"/>
      <c r="P356" s="3"/>
      <c r="Q356" s="3"/>
      <c r="R356" s="3"/>
      <c r="S356" s="3"/>
      <c r="T356" s="3"/>
      <c r="U356" s="3"/>
      <c r="V356" s="3"/>
      <c r="W356" s="3"/>
      <c r="X356" s="3"/>
      <c r="Y356" s="3"/>
      <c r="Z356" s="3"/>
    </row>
    <row r="357" spans="1:26" ht="15.75" customHeight="1" x14ac:dyDescent="0.3">
      <c r="A357" s="3"/>
      <c r="B357" s="3"/>
      <c r="C357" s="3"/>
      <c r="D357" s="51"/>
      <c r="E357" s="51"/>
      <c r="F357" s="3"/>
      <c r="G357" s="3"/>
      <c r="H357" s="3"/>
      <c r="I357" s="51"/>
      <c r="J357" s="51"/>
      <c r="K357" s="3"/>
      <c r="L357" s="3"/>
      <c r="M357" s="3"/>
      <c r="N357" s="3"/>
      <c r="O357" s="3"/>
      <c r="P357" s="3"/>
      <c r="Q357" s="3"/>
      <c r="R357" s="3"/>
      <c r="S357" s="3"/>
      <c r="T357" s="3"/>
      <c r="U357" s="3"/>
      <c r="V357" s="3"/>
      <c r="W357" s="3"/>
      <c r="X357" s="3"/>
      <c r="Y357" s="3"/>
      <c r="Z357" s="3"/>
    </row>
    <row r="358" spans="1:26" ht="15.75" customHeight="1" x14ac:dyDescent="0.3">
      <c r="A358" s="3"/>
      <c r="B358" s="3"/>
      <c r="C358" s="3"/>
      <c r="D358" s="51"/>
      <c r="E358" s="51"/>
      <c r="F358" s="3"/>
      <c r="G358" s="3"/>
      <c r="H358" s="3"/>
      <c r="I358" s="51"/>
      <c r="J358" s="51"/>
      <c r="K358" s="3"/>
      <c r="L358" s="3"/>
      <c r="M358" s="3"/>
      <c r="N358" s="3"/>
      <c r="O358" s="3"/>
      <c r="P358" s="3"/>
      <c r="Q358" s="3"/>
      <c r="R358" s="3"/>
      <c r="S358" s="3"/>
      <c r="T358" s="3"/>
      <c r="U358" s="3"/>
      <c r="V358" s="3"/>
      <c r="W358" s="3"/>
      <c r="X358" s="3"/>
      <c r="Y358" s="3"/>
      <c r="Z358" s="3"/>
    </row>
    <row r="359" spans="1:26" ht="15.75" customHeight="1" x14ac:dyDescent="0.3">
      <c r="A359" s="3"/>
      <c r="B359" s="3"/>
      <c r="C359" s="3"/>
      <c r="D359" s="51"/>
      <c r="E359" s="51"/>
      <c r="F359" s="3"/>
      <c r="G359" s="3"/>
      <c r="H359" s="3"/>
      <c r="I359" s="51"/>
      <c r="J359" s="51"/>
      <c r="K359" s="3"/>
      <c r="L359" s="3"/>
      <c r="M359" s="3"/>
      <c r="N359" s="3"/>
      <c r="O359" s="3"/>
      <c r="P359" s="3"/>
      <c r="Q359" s="3"/>
      <c r="R359" s="3"/>
      <c r="S359" s="3"/>
      <c r="T359" s="3"/>
      <c r="U359" s="3"/>
      <c r="V359" s="3"/>
      <c r="W359" s="3"/>
      <c r="X359" s="3"/>
      <c r="Y359" s="3"/>
      <c r="Z359" s="3"/>
    </row>
    <row r="360" spans="1:26" ht="15.75" customHeight="1" x14ac:dyDescent="0.3">
      <c r="A360" s="3"/>
      <c r="B360" s="3"/>
      <c r="C360" s="3"/>
      <c r="D360" s="51"/>
      <c r="E360" s="51"/>
      <c r="F360" s="3"/>
      <c r="G360" s="3"/>
      <c r="H360" s="3"/>
      <c r="I360" s="51"/>
      <c r="J360" s="51"/>
      <c r="K360" s="3"/>
      <c r="L360" s="3"/>
      <c r="M360" s="3"/>
      <c r="N360" s="3"/>
      <c r="O360" s="3"/>
      <c r="P360" s="3"/>
      <c r="Q360" s="3"/>
      <c r="R360" s="3"/>
      <c r="S360" s="3"/>
      <c r="T360" s="3"/>
      <c r="U360" s="3"/>
      <c r="V360" s="3"/>
      <c r="W360" s="3"/>
      <c r="X360" s="3"/>
      <c r="Y360" s="3"/>
      <c r="Z360" s="3"/>
    </row>
    <row r="361" spans="1:26" ht="15.75" customHeight="1" x14ac:dyDescent="0.3">
      <c r="A361" s="3"/>
      <c r="B361" s="3"/>
      <c r="C361" s="3"/>
      <c r="D361" s="51"/>
      <c r="E361" s="51"/>
      <c r="F361" s="3"/>
      <c r="G361" s="3"/>
      <c r="H361" s="3"/>
      <c r="I361" s="51"/>
      <c r="J361" s="51"/>
      <c r="K361" s="3"/>
      <c r="L361" s="3"/>
      <c r="M361" s="3"/>
      <c r="N361" s="3"/>
      <c r="O361" s="3"/>
      <c r="P361" s="3"/>
      <c r="Q361" s="3"/>
      <c r="R361" s="3"/>
      <c r="S361" s="3"/>
      <c r="T361" s="3"/>
      <c r="U361" s="3"/>
      <c r="V361" s="3"/>
      <c r="W361" s="3"/>
      <c r="X361" s="3"/>
      <c r="Y361" s="3"/>
      <c r="Z361" s="3"/>
    </row>
    <row r="362" spans="1:26" ht="15.75" customHeight="1" x14ac:dyDescent="0.3">
      <c r="A362" s="3"/>
      <c r="B362" s="3"/>
      <c r="C362" s="3"/>
      <c r="D362" s="51"/>
      <c r="E362" s="51"/>
      <c r="F362" s="3"/>
      <c r="G362" s="3"/>
      <c r="H362" s="3"/>
      <c r="I362" s="51"/>
      <c r="J362" s="51"/>
      <c r="K362" s="3"/>
      <c r="L362" s="3"/>
      <c r="M362" s="3"/>
      <c r="N362" s="3"/>
      <c r="O362" s="3"/>
      <c r="P362" s="3"/>
      <c r="Q362" s="3"/>
      <c r="R362" s="3"/>
      <c r="S362" s="3"/>
      <c r="T362" s="3"/>
      <c r="U362" s="3"/>
      <c r="V362" s="3"/>
      <c r="W362" s="3"/>
      <c r="X362" s="3"/>
      <c r="Y362" s="3"/>
      <c r="Z362" s="3"/>
    </row>
    <row r="363" spans="1:26" ht="15.75" customHeight="1" x14ac:dyDescent="0.3">
      <c r="A363" s="3"/>
      <c r="B363" s="3"/>
      <c r="C363" s="3"/>
      <c r="D363" s="51"/>
      <c r="E363" s="51"/>
      <c r="F363" s="3"/>
      <c r="G363" s="3"/>
      <c r="H363" s="3"/>
      <c r="I363" s="51"/>
      <c r="J363" s="51"/>
      <c r="K363" s="3"/>
      <c r="L363" s="3"/>
      <c r="M363" s="3"/>
      <c r="N363" s="3"/>
      <c r="O363" s="3"/>
      <c r="P363" s="3"/>
      <c r="Q363" s="3"/>
      <c r="R363" s="3"/>
      <c r="S363" s="3"/>
      <c r="T363" s="3"/>
      <c r="U363" s="3"/>
      <c r="V363" s="3"/>
      <c r="W363" s="3"/>
      <c r="X363" s="3"/>
      <c r="Y363" s="3"/>
      <c r="Z363" s="3"/>
    </row>
    <row r="364" spans="1:26" ht="15.75" customHeight="1" x14ac:dyDescent="0.3">
      <c r="A364" s="3"/>
      <c r="B364" s="3"/>
      <c r="C364" s="3"/>
      <c r="D364" s="51"/>
      <c r="E364" s="51"/>
      <c r="F364" s="3"/>
      <c r="G364" s="3"/>
      <c r="H364" s="3"/>
      <c r="I364" s="51"/>
      <c r="J364" s="51"/>
      <c r="K364" s="3"/>
      <c r="L364" s="3"/>
      <c r="M364" s="3"/>
      <c r="N364" s="3"/>
      <c r="O364" s="3"/>
      <c r="P364" s="3"/>
      <c r="Q364" s="3"/>
      <c r="R364" s="3"/>
      <c r="S364" s="3"/>
      <c r="T364" s="3"/>
      <c r="U364" s="3"/>
      <c r="V364" s="3"/>
      <c r="W364" s="3"/>
      <c r="X364" s="3"/>
      <c r="Y364" s="3"/>
      <c r="Z364" s="3"/>
    </row>
    <row r="365" spans="1:26" ht="15.75" customHeight="1" x14ac:dyDescent="0.3">
      <c r="A365" s="3"/>
      <c r="B365" s="3"/>
      <c r="C365" s="3"/>
      <c r="D365" s="51"/>
      <c r="E365" s="51"/>
      <c r="F365" s="3"/>
      <c r="G365" s="3"/>
      <c r="H365" s="3"/>
      <c r="I365" s="51"/>
      <c r="J365" s="51"/>
      <c r="K365" s="3"/>
      <c r="L365" s="3"/>
      <c r="M365" s="3"/>
      <c r="N365" s="3"/>
      <c r="O365" s="3"/>
      <c r="P365" s="3"/>
      <c r="Q365" s="3"/>
      <c r="R365" s="3"/>
      <c r="S365" s="3"/>
      <c r="T365" s="3"/>
      <c r="U365" s="3"/>
      <c r="V365" s="3"/>
      <c r="W365" s="3"/>
      <c r="X365" s="3"/>
      <c r="Y365" s="3"/>
      <c r="Z365" s="3"/>
    </row>
    <row r="366" spans="1:26" ht="15.75" customHeight="1" x14ac:dyDescent="0.3">
      <c r="A366" s="3"/>
      <c r="B366" s="3"/>
      <c r="C366" s="3"/>
      <c r="D366" s="51"/>
      <c r="E366" s="51"/>
      <c r="F366" s="3"/>
      <c r="G366" s="3"/>
      <c r="H366" s="3"/>
      <c r="I366" s="51"/>
      <c r="J366" s="51"/>
      <c r="K366" s="3"/>
      <c r="L366" s="3"/>
      <c r="M366" s="3"/>
      <c r="N366" s="3"/>
      <c r="O366" s="3"/>
      <c r="P366" s="3"/>
      <c r="Q366" s="3"/>
      <c r="R366" s="3"/>
      <c r="S366" s="3"/>
      <c r="T366" s="3"/>
      <c r="U366" s="3"/>
      <c r="V366" s="3"/>
      <c r="W366" s="3"/>
      <c r="X366" s="3"/>
      <c r="Y366" s="3"/>
      <c r="Z366" s="3"/>
    </row>
    <row r="367" spans="1:26" ht="15.75" customHeight="1" x14ac:dyDescent="0.3">
      <c r="A367" s="3"/>
      <c r="B367" s="3"/>
      <c r="C367" s="3"/>
      <c r="D367" s="51"/>
      <c r="E367" s="51"/>
      <c r="F367" s="3"/>
      <c r="G367" s="3"/>
      <c r="H367" s="3"/>
      <c r="I367" s="51"/>
      <c r="J367" s="51"/>
      <c r="K367" s="3"/>
      <c r="L367" s="3"/>
      <c r="M367" s="3"/>
      <c r="N367" s="3"/>
      <c r="O367" s="3"/>
      <c r="P367" s="3"/>
      <c r="Q367" s="3"/>
      <c r="R367" s="3"/>
      <c r="S367" s="3"/>
      <c r="T367" s="3"/>
      <c r="U367" s="3"/>
      <c r="V367" s="3"/>
      <c r="W367" s="3"/>
      <c r="X367" s="3"/>
      <c r="Y367" s="3"/>
      <c r="Z367" s="3"/>
    </row>
    <row r="368" spans="1:26" ht="15.75" customHeight="1" x14ac:dyDescent="0.3">
      <c r="A368" s="3"/>
      <c r="B368" s="3"/>
      <c r="C368" s="3"/>
      <c r="D368" s="51"/>
      <c r="E368" s="51"/>
      <c r="F368" s="3"/>
      <c r="G368" s="3"/>
      <c r="H368" s="3"/>
      <c r="I368" s="51"/>
      <c r="J368" s="51"/>
      <c r="K368" s="3"/>
      <c r="L368" s="3"/>
      <c r="M368" s="3"/>
      <c r="N368" s="3"/>
      <c r="O368" s="3"/>
      <c r="P368" s="3"/>
      <c r="Q368" s="3"/>
      <c r="R368" s="3"/>
      <c r="S368" s="3"/>
      <c r="T368" s="3"/>
      <c r="U368" s="3"/>
      <c r="V368" s="3"/>
      <c r="W368" s="3"/>
      <c r="X368" s="3"/>
      <c r="Y368" s="3"/>
      <c r="Z368" s="3"/>
    </row>
    <row r="369" spans="1:26" ht="15.75" customHeight="1" x14ac:dyDescent="0.3">
      <c r="A369" s="3"/>
      <c r="B369" s="3"/>
      <c r="C369" s="3"/>
      <c r="D369" s="51"/>
      <c r="E369" s="51"/>
      <c r="F369" s="3"/>
      <c r="G369" s="3"/>
      <c r="H369" s="3"/>
      <c r="I369" s="51"/>
      <c r="J369" s="51"/>
      <c r="K369" s="3"/>
      <c r="L369" s="3"/>
      <c r="M369" s="3"/>
      <c r="N369" s="3"/>
      <c r="O369" s="3"/>
      <c r="P369" s="3"/>
      <c r="Q369" s="3"/>
      <c r="R369" s="3"/>
      <c r="S369" s="3"/>
      <c r="T369" s="3"/>
      <c r="U369" s="3"/>
      <c r="V369" s="3"/>
      <c r="W369" s="3"/>
      <c r="X369" s="3"/>
      <c r="Y369" s="3"/>
      <c r="Z369" s="3"/>
    </row>
    <row r="370" spans="1:26" ht="15.75" customHeight="1" x14ac:dyDescent="0.3">
      <c r="A370" s="3"/>
      <c r="B370" s="3"/>
      <c r="C370" s="3"/>
      <c r="D370" s="51"/>
      <c r="E370" s="51"/>
      <c r="F370" s="3"/>
      <c r="G370" s="3"/>
      <c r="H370" s="3"/>
      <c r="I370" s="51"/>
      <c r="J370" s="51"/>
      <c r="K370" s="3"/>
      <c r="L370" s="3"/>
      <c r="M370" s="3"/>
      <c r="N370" s="3"/>
      <c r="O370" s="3"/>
      <c r="P370" s="3"/>
      <c r="Q370" s="3"/>
      <c r="R370" s="3"/>
      <c r="S370" s="3"/>
      <c r="T370" s="3"/>
      <c r="U370" s="3"/>
      <c r="V370" s="3"/>
      <c r="W370" s="3"/>
      <c r="X370" s="3"/>
      <c r="Y370" s="3"/>
      <c r="Z370" s="3"/>
    </row>
    <row r="371" spans="1:26" ht="15.75" customHeight="1" x14ac:dyDescent="0.3">
      <c r="A371" s="3"/>
      <c r="B371" s="3"/>
      <c r="C371" s="3"/>
      <c r="D371" s="51"/>
      <c r="E371" s="51"/>
      <c r="F371" s="3"/>
      <c r="G371" s="3"/>
      <c r="H371" s="3"/>
      <c r="I371" s="51"/>
      <c r="J371" s="51"/>
      <c r="K371" s="3"/>
      <c r="L371" s="3"/>
      <c r="M371" s="3"/>
      <c r="N371" s="3"/>
      <c r="O371" s="3"/>
      <c r="P371" s="3"/>
      <c r="Q371" s="3"/>
      <c r="R371" s="3"/>
      <c r="S371" s="3"/>
      <c r="T371" s="3"/>
      <c r="U371" s="3"/>
      <c r="V371" s="3"/>
      <c r="W371" s="3"/>
      <c r="X371" s="3"/>
      <c r="Y371" s="3"/>
      <c r="Z371" s="3"/>
    </row>
    <row r="372" spans="1:26" ht="15.75" customHeight="1" x14ac:dyDescent="0.3">
      <c r="A372" s="3"/>
      <c r="B372" s="3"/>
      <c r="C372" s="3"/>
      <c r="D372" s="51"/>
      <c r="E372" s="51"/>
      <c r="F372" s="3"/>
      <c r="G372" s="3"/>
      <c r="H372" s="3"/>
      <c r="I372" s="51"/>
      <c r="J372" s="51"/>
      <c r="K372" s="3"/>
      <c r="L372" s="3"/>
      <c r="M372" s="3"/>
      <c r="N372" s="3"/>
      <c r="O372" s="3"/>
      <c r="P372" s="3"/>
      <c r="Q372" s="3"/>
      <c r="R372" s="3"/>
      <c r="S372" s="3"/>
      <c r="T372" s="3"/>
      <c r="U372" s="3"/>
      <c r="V372" s="3"/>
      <c r="W372" s="3"/>
      <c r="X372" s="3"/>
      <c r="Y372" s="3"/>
      <c r="Z372" s="3"/>
    </row>
    <row r="373" spans="1:26" ht="15.75" customHeight="1" x14ac:dyDescent="0.3">
      <c r="A373" s="3"/>
      <c r="B373" s="3"/>
      <c r="C373" s="3"/>
      <c r="D373" s="51"/>
      <c r="E373" s="51"/>
      <c r="F373" s="3"/>
      <c r="G373" s="3"/>
      <c r="H373" s="3"/>
      <c r="I373" s="51"/>
      <c r="J373" s="51"/>
      <c r="K373" s="3"/>
      <c r="L373" s="3"/>
      <c r="M373" s="3"/>
      <c r="N373" s="3"/>
      <c r="O373" s="3"/>
      <c r="P373" s="3"/>
      <c r="Q373" s="3"/>
      <c r="R373" s="3"/>
      <c r="S373" s="3"/>
      <c r="T373" s="3"/>
      <c r="U373" s="3"/>
      <c r="V373" s="3"/>
      <c r="W373" s="3"/>
      <c r="X373" s="3"/>
      <c r="Y373" s="3"/>
      <c r="Z373" s="3"/>
    </row>
    <row r="374" spans="1:26" ht="15.75" customHeight="1" x14ac:dyDescent="0.3">
      <c r="A374" s="3"/>
      <c r="B374" s="3"/>
      <c r="C374" s="3"/>
      <c r="D374" s="51"/>
      <c r="E374" s="51"/>
      <c r="F374" s="3"/>
      <c r="G374" s="3"/>
      <c r="H374" s="3"/>
      <c r="I374" s="51"/>
      <c r="J374" s="51"/>
      <c r="K374" s="3"/>
      <c r="L374" s="3"/>
      <c r="M374" s="3"/>
      <c r="N374" s="3"/>
      <c r="O374" s="3"/>
      <c r="P374" s="3"/>
      <c r="Q374" s="3"/>
      <c r="R374" s="3"/>
      <c r="S374" s="3"/>
      <c r="T374" s="3"/>
      <c r="U374" s="3"/>
      <c r="V374" s="3"/>
      <c r="W374" s="3"/>
      <c r="X374" s="3"/>
      <c r="Y374" s="3"/>
      <c r="Z374" s="3"/>
    </row>
    <row r="375" spans="1:26" ht="15.75" customHeight="1" x14ac:dyDescent="0.3">
      <c r="A375" s="3"/>
      <c r="B375" s="3"/>
      <c r="C375" s="3"/>
      <c r="D375" s="51"/>
      <c r="E375" s="51"/>
      <c r="F375" s="3"/>
      <c r="G375" s="3"/>
      <c r="H375" s="3"/>
      <c r="I375" s="51"/>
      <c r="J375" s="51"/>
      <c r="K375" s="3"/>
      <c r="L375" s="3"/>
      <c r="M375" s="3"/>
      <c r="N375" s="3"/>
      <c r="O375" s="3"/>
      <c r="P375" s="3"/>
      <c r="Q375" s="3"/>
      <c r="R375" s="3"/>
      <c r="S375" s="3"/>
      <c r="T375" s="3"/>
      <c r="U375" s="3"/>
      <c r="V375" s="3"/>
      <c r="W375" s="3"/>
      <c r="X375" s="3"/>
      <c r="Y375" s="3"/>
      <c r="Z375" s="3"/>
    </row>
    <row r="376" spans="1:26" ht="15.75" customHeight="1" x14ac:dyDescent="0.3">
      <c r="A376" s="3"/>
      <c r="B376" s="3"/>
      <c r="C376" s="3"/>
      <c r="D376" s="51"/>
      <c r="E376" s="51"/>
      <c r="F376" s="3"/>
      <c r="G376" s="3"/>
      <c r="H376" s="3"/>
      <c r="I376" s="51"/>
      <c r="J376" s="51"/>
      <c r="K376" s="3"/>
      <c r="L376" s="3"/>
      <c r="M376" s="3"/>
      <c r="N376" s="3"/>
      <c r="O376" s="3"/>
      <c r="P376" s="3"/>
      <c r="Q376" s="3"/>
      <c r="R376" s="3"/>
      <c r="S376" s="3"/>
      <c r="T376" s="3"/>
      <c r="U376" s="3"/>
      <c r="V376" s="3"/>
      <c r="W376" s="3"/>
      <c r="X376" s="3"/>
      <c r="Y376" s="3"/>
      <c r="Z376" s="3"/>
    </row>
    <row r="377" spans="1:26" ht="15.75" customHeight="1" x14ac:dyDescent="0.3">
      <c r="A377" s="3"/>
      <c r="B377" s="3"/>
      <c r="C377" s="3"/>
      <c r="D377" s="51"/>
      <c r="E377" s="51"/>
      <c r="F377" s="3"/>
      <c r="G377" s="3"/>
      <c r="H377" s="3"/>
      <c r="I377" s="51"/>
      <c r="J377" s="51"/>
      <c r="K377" s="3"/>
      <c r="L377" s="3"/>
      <c r="M377" s="3"/>
      <c r="N377" s="3"/>
      <c r="O377" s="3"/>
      <c r="P377" s="3"/>
      <c r="Q377" s="3"/>
      <c r="R377" s="3"/>
      <c r="S377" s="3"/>
      <c r="T377" s="3"/>
      <c r="U377" s="3"/>
      <c r="V377" s="3"/>
      <c r="W377" s="3"/>
      <c r="X377" s="3"/>
      <c r="Y377" s="3"/>
      <c r="Z377" s="3"/>
    </row>
    <row r="378" spans="1:26" ht="15.75" customHeight="1" x14ac:dyDescent="0.3">
      <c r="A378" s="3"/>
      <c r="B378" s="3"/>
      <c r="C378" s="3"/>
      <c r="D378" s="51"/>
      <c r="E378" s="51"/>
      <c r="F378" s="3"/>
      <c r="G378" s="3"/>
      <c r="H378" s="3"/>
      <c r="I378" s="51"/>
      <c r="J378" s="51"/>
      <c r="K378" s="3"/>
      <c r="L378" s="3"/>
      <c r="M378" s="3"/>
      <c r="N378" s="3"/>
      <c r="O378" s="3"/>
      <c r="P378" s="3"/>
      <c r="Q378" s="3"/>
      <c r="R378" s="3"/>
      <c r="S378" s="3"/>
      <c r="T378" s="3"/>
      <c r="U378" s="3"/>
      <c r="V378" s="3"/>
      <c r="W378" s="3"/>
      <c r="X378" s="3"/>
      <c r="Y378" s="3"/>
      <c r="Z378" s="3"/>
    </row>
    <row r="379" spans="1:26" ht="15.75" customHeight="1" x14ac:dyDescent="0.3">
      <c r="A379" s="3"/>
      <c r="B379" s="3"/>
      <c r="C379" s="3"/>
      <c r="D379" s="51"/>
      <c r="E379" s="51"/>
      <c r="F379" s="3"/>
      <c r="G379" s="3"/>
      <c r="H379" s="3"/>
      <c r="I379" s="51"/>
      <c r="J379" s="51"/>
      <c r="K379" s="3"/>
      <c r="L379" s="3"/>
      <c r="M379" s="3"/>
      <c r="N379" s="3"/>
      <c r="O379" s="3"/>
      <c r="P379" s="3"/>
      <c r="Q379" s="3"/>
      <c r="R379" s="3"/>
      <c r="S379" s="3"/>
      <c r="T379" s="3"/>
      <c r="U379" s="3"/>
      <c r="V379" s="3"/>
      <c r="W379" s="3"/>
      <c r="X379" s="3"/>
      <c r="Y379" s="3"/>
      <c r="Z379" s="3"/>
    </row>
    <row r="380" spans="1:26" ht="15.75" customHeight="1" x14ac:dyDescent="0.3">
      <c r="A380" s="3"/>
      <c r="B380" s="3"/>
      <c r="C380" s="3"/>
      <c r="D380" s="51"/>
      <c r="E380" s="51"/>
      <c r="F380" s="3"/>
      <c r="G380" s="3"/>
      <c r="H380" s="3"/>
      <c r="I380" s="51"/>
      <c r="J380" s="51"/>
      <c r="K380" s="3"/>
      <c r="L380" s="3"/>
      <c r="M380" s="3"/>
      <c r="N380" s="3"/>
      <c r="O380" s="3"/>
      <c r="P380" s="3"/>
      <c r="Q380" s="3"/>
      <c r="R380" s="3"/>
      <c r="S380" s="3"/>
      <c r="T380" s="3"/>
      <c r="U380" s="3"/>
      <c r="V380" s="3"/>
      <c r="W380" s="3"/>
      <c r="X380" s="3"/>
      <c r="Y380" s="3"/>
      <c r="Z380" s="3"/>
    </row>
    <row r="381" spans="1:26" ht="15.75" customHeight="1" x14ac:dyDescent="0.3">
      <c r="A381" s="3"/>
      <c r="B381" s="3"/>
      <c r="C381" s="3"/>
      <c r="D381" s="51"/>
      <c r="E381" s="51"/>
      <c r="F381" s="3"/>
      <c r="G381" s="3"/>
      <c r="H381" s="3"/>
      <c r="I381" s="51"/>
      <c r="J381" s="51"/>
      <c r="K381" s="3"/>
      <c r="L381" s="3"/>
      <c r="M381" s="3"/>
      <c r="N381" s="3"/>
      <c r="O381" s="3"/>
      <c r="P381" s="3"/>
      <c r="Q381" s="3"/>
      <c r="R381" s="3"/>
      <c r="S381" s="3"/>
      <c r="T381" s="3"/>
      <c r="U381" s="3"/>
      <c r="V381" s="3"/>
      <c r="W381" s="3"/>
      <c r="X381" s="3"/>
      <c r="Y381" s="3"/>
      <c r="Z381" s="3"/>
    </row>
    <row r="382" spans="1:26" ht="15.75" customHeight="1" x14ac:dyDescent="0.3">
      <c r="A382" s="3"/>
      <c r="B382" s="3"/>
      <c r="C382" s="3"/>
      <c r="D382" s="51"/>
      <c r="E382" s="51"/>
      <c r="F382" s="3"/>
      <c r="G382" s="3"/>
      <c r="H382" s="3"/>
      <c r="I382" s="51"/>
      <c r="J382" s="51"/>
      <c r="K382" s="3"/>
      <c r="L382" s="3"/>
      <c r="M382" s="3"/>
      <c r="N382" s="3"/>
      <c r="O382" s="3"/>
      <c r="P382" s="3"/>
      <c r="Q382" s="3"/>
      <c r="R382" s="3"/>
      <c r="S382" s="3"/>
      <c r="T382" s="3"/>
      <c r="U382" s="3"/>
      <c r="V382" s="3"/>
      <c r="W382" s="3"/>
      <c r="X382" s="3"/>
      <c r="Y382" s="3"/>
      <c r="Z382" s="3"/>
    </row>
    <row r="383" spans="1:26" ht="15.75" customHeight="1" x14ac:dyDescent="0.3">
      <c r="A383" s="3"/>
      <c r="B383" s="3"/>
      <c r="C383" s="3"/>
      <c r="D383" s="51"/>
      <c r="E383" s="51"/>
      <c r="F383" s="3"/>
      <c r="G383" s="3"/>
      <c r="H383" s="3"/>
      <c r="I383" s="51"/>
      <c r="J383" s="51"/>
      <c r="K383" s="3"/>
      <c r="L383" s="3"/>
      <c r="M383" s="3"/>
      <c r="N383" s="3"/>
      <c r="O383" s="3"/>
      <c r="P383" s="3"/>
      <c r="Q383" s="3"/>
      <c r="R383" s="3"/>
      <c r="S383" s="3"/>
      <c r="T383" s="3"/>
      <c r="U383" s="3"/>
      <c r="V383" s="3"/>
      <c r="W383" s="3"/>
      <c r="X383" s="3"/>
      <c r="Y383" s="3"/>
      <c r="Z383" s="3"/>
    </row>
    <row r="384" spans="1:26" ht="15.75" customHeight="1" x14ac:dyDescent="0.3">
      <c r="A384" s="3"/>
      <c r="B384" s="3"/>
      <c r="C384" s="3"/>
      <c r="D384" s="51"/>
      <c r="E384" s="51"/>
      <c r="F384" s="3"/>
      <c r="G384" s="3"/>
      <c r="H384" s="3"/>
      <c r="I384" s="51"/>
      <c r="J384" s="51"/>
      <c r="K384" s="3"/>
      <c r="L384" s="3"/>
      <c r="M384" s="3"/>
      <c r="N384" s="3"/>
      <c r="O384" s="3"/>
      <c r="P384" s="3"/>
      <c r="Q384" s="3"/>
      <c r="R384" s="3"/>
      <c r="S384" s="3"/>
      <c r="T384" s="3"/>
      <c r="U384" s="3"/>
      <c r="V384" s="3"/>
      <c r="W384" s="3"/>
      <c r="X384" s="3"/>
      <c r="Y384" s="3"/>
      <c r="Z384" s="3"/>
    </row>
    <row r="385" spans="1:26" ht="15.75" customHeight="1" x14ac:dyDescent="0.3">
      <c r="A385" s="3"/>
      <c r="B385" s="3"/>
      <c r="C385" s="3"/>
      <c r="D385" s="51"/>
      <c r="E385" s="51"/>
      <c r="F385" s="3"/>
      <c r="G385" s="3"/>
      <c r="H385" s="3"/>
      <c r="I385" s="51"/>
      <c r="J385" s="51"/>
      <c r="K385" s="3"/>
      <c r="L385" s="3"/>
      <c r="M385" s="3"/>
      <c r="N385" s="3"/>
      <c r="O385" s="3"/>
      <c r="P385" s="3"/>
      <c r="Q385" s="3"/>
      <c r="R385" s="3"/>
      <c r="S385" s="3"/>
      <c r="T385" s="3"/>
      <c r="U385" s="3"/>
      <c r="V385" s="3"/>
      <c r="W385" s="3"/>
      <c r="X385" s="3"/>
      <c r="Y385" s="3"/>
      <c r="Z385" s="3"/>
    </row>
    <row r="386" spans="1:26" ht="15.75" customHeight="1" x14ac:dyDescent="0.3">
      <c r="A386" s="3"/>
      <c r="B386" s="3"/>
      <c r="C386" s="3"/>
      <c r="D386" s="51"/>
      <c r="E386" s="51"/>
      <c r="F386" s="3"/>
      <c r="G386" s="3"/>
      <c r="H386" s="3"/>
      <c r="I386" s="51"/>
      <c r="J386" s="51"/>
      <c r="K386" s="3"/>
      <c r="L386" s="3"/>
      <c r="M386" s="3"/>
      <c r="N386" s="3"/>
      <c r="O386" s="3"/>
      <c r="P386" s="3"/>
      <c r="Q386" s="3"/>
      <c r="R386" s="3"/>
      <c r="S386" s="3"/>
      <c r="T386" s="3"/>
      <c r="U386" s="3"/>
      <c r="V386" s="3"/>
      <c r="W386" s="3"/>
      <c r="X386" s="3"/>
      <c r="Y386" s="3"/>
      <c r="Z386" s="3"/>
    </row>
    <row r="387" spans="1:26" ht="15.75" customHeight="1" x14ac:dyDescent="0.3">
      <c r="A387" s="3"/>
      <c r="B387" s="3"/>
      <c r="C387" s="3"/>
      <c r="D387" s="51"/>
      <c r="E387" s="51"/>
      <c r="F387" s="3"/>
      <c r="G387" s="3"/>
      <c r="H387" s="3"/>
      <c r="I387" s="51"/>
      <c r="J387" s="51"/>
      <c r="K387" s="3"/>
      <c r="L387" s="3"/>
      <c r="M387" s="3"/>
      <c r="N387" s="3"/>
      <c r="O387" s="3"/>
      <c r="P387" s="3"/>
      <c r="Q387" s="3"/>
      <c r="R387" s="3"/>
      <c r="S387" s="3"/>
      <c r="T387" s="3"/>
      <c r="U387" s="3"/>
      <c r="V387" s="3"/>
      <c r="W387" s="3"/>
      <c r="X387" s="3"/>
      <c r="Y387" s="3"/>
      <c r="Z387" s="3"/>
    </row>
    <row r="388" spans="1:26" ht="15.75" customHeight="1" x14ac:dyDescent="0.3">
      <c r="A388" s="3"/>
      <c r="B388" s="3"/>
      <c r="C388" s="3"/>
      <c r="D388" s="51"/>
      <c r="E388" s="51"/>
      <c r="F388" s="3"/>
      <c r="G388" s="3"/>
      <c r="H388" s="3"/>
      <c r="I388" s="51"/>
      <c r="J388" s="51"/>
      <c r="K388" s="3"/>
      <c r="L388" s="3"/>
      <c r="M388" s="3"/>
      <c r="N388" s="3"/>
      <c r="O388" s="3"/>
      <c r="P388" s="3"/>
      <c r="Q388" s="3"/>
      <c r="R388" s="3"/>
      <c r="S388" s="3"/>
      <c r="T388" s="3"/>
      <c r="U388" s="3"/>
      <c r="V388" s="3"/>
      <c r="W388" s="3"/>
      <c r="X388" s="3"/>
      <c r="Y388" s="3"/>
      <c r="Z388" s="3"/>
    </row>
    <row r="389" spans="1:26" ht="15.75" customHeight="1" x14ac:dyDescent="0.3">
      <c r="A389" s="3"/>
      <c r="B389" s="3"/>
      <c r="C389" s="3"/>
      <c r="D389" s="51"/>
      <c r="E389" s="51"/>
      <c r="F389" s="3"/>
      <c r="G389" s="3"/>
      <c r="H389" s="3"/>
      <c r="I389" s="51"/>
      <c r="J389" s="51"/>
      <c r="K389" s="3"/>
      <c r="L389" s="3"/>
      <c r="M389" s="3"/>
      <c r="N389" s="3"/>
      <c r="O389" s="3"/>
      <c r="P389" s="3"/>
      <c r="Q389" s="3"/>
      <c r="R389" s="3"/>
      <c r="S389" s="3"/>
      <c r="T389" s="3"/>
      <c r="U389" s="3"/>
      <c r="V389" s="3"/>
      <c r="W389" s="3"/>
      <c r="X389" s="3"/>
      <c r="Y389" s="3"/>
      <c r="Z389" s="3"/>
    </row>
    <row r="390" spans="1:26" ht="15.75" customHeight="1" x14ac:dyDescent="0.3">
      <c r="A390" s="3"/>
      <c r="B390" s="3"/>
      <c r="C390" s="3"/>
      <c r="D390" s="51"/>
      <c r="E390" s="51"/>
      <c r="F390" s="3"/>
      <c r="G390" s="3"/>
      <c r="H390" s="3"/>
      <c r="I390" s="51"/>
      <c r="J390" s="51"/>
      <c r="K390" s="3"/>
      <c r="L390" s="3"/>
      <c r="M390" s="3"/>
      <c r="N390" s="3"/>
      <c r="O390" s="3"/>
      <c r="P390" s="3"/>
      <c r="Q390" s="3"/>
      <c r="R390" s="3"/>
      <c r="S390" s="3"/>
      <c r="T390" s="3"/>
      <c r="U390" s="3"/>
      <c r="V390" s="3"/>
      <c r="W390" s="3"/>
      <c r="X390" s="3"/>
      <c r="Y390" s="3"/>
      <c r="Z390" s="3"/>
    </row>
    <row r="391" spans="1:26" ht="15.75" customHeight="1" x14ac:dyDescent="0.3">
      <c r="A391" s="3"/>
      <c r="B391" s="3"/>
      <c r="C391" s="3"/>
      <c r="D391" s="51"/>
      <c r="E391" s="51"/>
      <c r="F391" s="3"/>
      <c r="G391" s="3"/>
      <c r="H391" s="3"/>
      <c r="I391" s="51"/>
      <c r="J391" s="51"/>
      <c r="K391" s="3"/>
      <c r="L391" s="3"/>
      <c r="M391" s="3"/>
      <c r="N391" s="3"/>
      <c r="O391" s="3"/>
      <c r="P391" s="3"/>
      <c r="Q391" s="3"/>
      <c r="R391" s="3"/>
      <c r="S391" s="3"/>
      <c r="T391" s="3"/>
      <c r="U391" s="3"/>
      <c r="V391" s="3"/>
      <c r="W391" s="3"/>
      <c r="X391" s="3"/>
      <c r="Y391" s="3"/>
      <c r="Z391" s="3"/>
    </row>
    <row r="392" spans="1:26" ht="15.75" customHeight="1" x14ac:dyDescent="0.3">
      <c r="A392" s="3"/>
      <c r="B392" s="3"/>
      <c r="C392" s="3"/>
      <c r="D392" s="51"/>
      <c r="E392" s="51"/>
      <c r="F392" s="3"/>
      <c r="G392" s="3"/>
      <c r="H392" s="3"/>
      <c r="I392" s="51"/>
      <c r="J392" s="51"/>
      <c r="K392" s="3"/>
      <c r="L392" s="3"/>
      <c r="M392" s="3"/>
      <c r="N392" s="3"/>
      <c r="O392" s="3"/>
      <c r="P392" s="3"/>
      <c r="Q392" s="3"/>
      <c r="R392" s="3"/>
      <c r="S392" s="3"/>
      <c r="T392" s="3"/>
      <c r="U392" s="3"/>
      <c r="V392" s="3"/>
      <c r="W392" s="3"/>
      <c r="X392" s="3"/>
      <c r="Y392" s="3"/>
      <c r="Z392" s="3"/>
    </row>
    <row r="393" spans="1:26" ht="15.75" customHeight="1" x14ac:dyDescent="0.3">
      <c r="A393" s="3"/>
      <c r="B393" s="3"/>
      <c r="C393" s="3"/>
      <c r="D393" s="51"/>
      <c r="E393" s="51"/>
      <c r="F393" s="3"/>
      <c r="G393" s="3"/>
      <c r="H393" s="3"/>
      <c r="I393" s="51"/>
      <c r="J393" s="51"/>
      <c r="K393" s="3"/>
      <c r="L393" s="3"/>
      <c r="M393" s="3"/>
      <c r="N393" s="3"/>
      <c r="O393" s="3"/>
      <c r="P393" s="3"/>
      <c r="Q393" s="3"/>
      <c r="R393" s="3"/>
      <c r="S393" s="3"/>
      <c r="T393" s="3"/>
      <c r="U393" s="3"/>
      <c r="V393" s="3"/>
      <c r="W393" s="3"/>
      <c r="X393" s="3"/>
      <c r="Y393" s="3"/>
      <c r="Z393" s="3"/>
    </row>
    <row r="394" spans="1:26" ht="15.75" customHeight="1" x14ac:dyDescent="0.3">
      <c r="A394" s="3"/>
      <c r="B394" s="3"/>
      <c r="C394" s="3"/>
      <c r="D394" s="51"/>
      <c r="E394" s="51"/>
      <c r="F394" s="3"/>
      <c r="G394" s="3"/>
      <c r="H394" s="3"/>
      <c r="I394" s="51"/>
      <c r="J394" s="51"/>
      <c r="K394" s="3"/>
      <c r="L394" s="3"/>
      <c r="M394" s="3"/>
      <c r="N394" s="3"/>
      <c r="O394" s="3"/>
      <c r="P394" s="3"/>
      <c r="Q394" s="3"/>
      <c r="R394" s="3"/>
      <c r="S394" s="3"/>
      <c r="T394" s="3"/>
      <c r="U394" s="3"/>
      <c r="V394" s="3"/>
      <c r="W394" s="3"/>
      <c r="X394" s="3"/>
      <c r="Y394" s="3"/>
      <c r="Z394" s="3"/>
    </row>
    <row r="395" spans="1:26" ht="15.75" customHeight="1" x14ac:dyDescent="0.3">
      <c r="A395" s="3"/>
      <c r="B395" s="3"/>
      <c r="C395" s="3"/>
      <c r="D395" s="51"/>
      <c r="E395" s="51"/>
      <c r="F395" s="3"/>
      <c r="G395" s="3"/>
      <c r="H395" s="3"/>
      <c r="I395" s="51"/>
      <c r="J395" s="51"/>
      <c r="K395" s="3"/>
      <c r="L395" s="3"/>
      <c r="M395" s="3"/>
      <c r="N395" s="3"/>
      <c r="O395" s="3"/>
      <c r="P395" s="3"/>
      <c r="Q395" s="3"/>
      <c r="R395" s="3"/>
      <c r="S395" s="3"/>
      <c r="T395" s="3"/>
      <c r="U395" s="3"/>
      <c r="V395" s="3"/>
      <c r="W395" s="3"/>
      <c r="X395" s="3"/>
      <c r="Y395" s="3"/>
      <c r="Z395" s="3"/>
    </row>
    <row r="396" spans="1:26" ht="15.75" customHeight="1" x14ac:dyDescent="0.3">
      <c r="A396" s="3"/>
      <c r="B396" s="3"/>
      <c r="C396" s="3"/>
      <c r="D396" s="51"/>
      <c r="E396" s="51"/>
      <c r="F396" s="3"/>
      <c r="G396" s="3"/>
      <c r="H396" s="3"/>
      <c r="I396" s="51"/>
      <c r="J396" s="51"/>
      <c r="K396" s="3"/>
      <c r="L396" s="3"/>
      <c r="M396" s="3"/>
      <c r="N396" s="3"/>
      <c r="O396" s="3"/>
      <c r="P396" s="3"/>
      <c r="Q396" s="3"/>
      <c r="R396" s="3"/>
      <c r="S396" s="3"/>
      <c r="T396" s="3"/>
      <c r="U396" s="3"/>
      <c r="V396" s="3"/>
      <c r="W396" s="3"/>
      <c r="X396" s="3"/>
      <c r="Y396" s="3"/>
      <c r="Z396" s="3"/>
    </row>
    <row r="397" spans="1:26" ht="15.75" customHeight="1" x14ac:dyDescent="0.3">
      <c r="A397" s="3"/>
      <c r="B397" s="3"/>
      <c r="C397" s="3"/>
      <c r="D397" s="51"/>
      <c r="E397" s="51"/>
      <c r="F397" s="3"/>
      <c r="G397" s="3"/>
      <c r="H397" s="3"/>
      <c r="I397" s="51"/>
      <c r="J397" s="51"/>
      <c r="K397" s="3"/>
      <c r="L397" s="3"/>
      <c r="M397" s="3"/>
      <c r="N397" s="3"/>
      <c r="O397" s="3"/>
      <c r="P397" s="3"/>
      <c r="Q397" s="3"/>
      <c r="R397" s="3"/>
      <c r="S397" s="3"/>
      <c r="T397" s="3"/>
      <c r="U397" s="3"/>
      <c r="V397" s="3"/>
      <c r="W397" s="3"/>
      <c r="X397" s="3"/>
      <c r="Y397" s="3"/>
      <c r="Z397" s="3"/>
    </row>
    <row r="398" spans="1:26" ht="15.75" customHeight="1" x14ac:dyDescent="0.3">
      <c r="A398" s="3"/>
      <c r="B398" s="3"/>
      <c r="C398" s="3"/>
      <c r="D398" s="51"/>
      <c r="E398" s="51"/>
      <c r="F398" s="3"/>
      <c r="G398" s="3"/>
      <c r="H398" s="3"/>
      <c r="I398" s="51"/>
      <c r="J398" s="51"/>
      <c r="K398" s="3"/>
      <c r="L398" s="3"/>
      <c r="M398" s="3"/>
      <c r="N398" s="3"/>
      <c r="O398" s="3"/>
      <c r="P398" s="3"/>
      <c r="Q398" s="3"/>
      <c r="R398" s="3"/>
      <c r="S398" s="3"/>
      <c r="T398" s="3"/>
      <c r="U398" s="3"/>
      <c r="V398" s="3"/>
      <c r="W398" s="3"/>
      <c r="X398" s="3"/>
      <c r="Y398" s="3"/>
      <c r="Z398" s="3"/>
    </row>
    <row r="399" spans="1:26" ht="15.75" customHeight="1" x14ac:dyDescent="0.3">
      <c r="A399" s="3"/>
      <c r="B399" s="3"/>
      <c r="C399" s="3"/>
      <c r="D399" s="51"/>
      <c r="E399" s="51"/>
      <c r="F399" s="3"/>
      <c r="G399" s="3"/>
      <c r="H399" s="3"/>
      <c r="I399" s="51"/>
      <c r="J399" s="51"/>
      <c r="K399" s="3"/>
      <c r="L399" s="3"/>
      <c r="M399" s="3"/>
      <c r="N399" s="3"/>
      <c r="O399" s="3"/>
      <c r="P399" s="3"/>
      <c r="Q399" s="3"/>
      <c r="R399" s="3"/>
      <c r="S399" s="3"/>
      <c r="T399" s="3"/>
      <c r="U399" s="3"/>
      <c r="V399" s="3"/>
      <c r="W399" s="3"/>
      <c r="X399" s="3"/>
      <c r="Y399" s="3"/>
      <c r="Z399" s="3"/>
    </row>
    <row r="400" spans="1:26" ht="15.75" customHeight="1" x14ac:dyDescent="0.3">
      <c r="A400" s="3"/>
      <c r="B400" s="3"/>
      <c r="C400" s="3"/>
      <c r="D400" s="51"/>
      <c r="E400" s="51"/>
      <c r="F400" s="3"/>
      <c r="G400" s="3"/>
      <c r="H400" s="3"/>
      <c r="I400" s="51"/>
      <c r="J400" s="51"/>
      <c r="K400" s="3"/>
      <c r="L400" s="3"/>
      <c r="M400" s="3"/>
      <c r="N400" s="3"/>
      <c r="O400" s="3"/>
      <c r="P400" s="3"/>
      <c r="Q400" s="3"/>
      <c r="R400" s="3"/>
      <c r="S400" s="3"/>
      <c r="T400" s="3"/>
      <c r="U400" s="3"/>
      <c r="V400" s="3"/>
      <c r="W400" s="3"/>
      <c r="X400" s="3"/>
      <c r="Y400" s="3"/>
      <c r="Z400" s="3"/>
    </row>
    <row r="401" spans="1:26" ht="15.75" customHeight="1" x14ac:dyDescent="0.3">
      <c r="A401" s="3"/>
      <c r="B401" s="3"/>
      <c r="C401" s="3"/>
      <c r="D401" s="51"/>
      <c r="E401" s="51"/>
      <c r="F401" s="3"/>
      <c r="G401" s="3"/>
      <c r="H401" s="3"/>
      <c r="I401" s="51"/>
      <c r="J401" s="51"/>
      <c r="K401" s="3"/>
      <c r="L401" s="3"/>
      <c r="M401" s="3"/>
      <c r="N401" s="3"/>
      <c r="O401" s="3"/>
      <c r="P401" s="3"/>
      <c r="Q401" s="3"/>
      <c r="R401" s="3"/>
      <c r="S401" s="3"/>
      <c r="T401" s="3"/>
      <c r="U401" s="3"/>
      <c r="V401" s="3"/>
      <c r="W401" s="3"/>
      <c r="X401" s="3"/>
      <c r="Y401" s="3"/>
      <c r="Z401" s="3"/>
    </row>
    <row r="402" spans="1:26" ht="15.75" customHeight="1" x14ac:dyDescent="0.3">
      <c r="A402" s="3"/>
      <c r="B402" s="3"/>
      <c r="C402" s="3"/>
      <c r="D402" s="51"/>
      <c r="E402" s="51"/>
      <c r="F402" s="3"/>
      <c r="G402" s="3"/>
      <c r="H402" s="3"/>
      <c r="I402" s="51"/>
      <c r="J402" s="51"/>
      <c r="K402" s="3"/>
      <c r="L402" s="3"/>
      <c r="M402" s="3"/>
      <c r="N402" s="3"/>
      <c r="O402" s="3"/>
      <c r="P402" s="3"/>
      <c r="Q402" s="3"/>
      <c r="R402" s="3"/>
      <c r="S402" s="3"/>
      <c r="T402" s="3"/>
      <c r="U402" s="3"/>
      <c r="V402" s="3"/>
      <c r="W402" s="3"/>
      <c r="X402" s="3"/>
      <c r="Y402" s="3"/>
      <c r="Z402" s="3"/>
    </row>
    <row r="403" spans="1:26" ht="15.75" customHeight="1" x14ac:dyDescent="0.3">
      <c r="A403" s="3"/>
      <c r="B403" s="3"/>
      <c r="C403" s="3"/>
      <c r="D403" s="51"/>
      <c r="E403" s="51"/>
      <c r="F403" s="3"/>
      <c r="G403" s="3"/>
      <c r="H403" s="3"/>
      <c r="I403" s="51"/>
      <c r="J403" s="51"/>
      <c r="K403" s="3"/>
      <c r="L403" s="3"/>
      <c r="M403" s="3"/>
      <c r="N403" s="3"/>
      <c r="O403" s="3"/>
      <c r="P403" s="3"/>
      <c r="Q403" s="3"/>
      <c r="R403" s="3"/>
      <c r="S403" s="3"/>
      <c r="T403" s="3"/>
      <c r="U403" s="3"/>
      <c r="V403" s="3"/>
      <c r="W403" s="3"/>
      <c r="X403" s="3"/>
      <c r="Y403" s="3"/>
      <c r="Z403" s="3"/>
    </row>
    <row r="404" spans="1:26" ht="15.75" customHeight="1" x14ac:dyDescent="0.3">
      <c r="A404" s="3"/>
      <c r="B404" s="3"/>
      <c r="C404" s="3"/>
      <c r="D404" s="51"/>
      <c r="E404" s="51"/>
      <c r="F404" s="3"/>
      <c r="G404" s="3"/>
      <c r="H404" s="3"/>
      <c r="I404" s="51"/>
      <c r="J404" s="51"/>
      <c r="K404" s="3"/>
      <c r="L404" s="3"/>
      <c r="M404" s="3"/>
      <c r="N404" s="3"/>
      <c r="O404" s="3"/>
      <c r="P404" s="3"/>
      <c r="Q404" s="3"/>
      <c r="R404" s="3"/>
      <c r="S404" s="3"/>
      <c r="T404" s="3"/>
      <c r="U404" s="3"/>
      <c r="V404" s="3"/>
      <c r="W404" s="3"/>
      <c r="X404" s="3"/>
      <c r="Y404" s="3"/>
      <c r="Z404" s="3"/>
    </row>
    <row r="405" spans="1:26" ht="15.75" customHeight="1" x14ac:dyDescent="0.3">
      <c r="A405" s="3"/>
      <c r="B405" s="3"/>
      <c r="C405" s="3"/>
      <c r="D405" s="51"/>
      <c r="E405" s="51"/>
      <c r="F405" s="3"/>
      <c r="G405" s="3"/>
      <c r="H405" s="3"/>
      <c r="I405" s="51"/>
      <c r="J405" s="51"/>
      <c r="K405" s="3"/>
      <c r="L405" s="3"/>
      <c r="M405" s="3"/>
      <c r="N405" s="3"/>
      <c r="O405" s="3"/>
      <c r="P405" s="3"/>
      <c r="Q405" s="3"/>
      <c r="R405" s="3"/>
      <c r="S405" s="3"/>
      <c r="T405" s="3"/>
      <c r="U405" s="3"/>
      <c r="V405" s="3"/>
      <c r="W405" s="3"/>
      <c r="X405" s="3"/>
      <c r="Y405" s="3"/>
      <c r="Z405" s="3"/>
    </row>
    <row r="406" spans="1:26" ht="15.75" customHeight="1" x14ac:dyDescent="0.3">
      <c r="A406" s="3"/>
      <c r="B406" s="3"/>
      <c r="C406" s="3"/>
      <c r="D406" s="51"/>
      <c r="E406" s="51"/>
      <c r="F406" s="3"/>
      <c r="G406" s="3"/>
      <c r="H406" s="3"/>
      <c r="I406" s="51"/>
      <c r="J406" s="51"/>
      <c r="K406" s="3"/>
      <c r="L406" s="3"/>
      <c r="M406" s="3"/>
      <c r="N406" s="3"/>
      <c r="O406" s="3"/>
      <c r="P406" s="3"/>
      <c r="Q406" s="3"/>
      <c r="R406" s="3"/>
      <c r="S406" s="3"/>
      <c r="T406" s="3"/>
      <c r="U406" s="3"/>
      <c r="V406" s="3"/>
      <c r="W406" s="3"/>
      <c r="X406" s="3"/>
      <c r="Y406" s="3"/>
      <c r="Z406" s="3"/>
    </row>
    <row r="407" spans="1:26" ht="15.75" customHeight="1" x14ac:dyDescent="0.3">
      <c r="A407" s="3"/>
      <c r="B407" s="3"/>
      <c r="C407" s="3"/>
      <c r="D407" s="51"/>
      <c r="E407" s="51"/>
      <c r="F407" s="3"/>
      <c r="G407" s="3"/>
      <c r="H407" s="3"/>
      <c r="I407" s="51"/>
      <c r="J407" s="51"/>
      <c r="K407" s="3"/>
      <c r="L407" s="3"/>
      <c r="M407" s="3"/>
      <c r="N407" s="3"/>
      <c r="O407" s="3"/>
      <c r="P407" s="3"/>
      <c r="Q407" s="3"/>
      <c r="R407" s="3"/>
      <c r="S407" s="3"/>
      <c r="T407" s="3"/>
      <c r="U407" s="3"/>
      <c r="V407" s="3"/>
      <c r="W407" s="3"/>
      <c r="X407" s="3"/>
      <c r="Y407" s="3"/>
      <c r="Z407" s="3"/>
    </row>
    <row r="408" spans="1:26" ht="15.75" customHeight="1" x14ac:dyDescent="0.3">
      <c r="A408" s="3"/>
      <c r="B408" s="3"/>
      <c r="C408" s="3"/>
      <c r="D408" s="51"/>
      <c r="E408" s="51"/>
      <c r="F408" s="3"/>
      <c r="G408" s="3"/>
      <c r="H408" s="3"/>
      <c r="I408" s="51"/>
      <c r="J408" s="51"/>
      <c r="K408" s="3"/>
      <c r="L408" s="3"/>
      <c r="M408" s="3"/>
      <c r="N408" s="3"/>
      <c r="O408" s="3"/>
      <c r="P408" s="3"/>
      <c r="Q408" s="3"/>
      <c r="R408" s="3"/>
      <c r="S408" s="3"/>
      <c r="T408" s="3"/>
      <c r="U408" s="3"/>
      <c r="V408" s="3"/>
      <c r="W408" s="3"/>
      <c r="X408" s="3"/>
      <c r="Y408" s="3"/>
      <c r="Z408" s="3"/>
    </row>
    <row r="409" spans="1:26" ht="15.75" customHeight="1" x14ac:dyDescent="0.3">
      <c r="A409" s="3"/>
      <c r="B409" s="3"/>
      <c r="C409" s="3"/>
      <c r="D409" s="51"/>
      <c r="E409" s="51"/>
      <c r="F409" s="3"/>
      <c r="G409" s="3"/>
      <c r="H409" s="3"/>
      <c r="I409" s="51"/>
      <c r="J409" s="51"/>
      <c r="K409" s="3"/>
      <c r="L409" s="3"/>
      <c r="M409" s="3"/>
      <c r="N409" s="3"/>
      <c r="O409" s="3"/>
      <c r="P409" s="3"/>
      <c r="Q409" s="3"/>
      <c r="R409" s="3"/>
      <c r="S409" s="3"/>
      <c r="T409" s="3"/>
      <c r="U409" s="3"/>
      <c r="V409" s="3"/>
      <c r="W409" s="3"/>
      <c r="X409" s="3"/>
      <c r="Y409" s="3"/>
      <c r="Z409" s="3"/>
    </row>
    <row r="410" spans="1:26" ht="15.75" customHeight="1" x14ac:dyDescent="0.3">
      <c r="A410" s="3"/>
      <c r="B410" s="3"/>
      <c r="C410" s="3"/>
      <c r="D410" s="51"/>
      <c r="E410" s="51"/>
      <c r="F410" s="3"/>
      <c r="G410" s="3"/>
      <c r="H410" s="3"/>
      <c r="I410" s="51"/>
      <c r="J410" s="51"/>
      <c r="K410" s="3"/>
      <c r="L410" s="3"/>
      <c r="M410" s="3"/>
      <c r="N410" s="3"/>
      <c r="O410" s="3"/>
      <c r="P410" s="3"/>
      <c r="Q410" s="3"/>
      <c r="R410" s="3"/>
      <c r="S410" s="3"/>
      <c r="T410" s="3"/>
      <c r="U410" s="3"/>
      <c r="V410" s="3"/>
      <c r="W410" s="3"/>
      <c r="X410" s="3"/>
      <c r="Y410" s="3"/>
      <c r="Z410" s="3"/>
    </row>
    <row r="411" spans="1:26" ht="15.75" customHeight="1" x14ac:dyDescent="0.3">
      <c r="A411" s="3"/>
      <c r="B411" s="3"/>
      <c r="C411" s="3"/>
      <c r="D411" s="51"/>
      <c r="E411" s="51"/>
      <c r="F411" s="3"/>
      <c r="G411" s="3"/>
      <c r="H411" s="3"/>
      <c r="I411" s="51"/>
      <c r="J411" s="51"/>
      <c r="K411" s="3"/>
      <c r="L411" s="3"/>
      <c r="M411" s="3"/>
      <c r="N411" s="3"/>
      <c r="O411" s="3"/>
      <c r="P411" s="3"/>
      <c r="Q411" s="3"/>
      <c r="R411" s="3"/>
      <c r="S411" s="3"/>
      <c r="T411" s="3"/>
      <c r="U411" s="3"/>
      <c r="V411" s="3"/>
      <c r="W411" s="3"/>
      <c r="X411" s="3"/>
      <c r="Y411" s="3"/>
      <c r="Z411" s="3"/>
    </row>
    <row r="412" spans="1:26" ht="15.75" customHeight="1" x14ac:dyDescent="0.3">
      <c r="A412" s="3"/>
      <c r="B412" s="3"/>
      <c r="C412" s="3"/>
      <c r="D412" s="51"/>
      <c r="E412" s="51"/>
      <c r="F412" s="3"/>
      <c r="G412" s="3"/>
      <c r="H412" s="3"/>
      <c r="I412" s="51"/>
      <c r="J412" s="51"/>
      <c r="K412" s="3"/>
      <c r="L412" s="3"/>
      <c r="M412" s="3"/>
      <c r="N412" s="3"/>
      <c r="O412" s="3"/>
      <c r="P412" s="3"/>
      <c r="Q412" s="3"/>
      <c r="R412" s="3"/>
      <c r="S412" s="3"/>
      <c r="T412" s="3"/>
      <c r="U412" s="3"/>
      <c r="V412" s="3"/>
      <c r="W412" s="3"/>
      <c r="X412" s="3"/>
      <c r="Y412" s="3"/>
      <c r="Z412" s="3"/>
    </row>
    <row r="413" spans="1:26" ht="15.75" customHeight="1" x14ac:dyDescent="0.3">
      <c r="A413" s="3"/>
      <c r="B413" s="3"/>
      <c r="C413" s="3"/>
      <c r="D413" s="51"/>
      <c r="E413" s="51"/>
      <c r="F413" s="3"/>
      <c r="G413" s="3"/>
      <c r="H413" s="3"/>
      <c r="I413" s="51"/>
      <c r="J413" s="51"/>
      <c r="K413" s="3"/>
      <c r="L413" s="3"/>
      <c r="M413" s="3"/>
      <c r="N413" s="3"/>
      <c r="O413" s="3"/>
      <c r="P413" s="3"/>
      <c r="Q413" s="3"/>
      <c r="R413" s="3"/>
      <c r="S413" s="3"/>
      <c r="T413" s="3"/>
      <c r="U413" s="3"/>
      <c r="V413" s="3"/>
      <c r="W413" s="3"/>
      <c r="X413" s="3"/>
      <c r="Y413" s="3"/>
      <c r="Z413" s="3"/>
    </row>
    <row r="414" spans="1:26" ht="15.75" customHeight="1" x14ac:dyDescent="0.3">
      <c r="A414" s="3"/>
      <c r="B414" s="3"/>
      <c r="C414" s="3"/>
      <c r="D414" s="51"/>
      <c r="E414" s="51"/>
      <c r="F414" s="3"/>
      <c r="G414" s="3"/>
      <c r="H414" s="3"/>
      <c r="I414" s="51"/>
      <c r="J414" s="51"/>
      <c r="K414" s="3"/>
      <c r="L414" s="3"/>
      <c r="M414" s="3"/>
      <c r="N414" s="3"/>
      <c r="O414" s="3"/>
      <c r="P414" s="3"/>
      <c r="Q414" s="3"/>
      <c r="R414" s="3"/>
      <c r="S414" s="3"/>
      <c r="T414" s="3"/>
      <c r="U414" s="3"/>
      <c r="V414" s="3"/>
      <c r="W414" s="3"/>
      <c r="X414" s="3"/>
      <c r="Y414" s="3"/>
      <c r="Z414" s="3"/>
    </row>
    <row r="415" spans="1:26" ht="15.75" customHeight="1" x14ac:dyDescent="0.3">
      <c r="A415" s="3"/>
      <c r="B415" s="3"/>
      <c r="C415" s="3"/>
      <c r="D415" s="51"/>
      <c r="E415" s="51"/>
      <c r="F415" s="3"/>
      <c r="G415" s="3"/>
      <c r="H415" s="3"/>
      <c r="I415" s="51"/>
      <c r="J415" s="51"/>
      <c r="K415" s="3"/>
      <c r="L415" s="3"/>
      <c r="M415" s="3"/>
      <c r="N415" s="3"/>
      <c r="O415" s="3"/>
      <c r="P415" s="3"/>
      <c r="Q415" s="3"/>
      <c r="R415" s="3"/>
      <c r="S415" s="3"/>
      <c r="T415" s="3"/>
      <c r="U415" s="3"/>
      <c r="V415" s="3"/>
      <c r="W415" s="3"/>
      <c r="X415" s="3"/>
      <c r="Y415" s="3"/>
      <c r="Z415" s="3"/>
    </row>
    <row r="416" spans="1:26" ht="15.75" customHeight="1" x14ac:dyDescent="0.3">
      <c r="A416" s="3"/>
      <c r="B416" s="3"/>
      <c r="C416" s="3"/>
      <c r="D416" s="51"/>
      <c r="E416" s="51"/>
      <c r="F416" s="3"/>
      <c r="G416" s="3"/>
      <c r="H416" s="3"/>
      <c r="I416" s="51"/>
      <c r="J416" s="51"/>
      <c r="K416" s="3"/>
      <c r="L416" s="3"/>
      <c r="M416" s="3"/>
      <c r="N416" s="3"/>
      <c r="O416" s="3"/>
      <c r="P416" s="3"/>
      <c r="Q416" s="3"/>
      <c r="R416" s="3"/>
      <c r="S416" s="3"/>
      <c r="T416" s="3"/>
      <c r="U416" s="3"/>
      <c r="V416" s="3"/>
      <c r="W416" s="3"/>
      <c r="X416" s="3"/>
      <c r="Y416" s="3"/>
      <c r="Z416" s="3"/>
    </row>
    <row r="417" spans="1:26" ht="15.75" customHeight="1" x14ac:dyDescent="0.3">
      <c r="A417" s="3"/>
      <c r="B417" s="3"/>
      <c r="C417" s="3"/>
      <c r="D417" s="51"/>
      <c r="E417" s="51"/>
      <c r="F417" s="3"/>
      <c r="G417" s="3"/>
      <c r="H417" s="3"/>
      <c r="I417" s="51"/>
      <c r="J417" s="51"/>
      <c r="K417" s="3"/>
      <c r="L417" s="3"/>
      <c r="M417" s="3"/>
      <c r="N417" s="3"/>
      <c r="O417" s="3"/>
      <c r="P417" s="3"/>
      <c r="Q417" s="3"/>
      <c r="R417" s="3"/>
      <c r="S417" s="3"/>
      <c r="T417" s="3"/>
      <c r="U417" s="3"/>
      <c r="V417" s="3"/>
      <c r="W417" s="3"/>
      <c r="X417" s="3"/>
      <c r="Y417" s="3"/>
      <c r="Z417" s="3"/>
    </row>
    <row r="418" spans="1:26" ht="15.75" customHeight="1" x14ac:dyDescent="0.3">
      <c r="A418" s="3"/>
      <c r="B418" s="3"/>
      <c r="C418" s="3"/>
      <c r="D418" s="51"/>
      <c r="E418" s="51"/>
      <c r="F418" s="3"/>
      <c r="G418" s="3"/>
      <c r="H418" s="3"/>
      <c r="I418" s="51"/>
      <c r="J418" s="51"/>
      <c r="K418" s="3"/>
      <c r="L418" s="3"/>
      <c r="M418" s="3"/>
      <c r="N418" s="3"/>
      <c r="O418" s="3"/>
      <c r="P418" s="3"/>
      <c r="Q418" s="3"/>
      <c r="R418" s="3"/>
      <c r="S418" s="3"/>
      <c r="T418" s="3"/>
      <c r="U418" s="3"/>
      <c r="V418" s="3"/>
      <c r="W418" s="3"/>
      <c r="X418" s="3"/>
      <c r="Y418" s="3"/>
      <c r="Z418" s="3"/>
    </row>
    <row r="419" spans="1:26" ht="15.75" customHeight="1" x14ac:dyDescent="0.3">
      <c r="A419" s="3"/>
      <c r="B419" s="3"/>
      <c r="C419" s="3"/>
      <c r="D419" s="51"/>
      <c r="E419" s="51"/>
      <c r="F419" s="3"/>
      <c r="G419" s="3"/>
      <c r="H419" s="3"/>
      <c r="I419" s="51"/>
      <c r="J419" s="51"/>
      <c r="K419" s="3"/>
      <c r="L419" s="3"/>
      <c r="M419" s="3"/>
      <c r="N419" s="3"/>
      <c r="O419" s="3"/>
      <c r="P419" s="3"/>
      <c r="Q419" s="3"/>
      <c r="R419" s="3"/>
      <c r="S419" s="3"/>
      <c r="T419" s="3"/>
      <c r="U419" s="3"/>
      <c r="V419" s="3"/>
      <c r="W419" s="3"/>
      <c r="X419" s="3"/>
      <c r="Y419" s="3"/>
      <c r="Z419" s="3"/>
    </row>
    <row r="420" spans="1:26" ht="15.75" customHeight="1" x14ac:dyDescent="0.3">
      <c r="A420" s="3"/>
      <c r="B420" s="3"/>
      <c r="C420" s="3"/>
      <c r="D420" s="51"/>
      <c r="E420" s="51"/>
      <c r="F420" s="3"/>
      <c r="G420" s="3"/>
      <c r="H420" s="3"/>
      <c r="I420" s="51"/>
      <c r="J420" s="51"/>
      <c r="K420" s="3"/>
      <c r="L420" s="3"/>
      <c r="M420" s="3"/>
      <c r="N420" s="3"/>
      <c r="O420" s="3"/>
      <c r="P420" s="3"/>
      <c r="Q420" s="3"/>
      <c r="R420" s="3"/>
      <c r="S420" s="3"/>
      <c r="T420" s="3"/>
      <c r="U420" s="3"/>
      <c r="V420" s="3"/>
      <c r="W420" s="3"/>
      <c r="X420" s="3"/>
      <c r="Y420" s="3"/>
      <c r="Z420" s="3"/>
    </row>
    <row r="421" spans="1:26" ht="15.75" customHeight="1" x14ac:dyDescent="0.3">
      <c r="A421" s="3"/>
      <c r="B421" s="3"/>
      <c r="C421" s="3"/>
      <c r="D421" s="51"/>
      <c r="E421" s="51"/>
      <c r="F421" s="3"/>
      <c r="G421" s="3"/>
      <c r="H421" s="3"/>
      <c r="I421" s="51"/>
      <c r="J421" s="51"/>
      <c r="K421" s="3"/>
      <c r="L421" s="3"/>
      <c r="M421" s="3"/>
      <c r="N421" s="3"/>
      <c r="O421" s="3"/>
      <c r="P421" s="3"/>
      <c r="Q421" s="3"/>
      <c r="R421" s="3"/>
      <c r="S421" s="3"/>
      <c r="T421" s="3"/>
      <c r="U421" s="3"/>
      <c r="V421" s="3"/>
      <c r="W421" s="3"/>
      <c r="X421" s="3"/>
      <c r="Y421" s="3"/>
      <c r="Z421" s="3"/>
    </row>
    <row r="422" spans="1:26" ht="15.75" customHeight="1" x14ac:dyDescent="0.3">
      <c r="A422" s="3"/>
      <c r="B422" s="3"/>
      <c r="C422" s="3"/>
      <c r="D422" s="51"/>
      <c r="E422" s="51"/>
      <c r="F422" s="3"/>
      <c r="G422" s="3"/>
      <c r="H422" s="3"/>
      <c r="I422" s="51"/>
      <c r="J422" s="51"/>
      <c r="K422" s="3"/>
      <c r="L422" s="3"/>
      <c r="M422" s="3"/>
      <c r="N422" s="3"/>
      <c r="O422" s="3"/>
      <c r="P422" s="3"/>
      <c r="Q422" s="3"/>
      <c r="R422" s="3"/>
      <c r="S422" s="3"/>
      <c r="T422" s="3"/>
      <c r="U422" s="3"/>
      <c r="V422" s="3"/>
      <c r="W422" s="3"/>
      <c r="X422" s="3"/>
      <c r="Y422" s="3"/>
      <c r="Z422" s="3"/>
    </row>
    <row r="423" spans="1:26" ht="15.75" customHeight="1" x14ac:dyDescent="0.3">
      <c r="A423" s="3"/>
      <c r="B423" s="3"/>
      <c r="C423" s="3"/>
      <c r="D423" s="51"/>
      <c r="E423" s="51"/>
      <c r="F423" s="3"/>
      <c r="G423" s="3"/>
      <c r="H423" s="3"/>
      <c r="I423" s="51"/>
      <c r="J423" s="51"/>
      <c r="K423" s="3"/>
      <c r="L423" s="3"/>
      <c r="M423" s="3"/>
      <c r="N423" s="3"/>
      <c r="O423" s="3"/>
      <c r="P423" s="3"/>
      <c r="Q423" s="3"/>
      <c r="R423" s="3"/>
      <c r="S423" s="3"/>
      <c r="T423" s="3"/>
      <c r="U423" s="3"/>
      <c r="V423" s="3"/>
      <c r="W423" s="3"/>
      <c r="X423" s="3"/>
      <c r="Y423" s="3"/>
      <c r="Z423" s="3"/>
    </row>
    <row r="424" spans="1:26" ht="15.75" customHeight="1" x14ac:dyDescent="0.3">
      <c r="A424" s="3"/>
      <c r="B424" s="3"/>
      <c r="C424" s="3"/>
      <c r="D424" s="51"/>
      <c r="E424" s="51"/>
      <c r="F424" s="3"/>
      <c r="G424" s="3"/>
      <c r="H424" s="3"/>
      <c r="I424" s="51"/>
      <c r="J424" s="51"/>
      <c r="K424" s="3"/>
      <c r="L424" s="3"/>
      <c r="M424" s="3"/>
      <c r="N424" s="3"/>
      <c r="O424" s="3"/>
      <c r="P424" s="3"/>
      <c r="Q424" s="3"/>
      <c r="R424" s="3"/>
      <c r="S424" s="3"/>
      <c r="T424" s="3"/>
      <c r="U424" s="3"/>
      <c r="V424" s="3"/>
      <c r="W424" s="3"/>
      <c r="X424" s="3"/>
      <c r="Y424" s="3"/>
      <c r="Z424" s="3"/>
    </row>
    <row r="425" spans="1:26" ht="15.75" customHeight="1" x14ac:dyDescent="0.3">
      <c r="A425" s="3"/>
      <c r="B425" s="3"/>
      <c r="C425" s="3"/>
      <c r="D425" s="51"/>
      <c r="E425" s="51"/>
      <c r="F425" s="3"/>
      <c r="G425" s="3"/>
      <c r="H425" s="3"/>
      <c r="I425" s="51"/>
      <c r="J425" s="51"/>
      <c r="K425" s="3"/>
      <c r="L425" s="3"/>
      <c r="M425" s="3"/>
      <c r="N425" s="3"/>
      <c r="O425" s="3"/>
      <c r="P425" s="3"/>
      <c r="Q425" s="3"/>
      <c r="R425" s="3"/>
      <c r="S425" s="3"/>
      <c r="T425" s="3"/>
      <c r="U425" s="3"/>
      <c r="V425" s="3"/>
      <c r="W425" s="3"/>
      <c r="X425" s="3"/>
      <c r="Y425" s="3"/>
      <c r="Z425" s="3"/>
    </row>
    <row r="426" spans="1:26" ht="15.75" customHeight="1" x14ac:dyDescent="0.3">
      <c r="A426" s="3"/>
      <c r="B426" s="3"/>
      <c r="C426" s="3"/>
      <c r="D426" s="51"/>
      <c r="E426" s="51"/>
      <c r="F426" s="3"/>
      <c r="G426" s="3"/>
      <c r="H426" s="3"/>
      <c r="I426" s="51"/>
      <c r="J426" s="51"/>
      <c r="K426" s="3"/>
      <c r="L426" s="3"/>
      <c r="M426" s="3"/>
      <c r="N426" s="3"/>
      <c r="O426" s="3"/>
      <c r="P426" s="3"/>
      <c r="Q426" s="3"/>
      <c r="R426" s="3"/>
      <c r="S426" s="3"/>
      <c r="T426" s="3"/>
      <c r="U426" s="3"/>
      <c r="V426" s="3"/>
      <c r="W426" s="3"/>
      <c r="X426" s="3"/>
      <c r="Y426" s="3"/>
      <c r="Z426" s="3"/>
    </row>
    <row r="427" spans="1:26" ht="15.75" customHeight="1" x14ac:dyDescent="0.3">
      <c r="A427" s="3"/>
      <c r="B427" s="3"/>
      <c r="C427" s="3"/>
      <c r="D427" s="51"/>
      <c r="E427" s="51"/>
      <c r="F427" s="3"/>
      <c r="G427" s="3"/>
      <c r="H427" s="3"/>
      <c r="I427" s="51"/>
      <c r="J427" s="51"/>
      <c r="K427" s="3"/>
      <c r="L427" s="3"/>
      <c r="M427" s="3"/>
      <c r="N427" s="3"/>
      <c r="O427" s="3"/>
      <c r="P427" s="3"/>
      <c r="Q427" s="3"/>
      <c r="R427" s="3"/>
      <c r="S427" s="3"/>
      <c r="T427" s="3"/>
      <c r="U427" s="3"/>
      <c r="V427" s="3"/>
      <c r="W427" s="3"/>
      <c r="X427" s="3"/>
      <c r="Y427" s="3"/>
      <c r="Z427" s="3"/>
    </row>
    <row r="428" spans="1:26" ht="15.75" customHeight="1" x14ac:dyDescent="0.3">
      <c r="A428" s="3"/>
      <c r="B428" s="3"/>
      <c r="C428" s="3"/>
      <c r="D428" s="51"/>
      <c r="E428" s="51"/>
      <c r="F428" s="3"/>
      <c r="G428" s="3"/>
      <c r="H428" s="3"/>
      <c r="I428" s="51"/>
      <c r="J428" s="51"/>
      <c r="K428" s="3"/>
      <c r="L428" s="3"/>
      <c r="M428" s="3"/>
      <c r="N428" s="3"/>
      <c r="O428" s="3"/>
      <c r="P428" s="3"/>
      <c r="Q428" s="3"/>
      <c r="R428" s="3"/>
      <c r="S428" s="3"/>
      <c r="T428" s="3"/>
      <c r="U428" s="3"/>
      <c r="V428" s="3"/>
      <c r="W428" s="3"/>
      <c r="X428" s="3"/>
      <c r="Y428" s="3"/>
      <c r="Z428" s="3"/>
    </row>
    <row r="429" spans="1:26" ht="15.75" customHeight="1" x14ac:dyDescent="0.3">
      <c r="A429" s="3"/>
      <c r="B429" s="3"/>
      <c r="C429" s="3"/>
      <c r="D429" s="51"/>
      <c r="E429" s="51"/>
      <c r="F429" s="3"/>
      <c r="G429" s="3"/>
      <c r="H429" s="3"/>
      <c r="I429" s="51"/>
      <c r="J429" s="51"/>
      <c r="K429" s="3"/>
      <c r="L429" s="3"/>
      <c r="M429" s="3"/>
      <c r="N429" s="3"/>
      <c r="O429" s="3"/>
      <c r="P429" s="3"/>
      <c r="Q429" s="3"/>
      <c r="R429" s="3"/>
      <c r="S429" s="3"/>
      <c r="T429" s="3"/>
      <c r="U429" s="3"/>
      <c r="V429" s="3"/>
      <c r="W429" s="3"/>
      <c r="X429" s="3"/>
      <c r="Y429" s="3"/>
      <c r="Z429" s="3"/>
    </row>
    <row r="430" spans="1:26" ht="15.75" customHeight="1" x14ac:dyDescent="0.3">
      <c r="A430" s="3"/>
      <c r="B430" s="3"/>
      <c r="C430" s="3"/>
      <c r="D430" s="51"/>
      <c r="E430" s="51"/>
      <c r="F430" s="3"/>
      <c r="G430" s="3"/>
      <c r="H430" s="3"/>
      <c r="I430" s="51"/>
      <c r="J430" s="51"/>
      <c r="K430" s="3"/>
      <c r="L430" s="3"/>
      <c r="M430" s="3"/>
      <c r="N430" s="3"/>
      <c r="O430" s="3"/>
      <c r="P430" s="3"/>
      <c r="Q430" s="3"/>
      <c r="R430" s="3"/>
      <c r="S430" s="3"/>
      <c r="T430" s="3"/>
      <c r="U430" s="3"/>
      <c r="V430" s="3"/>
      <c r="W430" s="3"/>
      <c r="X430" s="3"/>
      <c r="Y430" s="3"/>
      <c r="Z430" s="3"/>
    </row>
    <row r="431" spans="1:26" ht="15.75" customHeight="1" x14ac:dyDescent="0.3">
      <c r="A431" s="3"/>
      <c r="B431" s="3"/>
      <c r="C431" s="3"/>
      <c r="D431" s="51"/>
      <c r="E431" s="51"/>
      <c r="F431" s="3"/>
      <c r="G431" s="3"/>
      <c r="H431" s="3"/>
      <c r="I431" s="51"/>
      <c r="J431" s="51"/>
      <c r="K431" s="3"/>
      <c r="L431" s="3"/>
      <c r="M431" s="3"/>
      <c r="N431" s="3"/>
      <c r="O431" s="3"/>
      <c r="P431" s="3"/>
      <c r="Q431" s="3"/>
      <c r="R431" s="3"/>
      <c r="S431" s="3"/>
      <c r="T431" s="3"/>
      <c r="U431" s="3"/>
      <c r="V431" s="3"/>
      <c r="W431" s="3"/>
      <c r="X431" s="3"/>
      <c r="Y431" s="3"/>
      <c r="Z431" s="3"/>
    </row>
    <row r="432" spans="1:26" ht="15.75" customHeight="1" x14ac:dyDescent="0.3">
      <c r="A432" s="3"/>
      <c r="B432" s="3"/>
      <c r="C432" s="3"/>
      <c r="D432" s="51"/>
      <c r="E432" s="51"/>
      <c r="F432" s="3"/>
      <c r="G432" s="3"/>
      <c r="H432" s="3"/>
      <c r="I432" s="51"/>
      <c r="J432" s="51"/>
      <c r="K432" s="3"/>
      <c r="L432" s="3"/>
      <c r="M432" s="3"/>
      <c r="N432" s="3"/>
      <c r="O432" s="3"/>
      <c r="P432" s="3"/>
      <c r="Q432" s="3"/>
      <c r="R432" s="3"/>
      <c r="S432" s="3"/>
      <c r="T432" s="3"/>
      <c r="U432" s="3"/>
      <c r="V432" s="3"/>
      <c r="W432" s="3"/>
      <c r="X432" s="3"/>
      <c r="Y432" s="3"/>
      <c r="Z432" s="3"/>
    </row>
    <row r="433" spans="1:26" ht="15.75" customHeight="1" x14ac:dyDescent="0.3">
      <c r="A433" s="3"/>
      <c r="B433" s="3"/>
      <c r="C433" s="3"/>
      <c r="D433" s="51"/>
      <c r="E433" s="51"/>
      <c r="F433" s="3"/>
      <c r="G433" s="3"/>
      <c r="H433" s="3"/>
      <c r="I433" s="51"/>
      <c r="J433" s="51"/>
      <c r="K433" s="3"/>
      <c r="L433" s="3"/>
      <c r="M433" s="3"/>
      <c r="N433" s="3"/>
      <c r="O433" s="3"/>
      <c r="P433" s="3"/>
      <c r="Q433" s="3"/>
      <c r="R433" s="3"/>
      <c r="S433" s="3"/>
      <c r="T433" s="3"/>
      <c r="U433" s="3"/>
      <c r="V433" s="3"/>
      <c r="W433" s="3"/>
      <c r="X433" s="3"/>
      <c r="Y433" s="3"/>
      <c r="Z433" s="3"/>
    </row>
    <row r="434" spans="1:26" ht="15.75" customHeight="1" x14ac:dyDescent="0.3">
      <c r="A434" s="3"/>
      <c r="B434" s="3"/>
      <c r="C434" s="3"/>
      <c r="D434" s="51"/>
      <c r="E434" s="51"/>
      <c r="F434" s="3"/>
      <c r="G434" s="3"/>
      <c r="H434" s="3"/>
      <c r="I434" s="51"/>
      <c r="J434" s="51"/>
      <c r="K434" s="3"/>
      <c r="L434" s="3"/>
      <c r="M434" s="3"/>
      <c r="N434" s="3"/>
      <c r="O434" s="3"/>
      <c r="P434" s="3"/>
      <c r="Q434" s="3"/>
      <c r="R434" s="3"/>
      <c r="S434" s="3"/>
      <c r="T434" s="3"/>
      <c r="U434" s="3"/>
      <c r="V434" s="3"/>
      <c r="W434" s="3"/>
      <c r="X434" s="3"/>
      <c r="Y434" s="3"/>
      <c r="Z434" s="3"/>
    </row>
    <row r="435" spans="1:26" ht="15.75" customHeight="1" x14ac:dyDescent="0.3">
      <c r="A435" s="3"/>
      <c r="B435" s="3"/>
      <c r="C435" s="3"/>
      <c r="D435" s="51"/>
      <c r="E435" s="51"/>
      <c r="F435" s="3"/>
      <c r="G435" s="3"/>
      <c r="H435" s="3"/>
      <c r="I435" s="51"/>
      <c r="J435" s="51"/>
      <c r="K435" s="3"/>
      <c r="L435" s="3"/>
      <c r="M435" s="3"/>
      <c r="N435" s="3"/>
      <c r="O435" s="3"/>
      <c r="P435" s="3"/>
      <c r="Q435" s="3"/>
      <c r="R435" s="3"/>
      <c r="S435" s="3"/>
      <c r="T435" s="3"/>
      <c r="U435" s="3"/>
      <c r="V435" s="3"/>
      <c r="W435" s="3"/>
      <c r="X435" s="3"/>
      <c r="Y435" s="3"/>
      <c r="Z435" s="3"/>
    </row>
    <row r="436" spans="1:26" ht="15.75" customHeight="1" x14ac:dyDescent="0.3">
      <c r="A436" s="3"/>
      <c r="B436" s="3"/>
      <c r="C436" s="3"/>
      <c r="D436" s="51"/>
      <c r="E436" s="51"/>
      <c r="F436" s="3"/>
      <c r="G436" s="3"/>
      <c r="H436" s="3"/>
      <c r="I436" s="51"/>
      <c r="J436" s="51"/>
      <c r="K436" s="3"/>
      <c r="L436" s="3"/>
      <c r="M436" s="3"/>
      <c r="N436" s="3"/>
      <c r="O436" s="3"/>
      <c r="P436" s="3"/>
      <c r="Q436" s="3"/>
      <c r="R436" s="3"/>
      <c r="S436" s="3"/>
      <c r="T436" s="3"/>
      <c r="U436" s="3"/>
      <c r="V436" s="3"/>
      <c r="W436" s="3"/>
      <c r="X436" s="3"/>
      <c r="Y436" s="3"/>
      <c r="Z436" s="3"/>
    </row>
    <row r="437" spans="1:26" ht="15.75" customHeight="1" x14ac:dyDescent="0.3">
      <c r="A437" s="3"/>
      <c r="B437" s="3"/>
      <c r="C437" s="3"/>
      <c r="D437" s="51"/>
      <c r="E437" s="51"/>
      <c r="F437" s="3"/>
      <c r="G437" s="3"/>
      <c r="H437" s="3"/>
      <c r="I437" s="51"/>
      <c r="J437" s="51"/>
      <c r="K437" s="3"/>
      <c r="L437" s="3"/>
      <c r="M437" s="3"/>
      <c r="N437" s="3"/>
      <c r="O437" s="3"/>
      <c r="P437" s="3"/>
      <c r="Q437" s="3"/>
      <c r="R437" s="3"/>
      <c r="S437" s="3"/>
      <c r="T437" s="3"/>
      <c r="U437" s="3"/>
      <c r="V437" s="3"/>
      <c r="W437" s="3"/>
      <c r="X437" s="3"/>
      <c r="Y437" s="3"/>
      <c r="Z437" s="3"/>
    </row>
    <row r="438" spans="1:26" ht="15.75" customHeight="1" x14ac:dyDescent="0.3">
      <c r="A438" s="3"/>
      <c r="B438" s="3"/>
      <c r="C438" s="3"/>
      <c r="D438" s="51"/>
      <c r="E438" s="51"/>
      <c r="F438" s="3"/>
      <c r="G438" s="3"/>
      <c r="H438" s="3"/>
      <c r="I438" s="51"/>
      <c r="J438" s="51"/>
      <c r="K438" s="3"/>
      <c r="L438" s="3"/>
      <c r="M438" s="3"/>
      <c r="N438" s="3"/>
      <c r="O438" s="3"/>
      <c r="P438" s="3"/>
      <c r="Q438" s="3"/>
      <c r="R438" s="3"/>
      <c r="S438" s="3"/>
      <c r="T438" s="3"/>
      <c r="U438" s="3"/>
      <c r="V438" s="3"/>
      <c r="W438" s="3"/>
      <c r="X438" s="3"/>
      <c r="Y438" s="3"/>
      <c r="Z438" s="3"/>
    </row>
    <row r="439" spans="1:26" ht="15.75" customHeight="1" x14ac:dyDescent="0.3">
      <c r="A439" s="3"/>
      <c r="B439" s="3"/>
      <c r="C439" s="3"/>
      <c r="D439" s="51"/>
      <c r="E439" s="51"/>
      <c r="F439" s="3"/>
      <c r="G439" s="3"/>
      <c r="H439" s="3"/>
      <c r="I439" s="51"/>
      <c r="J439" s="51"/>
      <c r="K439" s="3"/>
      <c r="L439" s="3"/>
      <c r="M439" s="3"/>
      <c r="N439" s="3"/>
      <c r="O439" s="3"/>
      <c r="P439" s="3"/>
      <c r="Q439" s="3"/>
      <c r="R439" s="3"/>
      <c r="S439" s="3"/>
      <c r="T439" s="3"/>
      <c r="U439" s="3"/>
      <c r="V439" s="3"/>
      <c r="W439" s="3"/>
      <c r="X439" s="3"/>
      <c r="Y439" s="3"/>
      <c r="Z439" s="3"/>
    </row>
    <row r="440" spans="1:26" ht="15.75" customHeight="1" x14ac:dyDescent="0.3">
      <c r="A440" s="3"/>
      <c r="B440" s="3"/>
      <c r="C440" s="3"/>
      <c r="D440" s="51"/>
      <c r="E440" s="51"/>
      <c r="F440" s="3"/>
      <c r="G440" s="3"/>
      <c r="H440" s="3"/>
      <c r="I440" s="51"/>
      <c r="J440" s="51"/>
      <c r="K440" s="3"/>
      <c r="L440" s="3"/>
      <c r="M440" s="3"/>
      <c r="N440" s="3"/>
      <c r="O440" s="3"/>
      <c r="P440" s="3"/>
      <c r="Q440" s="3"/>
      <c r="R440" s="3"/>
      <c r="S440" s="3"/>
      <c r="T440" s="3"/>
      <c r="U440" s="3"/>
      <c r="V440" s="3"/>
      <c r="W440" s="3"/>
      <c r="X440" s="3"/>
      <c r="Y440" s="3"/>
      <c r="Z440" s="3"/>
    </row>
    <row r="441" spans="1:26" ht="15.75" customHeight="1" x14ac:dyDescent="0.3">
      <c r="A441" s="3"/>
      <c r="B441" s="3"/>
      <c r="C441" s="3"/>
      <c r="D441" s="51"/>
      <c r="E441" s="51"/>
      <c r="F441" s="3"/>
      <c r="G441" s="3"/>
      <c r="H441" s="3"/>
      <c r="I441" s="51"/>
      <c r="J441" s="51"/>
      <c r="K441" s="3"/>
      <c r="L441" s="3"/>
      <c r="M441" s="3"/>
      <c r="N441" s="3"/>
      <c r="O441" s="3"/>
      <c r="P441" s="3"/>
      <c r="Q441" s="3"/>
      <c r="R441" s="3"/>
      <c r="S441" s="3"/>
      <c r="T441" s="3"/>
      <c r="U441" s="3"/>
      <c r="V441" s="3"/>
      <c r="W441" s="3"/>
      <c r="X441" s="3"/>
      <c r="Y441" s="3"/>
      <c r="Z441" s="3"/>
    </row>
    <row r="442" spans="1:26" ht="15.75" customHeight="1" x14ac:dyDescent="0.3">
      <c r="A442" s="3"/>
      <c r="B442" s="3"/>
      <c r="C442" s="3"/>
      <c r="D442" s="51"/>
      <c r="E442" s="51"/>
      <c r="F442" s="3"/>
      <c r="G442" s="3"/>
      <c r="H442" s="3"/>
      <c r="I442" s="51"/>
      <c r="J442" s="51"/>
      <c r="K442" s="3"/>
      <c r="L442" s="3"/>
      <c r="M442" s="3"/>
      <c r="N442" s="3"/>
      <c r="O442" s="3"/>
      <c r="P442" s="3"/>
      <c r="Q442" s="3"/>
      <c r="R442" s="3"/>
      <c r="S442" s="3"/>
      <c r="T442" s="3"/>
      <c r="U442" s="3"/>
      <c r="V442" s="3"/>
      <c r="W442" s="3"/>
      <c r="X442" s="3"/>
      <c r="Y442" s="3"/>
      <c r="Z442" s="3"/>
    </row>
    <row r="443" spans="1:26" ht="15.75" customHeight="1" x14ac:dyDescent="0.3">
      <c r="A443" s="3"/>
      <c r="B443" s="3"/>
      <c r="C443" s="3"/>
      <c r="D443" s="51"/>
      <c r="E443" s="51"/>
      <c r="F443" s="3"/>
      <c r="G443" s="3"/>
      <c r="H443" s="3"/>
      <c r="I443" s="51"/>
      <c r="J443" s="51"/>
      <c r="K443" s="3"/>
      <c r="L443" s="3"/>
      <c r="M443" s="3"/>
      <c r="N443" s="3"/>
      <c r="O443" s="3"/>
      <c r="P443" s="3"/>
      <c r="Q443" s="3"/>
      <c r="R443" s="3"/>
      <c r="S443" s="3"/>
      <c r="T443" s="3"/>
      <c r="U443" s="3"/>
      <c r="V443" s="3"/>
      <c r="W443" s="3"/>
      <c r="X443" s="3"/>
      <c r="Y443" s="3"/>
      <c r="Z443" s="3"/>
    </row>
    <row r="444" spans="1:26" ht="15.75" customHeight="1" x14ac:dyDescent="0.3">
      <c r="A444" s="3"/>
      <c r="B444" s="3"/>
      <c r="C444" s="3"/>
      <c r="D444" s="51"/>
      <c r="E444" s="51"/>
      <c r="F444" s="3"/>
      <c r="G444" s="3"/>
      <c r="H444" s="3"/>
      <c r="I444" s="51"/>
      <c r="J444" s="51"/>
      <c r="K444" s="3"/>
      <c r="L444" s="3"/>
      <c r="M444" s="3"/>
      <c r="N444" s="3"/>
      <c r="O444" s="3"/>
      <c r="P444" s="3"/>
      <c r="Q444" s="3"/>
      <c r="R444" s="3"/>
      <c r="S444" s="3"/>
      <c r="T444" s="3"/>
      <c r="U444" s="3"/>
      <c r="V444" s="3"/>
      <c r="W444" s="3"/>
      <c r="X444" s="3"/>
      <c r="Y444" s="3"/>
      <c r="Z444" s="3"/>
    </row>
    <row r="445" spans="1:26" ht="15.75" customHeight="1" x14ac:dyDescent="0.3">
      <c r="A445" s="3"/>
      <c r="B445" s="3"/>
      <c r="C445" s="3"/>
      <c r="D445" s="51"/>
      <c r="E445" s="51"/>
      <c r="F445" s="3"/>
      <c r="G445" s="3"/>
      <c r="H445" s="3"/>
      <c r="I445" s="51"/>
      <c r="J445" s="51"/>
      <c r="K445" s="3"/>
      <c r="L445" s="3"/>
      <c r="M445" s="3"/>
      <c r="N445" s="3"/>
      <c r="O445" s="3"/>
      <c r="P445" s="3"/>
      <c r="Q445" s="3"/>
      <c r="R445" s="3"/>
      <c r="S445" s="3"/>
      <c r="T445" s="3"/>
      <c r="U445" s="3"/>
      <c r="V445" s="3"/>
      <c r="W445" s="3"/>
      <c r="X445" s="3"/>
      <c r="Y445" s="3"/>
      <c r="Z445" s="3"/>
    </row>
    <row r="446" spans="1:26" ht="15.75" customHeight="1" x14ac:dyDescent="0.3">
      <c r="A446" s="3"/>
      <c r="B446" s="3"/>
      <c r="C446" s="3"/>
      <c r="D446" s="51"/>
      <c r="E446" s="51"/>
      <c r="F446" s="3"/>
      <c r="G446" s="3"/>
      <c r="H446" s="3"/>
      <c r="I446" s="51"/>
      <c r="J446" s="51"/>
      <c r="K446" s="3"/>
      <c r="L446" s="3"/>
      <c r="M446" s="3"/>
      <c r="N446" s="3"/>
      <c r="O446" s="3"/>
      <c r="P446" s="3"/>
      <c r="Q446" s="3"/>
      <c r="R446" s="3"/>
      <c r="S446" s="3"/>
      <c r="T446" s="3"/>
      <c r="U446" s="3"/>
      <c r="V446" s="3"/>
      <c r="W446" s="3"/>
      <c r="X446" s="3"/>
      <c r="Y446" s="3"/>
      <c r="Z446" s="3"/>
    </row>
    <row r="447" spans="1:26" ht="15.75" customHeight="1" x14ac:dyDescent="0.3">
      <c r="A447" s="3"/>
      <c r="B447" s="3"/>
      <c r="C447" s="3"/>
      <c r="D447" s="51"/>
      <c r="E447" s="51"/>
      <c r="F447" s="3"/>
      <c r="G447" s="3"/>
      <c r="H447" s="3"/>
      <c r="I447" s="51"/>
      <c r="J447" s="51"/>
      <c r="K447" s="3"/>
      <c r="L447" s="3"/>
      <c r="M447" s="3"/>
      <c r="N447" s="3"/>
      <c r="O447" s="3"/>
      <c r="P447" s="3"/>
      <c r="Q447" s="3"/>
      <c r="R447" s="3"/>
      <c r="S447" s="3"/>
      <c r="T447" s="3"/>
      <c r="U447" s="3"/>
      <c r="V447" s="3"/>
      <c r="W447" s="3"/>
      <c r="X447" s="3"/>
      <c r="Y447" s="3"/>
      <c r="Z447" s="3"/>
    </row>
    <row r="448" spans="1:26" ht="15.75" customHeight="1" x14ac:dyDescent="0.3">
      <c r="A448" s="3"/>
      <c r="B448" s="3"/>
      <c r="C448" s="3"/>
      <c r="D448" s="51"/>
      <c r="E448" s="51"/>
      <c r="F448" s="3"/>
      <c r="G448" s="3"/>
      <c r="H448" s="3"/>
      <c r="I448" s="51"/>
      <c r="J448" s="51"/>
      <c r="K448" s="3"/>
      <c r="L448" s="3"/>
      <c r="M448" s="3"/>
      <c r="N448" s="3"/>
      <c r="O448" s="3"/>
      <c r="P448" s="3"/>
      <c r="Q448" s="3"/>
      <c r="R448" s="3"/>
      <c r="S448" s="3"/>
      <c r="T448" s="3"/>
      <c r="U448" s="3"/>
      <c r="V448" s="3"/>
      <c r="W448" s="3"/>
      <c r="X448" s="3"/>
      <c r="Y448" s="3"/>
      <c r="Z448" s="3"/>
    </row>
    <row r="449" spans="1:26" ht="15.75" customHeight="1" x14ac:dyDescent="0.3">
      <c r="A449" s="3"/>
      <c r="B449" s="3"/>
      <c r="C449" s="3"/>
      <c r="D449" s="51"/>
      <c r="E449" s="51"/>
      <c r="F449" s="3"/>
      <c r="G449" s="3"/>
      <c r="H449" s="3"/>
      <c r="I449" s="51"/>
      <c r="J449" s="51"/>
      <c r="K449" s="3"/>
      <c r="L449" s="3"/>
      <c r="M449" s="3"/>
      <c r="N449" s="3"/>
      <c r="O449" s="3"/>
      <c r="P449" s="3"/>
      <c r="Q449" s="3"/>
      <c r="R449" s="3"/>
      <c r="S449" s="3"/>
      <c r="T449" s="3"/>
      <c r="U449" s="3"/>
      <c r="V449" s="3"/>
      <c r="W449" s="3"/>
      <c r="X449" s="3"/>
      <c r="Y449" s="3"/>
      <c r="Z449" s="3"/>
    </row>
    <row r="450" spans="1:26" ht="15.75" customHeight="1" x14ac:dyDescent="0.3">
      <c r="A450" s="3"/>
      <c r="B450" s="3"/>
      <c r="C450" s="3"/>
      <c r="D450" s="51"/>
      <c r="E450" s="51"/>
      <c r="F450" s="3"/>
      <c r="G450" s="3"/>
      <c r="H450" s="3"/>
      <c r="I450" s="51"/>
      <c r="J450" s="51"/>
      <c r="K450" s="3"/>
      <c r="L450" s="3"/>
      <c r="M450" s="3"/>
      <c r="N450" s="3"/>
      <c r="O450" s="3"/>
      <c r="P450" s="3"/>
      <c r="Q450" s="3"/>
      <c r="R450" s="3"/>
      <c r="S450" s="3"/>
      <c r="T450" s="3"/>
      <c r="U450" s="3"/>
      <c r="V450" s="3"/>
      <c r="W450" s="3"/>
      <c r="X450" s="3"/>
      <c r="Y450" s="3"/>
      <c r="Z450" s="3"/>
    </row>
    <row r="451" spans="1:26" ht="15.75" customHeight="1" x14ac:dyDescent="0.3">
      <c r="A451" s="3"/>
      <c r="B451" s="3"/>
      <c r="C451" s="3"/>
      <c r="D451" s="51"/>
      <c r="E451" s="51"/>
      <c r="F451" s="3"/>
      <c r="G451" s="3"/>
      <c r="H451" s="3"/>
      <c r="I451" s="51"/>
      <c r="J451" s="51"/>
      <c r="K451" s="3"/>
      <c r="L451" s="3"/>
      <c r="M451" s="3"/>
      <c r="N451" s="3"/>
      <c r="O451" s="3"/>
      <c r="P451" s="3"/>
      <c r="Q451" s="3"/>
      <c r="R451" s="3"/>
      <c r="S451" s="3"/>
      <c r="T451" s="3"/>
      <c r="U451" s="3"/>
      <c r="V451" s="3"/>
      <c r="W451" s="3"/>
      <c r="X451" s="3"/>
      <c r="Y451" s="3"/>
      <c r="Z451" s="3"/>
    </row>
    <row r="452" spans="1:26" ht="15.75" customHeight="1" x14ac:dyDescent="0.3">
      <c r="A452" s="3"/>
      <c r="B452" s="3"/>
      <c r="C452" s="3"/>
      <c r="D452" s="51"/>
      <c r="E452" s="51"/>
      <c r="F452" s="3"/>
      <c r="G452" s="3"/>
      <c r="H452" s="3"/>
      <c r="I452" s="51"/>
      <c r="J452" s="51"/>
      <c r="K452" s="3"/>
      <c r="L452" s="3"/>
      <c r="M452" s="3"/>
      <c r="N452" s="3"/>
      <c r="O452" s="3"/>
      <c r="P452" s="3"/>
      <c r="Q452" s="3"/>
      <c r="R452" s="3"/>
      <c r="S452" s="3"/>
      <c r="T452" s="3"/>
      <c r="U452" s="3"/>
      <c r="V452" s="3"/>
      <c r="W452" s="3"/>
      <c r="X452" s="3"/>
      <c r="Y452" s="3"/>
      <c r="Z452" s="3"/>
    </row>
    <row r="453" spans="1:26" ht="15.75" customHeight="1" x14ac:dyDescent="0.3">
      <c r="A453" s="3"/>
      <c r="B453" s="3"/>
      <c r="C453" s="3"/>
      <c r="D453" s="51"/>
      <c r="E453" s="51"/>
      <c r="F453" s="3"/>
      <c r="G453" s="3"/>
      <c r="H453" s="3"/>
      <c r="I453" s="51"/>
      <c r="J453" s="51"/>
      <c r="K453" s="3"/>
      <c r="L453" s="3"/>
      <c r="M453" s="3"/>
      <c r="N453" s="3"/>
      <c r="O453" s="3"/>
      <c r="P453" s="3"/>
      <c r="Q453" s="3"/>
      <c r="R453" s="3"/>
      <c r="S453" s="3"/>
      <c r="T453" s="3"/>
      <c r="U453" s="3"/>
      <c r="V453" s="3"/>
      <c r="W453" s="3"/>
      <c r="X453" s="3"/>
      <c r="Y453" s="3"/>
      <c r="Z453" s="3"/>
    </row>
    <row r="454" spans="1:26" ht="15.75" customHeight="1" x14ac:dyDescent="0.3">
      <c r="A454" s="3"/>
      <c r="B454" s="3"/>
      <c r="C454" s="3"/>
      <c r="D454" s="51"/>
      <c r="E454" s="51"/>
      <c r="F454" s="3"/>
      <c r="G454" s="3"/>
      <c r="H454" s="3"/>
      <c r="I454" s="51"/>
      <c r="J454" s="51"/>
      <c r="K454" s="3"/>
      <c r="L454" s="3"/>
      <c r="M454" s="3"/>
      <c r="N454" s="3"/>
      <c r="O454" s="3"/>
      <c r="P454" s="3"/>
      <c r="Q454" s="3"/>
      <c r="R454" s="3"/>
      <c r="S454" s="3"/>
      <c r="T454" s="3"/>
      <c r="U454" s="3"/>
      <c r="V454" s="3"/>
      <c r="W454" s="3"/>
      <c r="X454" s="3"/>
      <c r="Y454" s="3"/>
      <c r="Z454" s="3"/>
    </row>
    <row r="455" spans="1:26" ht="15.75" customHeight="1" x14ac:dyDescent="0.3">
      <c r="A455" s="3"/>
      <c r="B455" s="3"/>
      <c r="C455" s="3"/>
      <c r="D455" s="51"/>
      <c r="E455" s="51"/>
      <c r="F455" s="3"/>
      <c r="G455" s="3"/>
      <c r="H455" s="3"/>
      <c r="I455" s="51"/>
      <c r="J455" s="51"/>
      <c r="K455" s="3"/>
      <c r="L455" s="3"/>
      <c r="M455" s="3"/>
      <c r="N455" s="3"/>
      <c r="O455" s="3"/>
      <c r="P455" s="3"/>
      <c r="Q455" s="3"/>
      <c r="R455" s="3"/>
      <c r="S455" s="3"/>
      <c r="T455" s="3"/>
      <c r="U455" s="3"/>
      <c r="V455" s="3"/>
      <c r="W455" s="3"/>
      <c r="X455" s="3"/>
      <c r="Y455" s="3"/>
      <c r="Z455" s="3"/>
    </row>
    <row r="456" spans="1:26" ht="15.75" customHeight="1" x14ac:dyDescent="0.3">
      <c r="A456" s="3"/>
      <c r="B456" s="3"/>
      <c r="C456" s="3"/>
      <c r="D456" s="51"/>
      <c r="E456" s="51"/>
      <c r="F456" s="3"/>
      <c r="G456" s="3"/>
      <c r="H456" s="3"/>
      <c r="I456" s="51"/>
      <c r="J456" s="51"/>
      <c r="K456" s="3"/>
      <c r="L456" s="3"/>
      <c r="M456" s="3"/>
      <c r="N456" s="3"/>
      <c r="O456" s="3"/>
      <c r="P456" s="3"/>
      <c r="Q456" s="3"/>
      <c r="R456" s="3"/>
      <c r="S456" s="3"/>
      <c r="T456" s="3"/>
      <c r="U456" s="3"/>
      <c r="V456" s="3"/>
      <c r="W456" s="3"/>
      <c r="X456" s="3"/>
      <c r="Y456" s="3"/>
      <c r="Z456" s="3"/>
    </row>
    <row r="457" spans="1:26" ht="15.75" customHeight="1" x14ac:dyDescent="0.3">
      <c r="A457" s="3"/>
      <c r="B457" s="3"/>
      <c r="C457" s="3"/>
      <c r="D457" s="51"/>
      <c r="E457" s="51"/>
      <c r="F457" s="3"/>
      <c r="G457" s="3"/>
      <c r="H457" s="3"/>
      <c r="I457" s="51"/>
      <c r="J457" s="51"/>
      <c r="K457" s="3"/>
      <c r="L457" s="3"/>
      <c r="M457" s="3"/>
      <c r="N457" s="3"/>
      <c r="O457" s="3"/>
      <c r="P457" s="3"/>
      <c r="Q457" s="3"/>
      <c r="R457" s="3"/>
      <c r="S457" s="3"/>
      <c r="T457" s="3"/>
      <c r="U457" s="3"/>
      <c r="V457" s="3"/>
      <c r="W457" s="3"/>
      <c r="X457" s="3"/>
      <c r="Y457" s="3"/>
      <c r="Z457" s="3"/>
    </row>
    <row r="458" spans="1:26" ht="15.75" customHeight="1" x14ac:dyDescent="0.3">
      <c r="A458" s="3"/>
      <c r="B458" s="3"/>
      <c r="C458" s="3"/>
      <c r="D458" s="51"/>
      <c r="E458" s="51"/>
      <c r="F458" s="3"/>
      <c r="G458" s="3"/>
      <c r="H458" s="3"/>
      <c r="I458" s="51"/>
      <c r="J458" s="51"/>
      <c r="K458" s="3"/>
      <c r="L458" s="3"/>
      <c r="M458" s="3"/>
      <c r="N458" s="3"/>
      <c r="O458" s="3"/>
      <c r="P458" s="3"/>
      <c r="Q458" s="3"/>
      <c r="R458" s="3"/>
      <c r="S458" s="3"/>
      <c r="T458" s="3"/>
      <c r="U458" s="3"/>
      <c r="V458" s="3"/>
      <c r="W458" s="3"/>
      <c r="X458" s="3"/>
      <c r="Y458" s="3"/>
      <c r="Z458" s="3"/>
    </row>
    <row r="459" spans="1:26" ht="15.75" customHeight="1" x14ac:dyDescent="0.3">
      <c r="A459" s="3"/>
      <c r="B459" s="3"/>
      <c r="C459" s="3"/>
      <c r="D459" s="51"/>
      <c r="E459" s="51"/>
      <c r="F459" s="3"/>
      <c r="G459" s="3"/>
      <c r="H459" s="3"/>
      <c r="I459" s="51"/>
      <c r="J459" s="51"/>
      <c r="K459" s="3"/>
      <c r="L459" s="3"/>
      <c r="M459" s="3"/>
      <c r="N459" s="3"/>
      <c r="O459" s="3"/>
      <c r="P459" s="3"/>
      <c r="Q459" s="3"/>
      <c r="R459" s="3"/>
      <c r="S459" s="3"/>
      <c r="T459" s="3"/>
      <c r="U459" s="3"/>
      <c r="V459" s="3"/>
      <c r="W459" s="3"/>
      <c r="X459" s="3"/>
      <c r="Y459" s="3"/>
      <c r="Z459" s="3"/>
    </row>
    <row r="460" spans="1:26" ht="15.75" customHeight="1" x14ac:dyDescent="0.3">
      <c r="A460" s="3"/>
      <c r="B460" s="3"/>
      <c r="C460" s="3"/>
      <c r="D460" s="51"/>
      <c r="E460" s="51"/>
      <c r="F460" s="3"/>
      <c r="G460" s="3"/>
      <c r="H460" s="3"/>
      <c r="I460" s="51"/>
      <c r="J460" s="51"/>
      <c r="K460" s="3"/>
      <c r="L460" s="3"/>
      <c r="M460" s="3"/>
      <c r="N460" s="3"/>
      <c r="O460" s="3"/>
      <c r="P460" s="3"/>
      <c r="Q460" s="3"/>
      <c r="R460" s="3"/>
      <c r="S460" s="3"/>
      <c r="T460" s="3"/>
      <c r="U460" s="3"/>
      <c r="V460" s="3"/>
      <c r="W460" s="3"/>
      <c r="X460" s="3"/>
      <c r="Y460" s="3"/>
      <c r="Z460" s="3"/>
    </row>
    <row r="461" spans="1:26" ht="15.75" customHeight="1" x14ac:dyDescent="0.3">
      <c r="A461" s="3"/>
      <c r="B461" s="3"/>
      <c r="C461" s="3"/>
      <c r="D461" s="51"/>
      <c r="E461" s="51"/>
      <c r="F461" s="3"/>
      <c r="G461" s="3"/>
      <c r="H461" s="3"/>
      <c r="I461" s="51"/>
      <c r="J461" s="51"/>
      <c r="K461" s="3"/>
      <c r="L461" s="3"/>
      <c r="M461" s="3"/>
      <c r="N461" s="3"/>
      <c r="O461" s="3"/>
      <c r="P461" s="3"/>
      <c r="Q461" s="3"/>
      <c r="R461" s="3"/>
      <c r="S461" s="3"/>
      <c r="T461" s="3"/>
      <c r="U461" s="3"/>
      <c r="V461" s="3"/>
      <c r="W461" s="3"/>
      <c r="X461" s="3"/>
      <c r="Y461" s="3"/>
      <c r="Z461" s="3"/>
    </row>
    <row r="462" spans="1:26" ht="15.75" customHeight="1" x14ac:dyDescent="0.3">
      <c r="A462" s="3"/>
      <c r="B462" s="3"/>
      <c r="C462" s="3"/>
      <c r="D462" s="51"/>
      <c r="E462" s="51"/>
      <c r="F462" s="3"/>
      <c r="G462" s="3"/>
      <c r="H462" s="3"/>
      <c r="I462" s="51"/>
      <c r="J462" s="51"/>
      <c r="K462" s="3"/>
      <c r="L462" s="3"/>
      <c r="M462" s="3"/>
      <c r="N462" s="3"/>
      <c r="O462" s="3"/>
      <c r="P462" s="3"/>
      <c r="Q462" s="3"/>
      <c r="R462" s="3"/>
      <c r="S462" s="3"/>
      <c r="T462" s="3"/>
      <c r="U462" s="3"/>
      <c r="V462" s="3"/>
      <c r="W462" s="3"/>
      <c r="X462" s="3"/>
      <c r="Y462" s="3"/>
      <c r="Z462" s="3"/>
    </row>
    <row r="463" spans="1:26" ht="15.75" customHeight="1" x14ac:dyDescent="0.3">
      <c r="A463" s="3"/>
      <c r="B463" s="3"/>
      <c r="C463" s="3"/>
      <c r="D463" s="51"/>
      <c r="E463" s="51"/>
      <c r="F463" s="3"/>
      <c r="G463" s="3"/>
      <c r="H463" s="3"/>
      <c r="I463" s="51"/>
      <c r="J463" s="51"/>
      <c r="K463" s="3"/>
      <c r="L463" s="3"/>
      <c r="M463" s="3"/>
      <c r="N463" s="3"/>
      <c r="O463" s="3"/>
      <c r="P463" s="3"/>
      <c r="Q463" s="3"/>
      <c r="R463" s="3"/>
      <c r="S463" s="3"/>
      <c r="T463" s="3"/>
      <c r="U463" s="3"/>
      <c r="V463" s="3"/>
      <c r="W463" s="3"/>
      <c r="X463" s="3"/>
      <c r="Y463" s="3"/>
      <c r="Z463" s="3"/>
    </row>
    <row r="464" spans="1:26" ht="15.75" customHeight="1" x14ac:dyDescent="0.3">
      <c r="A464" s="3"/>
      <c r="B464" s="3"/>
      <c r="C464" s="3"/>
      <c r="D464" s="51"/>
      <c r="E464" s="51"/>
      <c r="F464" s="3"/>
      <c r="G464" s="3"/>
      <c r="H464" s="3"/>
      <c r="I464" s="51"/>
      <c r="J464" s="51"/>
      <c r="K464" s="3"/>
      <c r="L464" s="3"/>
      <c r="M464" s="3"/>
      <c r="N464" s="3"/>
      <c r="O464" s="3"/>
      <c r="P464" s="3"/>
      <c r="Q464" s="3"/>
      <c r="R464" s="3"/>
      <c r="S464" s="3"/>
      <c r="T464" s="3"/>
      <c r="U464" s="3"/>
      <c r="V464" s="3"/>
      <c r="W464" s="3"/>
      <c r="X464" s="3"/>
      <c r="Y464" s="3"/>
      <c r="Z464" s="3"/>
    </row>
    <row r="465" spans="1:26" ht="15.75" customHeight="1" x14ac:dyDescent="0.3">
      <c r="A465" s="3"/>
      <c r="B465" s="3"/>
      <c r="C465" s="3"/>
      <c r="D465" s="51"/>
      <c r="E465" s="51"/>
      <c r="F465" s="3"/>
      <c r="G465" s="3"/>
      <c r="H465" s="3"/>
      <c r="I465" s="51"/>
      <c r="J465" s="51"/>
      <c r="K465" s="3"/>
      <c r="L465" s="3"/>
      <c r="M465" s="3"/>
      <c r="N465" s="3"/>
      <c r="O465" s="3"/>
      <c r="P465" s="3"/>
      <c r="Q465" s="3"/>
      <c r="R465" s="3"/>
      <c r="S465" s="3"/>
      <c r="T465" s="3"/>
      <c r="U465" s="3"/>
      <c r="V465" s="3"/>
      <c r="W465" s="3"/>
      <c r="X465" s="3"/>
      <c r="Y465" s="3"/>
      <c r="Z465" s="3"/>
    </row>
    <row r="466" spans="1:26" ht="15.75" customHeight="1" x14ac:dyDescent="0.3">
      <c r="A466" s="3"/>
      <c r="B466" s="3"/>
      <c r="C466" s="3"/>
      <c r="D466" s="51"/>
      <c r="E466" s="51"/>
      <c r="F466" s="3"/>
      <c r="G466" s="3"/>
      <c r="H466" s="3"/>
      <c r="I466" s="51"/>
      <c r="J466" s="51"/>
      <c r="K466" s="3"/>
      <c r="L466" s="3"/>
      <c r="M466" s="3"/>
      <c r="N466" s="3"/>
      <c r="O466" s="3"/>
      <c r="P466" s="3"/>
      <c r="Q466" s="3"/>
      <c r="R466" s="3"/>
      <c r="S466" s="3"/>
      <c r="T466" s="3"/>
      <c r="U466" s="3"/>
      <c r="V466" s="3"/>
      <c r="W466" s="3"/>
      <c r="X466" s="3"/>
      <c r="Y466" s="3"/>
      <c r="Z466" s="3"/>
    </row>
    <row r="467" spans="1:26" ht="15.75" customHeight="1" x14ac:dyDescent="0.3">
      <c r="A467" s="3"/>
      <c r="B467" s="3"/>
      <c r="C467" s="3"/>
      <c r="D467" s="51"/>
      <c r="E467" s="51"/>
      <c r="F467" s="3"/>
      <c r="G467" s="3"/>
      <c r="H467" s="3"/>
      <c r="I467" s="51"/>
      <c r="J467" s="51"/>
      <c r="K467" s="3"/>
      <c r="L467" s="3"/>
      <c r="M467" s="3"/>
      <c r="N467" s="3"/>
      <c r="O467" s="3"/>
      <c r="P467" s="3"/>
      <c r="Q467" s="3"/>
      <c r="R467" s="3"/>
      <c r="S467" s="3"/>
      <c r="T467" s="3"/>
      <c r="U467" s="3"/>
      <c r="V467" s="3"/>
      <c r="W467" s="3"/>
      <c r="X467" s="3"/>
      <c r="Y467" s="3"/>
      <c r="Z467" s="3"/>
    </row>
    <row r="468" spans="1:26" ht="15.75" customHeight="1" x14ac:dyDescent="0.3">
      <c r="A468" s="3"/>
      <c r="B468" s="3"/>
      <c r="C468" s="3"/>
      <c r="D468" s="51"/>
      <c r="E468" s="51"/>
      <c r="F468" s="3"/>
      <c r="G468" s="3"/>
      <c r="H468" s="3"/>
      <c r="I468" s="51"/>
      <c r="J468" s="51"/>
      <c r="K468" s="3"/>
      <c r="L468" s="3"/>
      <c r="M468" s="3"/>
      <c r="N468" s="3"/>
      <c r="O468" s="3"/>
      <c r="P468" s="3"/>
      <c r="Q468" s="3"/>
      <c r="R468" s="3"/>
      <c r="S468" s="3"/>
      <c r="T468" s="3"/>
      <c r="U468" s="3"/>
      <c r="V468" s="3"/>
      <c r="W468" s="3"/>
      <c r="X468" s="3"/>
      <c r="Y468" s="3"/>
      <c r="Z468" s="3"/>
    </row>
    <row r="469" spans="1:26" ht="15.75" customHeight="1" x14ac:dyDescent="0.3">
      <c r="A469" s="3"/>
      <c r="B469" s="3"/>
      <c r="C469" s="3"/>
      <c r="D469" s="51"/>
      <c r="E469" s="51"/>
      <c r="F469" s="3"/>
      <c r="G469" s="3"/>
      <c r="H469" s="3"/>
      <c r="I469" s="51"/>
      <c r="J469" s="51"/>
      <c r="K469" s="3"/>
      <c r="L469" s="3"/>
      <c r="M469" s="3"/>
      <c r="N469" s="3"/>
      <c r="O469" s="3"/>
      <c r="P469" s="3"/>
      <c r="Q469" s="3"/>
      <c r="R469" s="3"/>
      <c r="S469" s="3"/>
      <c r="T469" s="3"/>
      <c r="U469" s="3"/>
      <c r="V469" s="3"/>
      <c r="W469" s="3"/>
      <c r="X469" s="3"/>
      <c r="Y469" s="3"/>
      <c r="Z469" s="3"/>
    </row>
    <row r="470" spans="1:26" ht="15.75" customHeight="1" x14ac:dyDescent="0.3">
      <c r="A470" s="3"/>
      <c r="B470" s="3"/>
      <c r="C470" s="3"/>
      <c r="D470" s="51"/>
      <c r="E470" s="51"/>
      <c r="F470" s="3"/>
      <c r="G470" s="3"/>
      <c r="H470" s="3"/>
      <c r="I470" s="51"/>
      <c r="J470" s="51"/>
      <c r="K470" s="3"/>
      <c r="L470" s="3"/>
      <c r="M470" s="3"/>
      <c r="N470" s="3"/>
      <c r="O470" s="3"/>
      <c r="P470" s="3"/>
      <c r="Q470" s="3"/>
      <c r="R470" s="3"/>
      <c r="S470" s="3"/>
      <c r="T470" s="3"/>
      <c r="U470" s="3"/>
      <c r="V470" s="3"/>
      <c r="W470" s="3"/>
      <c r="X470" s="3"/>
      <c r="Y470" s="3"/>
      <c r="Z470" s="3"/>
    </row>
    <row r="471" spans="1:26" ht="15.75" customHeight="1" x14ac:dyDescent="0.3">
      <c r="A471" s="3"/>
      <c r="B471" s="3"/>
      <c r="C471" s="3"/>
      <c r="D471" s="51"/>
      <c r="E471" s="51"/>
      <c r="F471" s="3"/>
      <c r="G471" s="3"/>
      <c r="H471" s="3"/>
      <c r="I471" s="51"/>
      <c r="J471" s="51"/>
      <c r="K471" s="3"/>
      <c r="L471" s="3"/>
      <c r="M471" s="3"/>
      <c r="N471" s="3"/>
      <c r="O471" s="3"/>
      <c r="P471" s="3"/>
      <c r="Q471" s="3"/>
      <c r="R471" s="3"/>
      <c r="S471" s="3"/>
      <c r="T471" s="3"/>
      <c r="U471" s="3"/>
      <c r="V471" s="3"/>
      <c r="W471" s="3"/>
      <c r="X471" s="3"/>
      <c r="Y471" s="3"/>
      <c r="Z471" s="3"/>
    </row>
    <row r="472" spans="1:26" ht="15.75" customHeight="1" x14ac:dyDescent="0.3">
      <c r="A472" s="3"/>
      <c r="B472" s="3"/>
      <c r="C472" s="3"/>
      <c r="D472" s="51"/>
      <c r="E472" s="51"/>
      <c r="F472" s="3"/>
      <c r="G472" s="3"/>
      <c r="H472" s="3"/>
      <c r="I472" s="51"/>
      <c r="J472" s="51"/>
      <c r="K472" s="3"/>
      <c r="L472" s="3"/>
      <c r="M472" s="3"/>
      <c r="N472" s="3"/>
      <c r="O472" s="3"/>
      <c r="P472" s="3"/>
      <c r="Q472" s="3"/>
      <c r="R472" s="3"/>
      <c r="S472" s="3"/>
      <c r="T472" s="3"/>
      <c r="U472" s="3"/>
      <c r="V472" s="3"/>
      <c r="W472" s="3"/>
      <c r="X472" s="3"/>
      <c r="Y472" s="3"/>
      <c r="Z472" s="3"/>
    </row>
    <row r="473" spans="1:26" ht="15.75" customHeight="1" x14ac:dyDescent="0.3">
      <c r="A473" s="3"/>
      <c r="B473" s="3"/>
      <c r="C473" s="3"/>
      <c r="D473" s="51"/>
      <c r="E473" s="51"/>
      <c r="F473" s="3"/>
      <c r="G473" s="3"/>
      <c r="H473" s="3"/>
      <c r="I473" s="51"/>
      <c r="J473" s="51"/>
      <c r="K473" s="3"/>
      <c r="L473" s="3"/>
      <c r="M473" s="3"/>
      <c r="N473" s="3"/>
      <c r="O473" s="3"/>
      <c r="P473" s="3"/>
      <c r="Q473" s="3"/>
      <c r="R473" s="3"/>
      <c r="S473" s="3"/>
      <c r="T473" s="3"/>
      <c r="U473" s="3"/>
      <c r="V473" s="3"/>
      <c r="W473" s="3"/>
      <c r="X473" s="3"/>
      <c r="Y473" s="3"/>
      <c r="Z473" s="3"/>
    </row>
    <row r="474" spans="1:26" ht="15.75" customHeight="1" x14ac:dyDescent="0.3">
      <c r="A474" s="3"/>
      <c r="B474" s="3"/>
      <c r="C474" s="3"/>
      <c r="D474" s="51"/>
      <c r="E474" s="51"/>
      <c r="F474" s="3"/>
      <c r="G474" s="3"/>
      <c r="H474" s="3"/>
      <c r="I474" s="51"/>
      <c r="J474" s="51"/>
      <c r="K474" s="3"/>
      <c r="L474" s="3"/>
      <c r="M474" s="3"/>
      <c r="N474" s="3"/>
      <c r="O474" s="3"/>
      <c r="P474" s="3"/>
      <c r="Q474" s="3"/>
      <c r="R474" s="3"/>
      <c r="S474" s="3"/>
      <c r="T474" s="3"/>
      <c r="U474" s="3"/>
      <c r="V474" s="3"/>
      <c r="W474" s="3"/>
      <c r="X474" s="3"/>
      <c r="Y474" s="3"/>
      <c r="Z474" s="3"/>
    </row>
    <row r="475" spans="1:26" ht="15.75" customHeight="1" x14ac:dyDescent="0.3">
      <c r="A475" s="3"/>
      <c r="B475" s="3"/>
      <c r="C475" s="3"/>
      <c r="D475" s="51"/>
      <c r="E475" s="51"/>
      <c r="F475" s="3"/>
      <c r="G475" s="3"/>
      <c r="H475" s="3"/>
      <c r="I475" s="51"/>
      <c r="J475" s="51"/>
      <c r="K475" s="3"/>
      <c r="L475" s="3"/>
      <c r="M475" s="3"/>
      <c r="N475" s="3"/>
      <c r="O475" s="3"/>
      <c r="P475" s="3"/>
      <c r="Q475" s="3"/>
      <c r="R475" s="3"/>
      <c r="S475" s="3"/>
      <c r="T475" s="3"/>
      <c r="U475" s="3"/>
      <c r="V475" s="3"/>
      <c r="W475" s="3"/>
      <c r="X475" s="3"/>
      <c r="Y475" s="3"/>
      <c r="Z475" s="3"/>
    </row>
    <row r="476" spans="1:26" ht="15.75" customHeight="1" x14ac:dyDescent="0.3">
      <c r="A476" s="3"/>
      <c r="B476" s="3"/>
      <c r="C476" s="3"/>
      <c r="D476" s="51"/>
      <c r="E476" s="51"/>
      <c r="F476" s="3"/>
      <c r="G476" s="3"/>
      <c r="H476" s="3"/>
      <c r="I476" s="51"/>
      <c r="J476" s="51"/>
      <c r="K476" s="3"/>
      <c r="L476" s="3"/>
      <c r="M476" s="3"/>
      <c r="N476" s="3"/>
      <c r="O476" s="3"/>
      <c r="P476" s="3"/>
      <c r="Q476" s="3"/>
      <c r="R476" s="3"/>
      <c r="S476" s="3"/>
      <c r="T476" s="3"/>
      <c r="U476" s="3"/>
      <c r="V476" s="3"/>
      <c r="W476" s="3"/>
      <c r="X476" s="3"/>
      <c r="Y476" s="3"/>
      <c r="Z476" s="3"/>
    </row>
    <row r="477" spans="1:26" ht="15.75" customHeight="1" x14ac:dyDescent="0.3">
      <c r="A477" s="3"/>
      <c r="B477" s="3"/>
      <c r="C477" s="3"/>
      <c r="D477" s="51"/>
      <c r="E477" s="51"/>
      <c r="F477" s="3"/>
      <c r="G477" s="3"/>
      <c r="H477" s="3"/>
      <c r="I477" s="51"/>
      <c r="J477" s="51"/>
      <c r="K477" s="3"/>
      <c r="L477" s="3"/>
      <c r="M477" s="3"/>
      <c r="N477" s="3"/>
      <c r="O477" s="3"/>
      <c r="P477" s="3"/>
      <c r="Q477" s="3"/>
      <c r="R477" s="3"/>
      <c r="S477" s="3"/>
      <c r="T477" s="3"/>
      <c r="U477" s="3"/>
      <c r="V477" s="3"/>
      <c r="W477" s="3"/>
      <c r="X477" s="3"/>
      <c r="Y477" s="3"/>
      <c r="Z477" s="3"/>
    </row>
    <row r="478" spans="1:26" ht="15.75" customHeight="1" x14ac:dyDescent="0.3">
      <c r="A478" s="3"/>
      <c r="B478" s="3"/>
      <c r="C478" s="3"/>
      <c r="D478" s="51"/>
      <c r="E478" s="51"/>
      <c r="F478" s="3"/>
      <c r="G478" s="3"/>
      <c r="H478" s="3"/>
      <c r="I478" s="51"/>
      <c r="J478" s="51"/>
      <c r="K478" s="3"/>
      <c r="L478" s="3"/>
      <c r="M478" s="3"/>
      <c r="N478" s="3"/>
      <c r="O478" s="3"/>
      <c r="P478" s="3"/>
      <c r="Q478" s="3"/>
      <c r="R478" s="3"/>
      <c r="S478" s="3"/>
      <c r="T478" s="3"/>
      <c r="U478" s="3"/>
      <c r="V478" s="3"/>
      <c r="W478" s="3"/>
      <c r="X478" s="3"/>
      <c r="Y478" s="3"/>
      <c r="Z478" s="3"/>
    </row>
    <row r="479" spans="1:26" ht="15.75" customHeight="1" x14ac:dyDescent="0.3">
      <c r="A479" s="3"/>
      <c r="B479" s="3"/>
      <c r="C479" s="3"/>
      <c r="D479" s="51"/>
      <c r="E479" s="51"/>
      <c r="F479" s="3"/>
      <c r="G479" s="3"/>
      <c r="H479" s="3"/>
      <c r="I479" s="51"/>
      <c r="J479" s="51"/>
      <c r="K479" s="3"/>
      <c r="L479" s="3"/>
      <c r="M479" s="3"/>
      <c r="N479" s="3"/>
      <c r="O479" s="3"/>
      <c r="P479" s="3"/>
      <c r="Q479" s="3"/>
      <c r="R479" s="3"/>
      <c r="S479" s="3"/>
      <c r="T479" s="3"/>
      <c r="U479" s="3"/>
      <c r="V479" s="3"/>
      <c r="W479" s="3"/>
      <c r="X479" s="3"/>
      <c r="Y479" s="3"/>
      <c r="Z479" s="3"/>
    </row>
    <row r="480" spans="1:26" ht="15.75" customHeight="1" x14ac:dyDescent="0.3">
      <c r="A480" s="3"/>
      <c r="B480" s="3"/>
      <c r="C480" s="3"/>
      <c r="D480" s="51"/>
      <c r="E480" s="51"/>
      <c r="F480" s="3"/>
      <c r="G480" s="3"/>
      <c r="H480" s="3"/>
      <c r="I480" s="51"/>
      <c r="J480" s="51"/>
      <c r="K480" s="3"/>
      <c r="L480" s="3"/>
      <c r="M480" s="3"/>
      <c r="N480" s="3"/>
      <c r="O480" s="3"/>
      <c r="P480" s="3"/>
      <c r="Q480" s="3"/>
      <c r="R480" s="3"/>
      <c r="S480" s="3"/>
      <c r="T480" s="3"/>
      <c r="U480" s="3"/>
      <c r="V480" s="3"/>
      <c r="W480" s="3"/>
      <c r="X480" s="3"/>
      <c r="Y480" s="3"/>
      <c r="Z480" s="3"/>
    </row>
    <row r="481" spans="1:26" ht="15.75" customHeight="1" x14ac:dyDescent="0.3">
      <c r="A481" s="3"/>
      <c r="B481" s="3"/>
      <c r="C481" s="3"/>
      <c r="D481" s="51"/>
      <c r="E481" s="51"/>
      <c r="F481" s="3"/>
      <c r="G481" s="3"/>
      <c r="H481" s="3"/>
      <c r="I481" s="51"/>
      <c r="J481" s="51"/>
      <c r="K481" s="3"/>
      <c r="L481" s="3"/>
      <c r="M481" s="3"/>
      <c r="N481" s="3"/>
      <c r="O481" s="3"/>
      <c r="P481" s="3"/>
      <c r="Q481" s="3"/>
      <c r="R481" s="3"/>
      <c r="S481" s="3"/>
      <c r="T481" s="3"/>
      <c r="U481" s="3"/>
      <c r="V481" s="3"/>
      <c r="W481" s="3"/>
      <c r="X481" s="3"/>
      <c r="Y481" s="3"/>
      <c r="Z481" s="3"/>
    </row>
    <row r="482" spans="1:26" ht="15.75" customHeight="1" x14ac:dyDescent="0.3">
      <c r="A482" s="3"/>
      <c r="B482" s="3"/>
      <c r="C482" s="3"/>
      <c r="D482" s="51"/>
      <c r="E482" s="51"/>
      <c r="F482" s="3"/>
      <c r="G482" s="3"/>
      <c r="H482" s="3"/>
      <c r="I482" s="51"/>
      <c r="J482" s="51"/>
      <c r="K482" s="3"/>
      <c r="L482" s="3"/>
      <c r="M482" s="3"/>
      <c r="N482" s="3"/>
      <c r="O482" s="3"/>
      <c r="P482" s="3"/>
      <c r="Q482" s="3"/>
      <c r="R482" s="3"/>
      <c r="S482" s="3"/>
      <c r="T482" s="3"/>
      <c r="U482" s="3"/>
      <c r="V482" s="3"/>
      <c r="W482" s="3"/>
      <c r="X482" s="3"/>
      <c r="Y482" s="3"/>
      <c r="Z482" s="3"/>
    </row>
    <row r="483" spans="1:26" ht="15.75" customHeight="1" x14ac:dyDescent="0.3">
      <c r="A483" s="3"/>
      <c r="B483" s="3"/>
      <c r="C483" s="3"/>
      <c r="D483" s="51"/>
      <c r="E483" s="51"/>
      <c r="F483" s="3"/>
      <c r="G483" s="3"/>
      <c r="H483" s="3"/>
      <c r="I483" s="51"/>
      <c r="J483" s="51"/>
      <c r="K483" s="3"/>
      <c r="L483" s="3"/>
      <c r="M483" s="3"/>
      <c r="N483" s="3"/>
      <c r="O483" s="3"/>
      <c r="P483" s="3"/>
      <c r="Q483" s="3"/>
      <c r="R483" s="3"/>
      <c r="S483" s="3"/>
      <c r="T483" s="3"/>
      <c r="U483" s="3"/>
      <c r="V483" s="3"/>
      <c r="W483" s="3"/>
      <c r="X483" s="3"/>
      <c r="Y483" s="3"/>
      <c r="Z483" s="3"/>
    </row>
    <row r="484" spans="1:26" ht="15.75" customHeight="1" x14ac:dyDescent="0.3">
      <c r="A484" s="3"/>
      <c r="B484" s="3"/>
      <c r="C484" s="3"/>
      <c r="D484" s="51"/>
      <c r="E484" s="51"/>
      <c r="F484" s="3"/>
      <c r="G484" s="3"/>
      <c r="H484" s="3"/>
      <c r="I484" s="51"/>
      <c r="J484" s="51"/>
      <c r="K484" s="3"/>
      <c r="L484" s="3"/>
      <c r="M484" s="3"/>
      <c r="N484" s="3"/>
      <c r="O484" s="3"/>
      <c r="P484" s="3"/>
      <c r="Q484" s="3"/>
      <c r="R484" s="3"/>
      <c r="S484" s="3"/>
      <c r="T484" s="3"/>
      <c r="U484" s="3"/>
      <c r="V484" s="3"/>
      <c r="W484" s="3"/>
      <c r="X484" s="3"/>
      <c r="Y484" s="3"/>
      <c r="Z484" s="3"/>
    </row>
    <row r="485" spans="1:26" ht="15.75" customHeight="1" x14ac:dyDescent="0.3">
      <c r="A485" s="3"/>
      <c r="B485" s="3"/>
      <c r="C485" s="3"/>
      <c r="D485" s="51"/>
      <c r="E485" s="51"/>
      <c r="F485" s="3"/>
      <c r="G485" s="3"/>
      <c r="H485" s="3"/>
      <c r="I485" s="51"/>
      <c r="J485" s="51"/>
      <c r="K485" s="3"/>
      <c r="L485" s="3"/>
      <c r="M485" s="3"/>
      <c r="N485" s="3"/>
      <c r="O485" s="3"/>
      <c r="P485" s="3"/>
      <c r="Q485" s="3"/>
      <c r="R485" s="3"/>
      <c r="S485" s="3"/>
      <c r="T485" s="3"/>
      <c r="U485" s="3"/>
      <c r="V485" s="3"/>
      <c r="W485" s="3"/>
      <c r="X485" s="3"/>
      <c r="Y485" s="3"/>
      <c r="Z485" s="3"/>
    </row>
    <row r="486" spans="1:26" ht="15.75" customHeight="1" x14ac:dyDescent="0.3">
      <c r="A486" s="3"/>
      <c r="B486" s="3"/>
      <c r="C486" s="3"/>
      <c r="D486" s="51"/>
      <c r="E486" s="51"/>
      <c r="F486" s="3"/>
      <c r="G486" s="3"/>
      <c r="H486" s="3"/>
      <c r="I486" s="51"/>
      <c r="J486" s="51"/>
      <c r="K486" s="3"/>
      <c r="L486" s="3"/>
      <c r="M486" s="3"/>
      <c r="N486" s="3"/>
      <c r="O486" s="3"/>
      <c r="P486" s="3"/>
      <c r="Q486" s="3"/>
      <c r="R486" s="3"/>
      <c r="S486" s="3"/>
      <c r="T486" s="3"/>
      <c r="U486" s="3"/>
      <c r="V486" s="3"/>
      <c r="W486" s="3"/>
      <c r="X486" s="3"/>
      <c r="Y486" s="3"/>
      <c r="Z486" s="3"/>
    </row>
    <row r="487" spans="1:26" ht="15.75" customHeight="1" x14ac:dyDescent="0.3">
      <c r="A487" s="3"/>
      <c r="B487" s="3"/>
      <c r="C487" s="3"/>
      <c r="D487" s="51"/>
      <c r="E487" s="51"/>
      <c r="F487" s="3"/>
      <c r="G487" s="3"/>
      <c r="H487" s="3"/>
      <c r="I487" s="51"/>
      <c r="J487" s="51"/>
      <c r="K487" s="3"/>
      <c r="L487" s="3"/>
      <c r="M487" s="3"/>
      <c r="N487" s="3"/>
      <c r="O487" s="3"/>
      <c r="P487" s="3"/>
      <c r="Q487" s="3"/>
      <c r="R487" s="3"/>
      <c r="S487" s="3"/>
      <c r="T487" s="3"/>
      <c r="U487" s="3"/>
      <c r="V487" s="3"/>
      <c r="W487" s="3"/>
      <c r="X487" s="3"/>
      <c r="Y487" s="3"/>
      <c r="Z487" s="3"/>
    </row>
    <row r="488" spans="1:26" ht="15.75" customHeight="1" x14ac:dyDescent="0.3">
      <c r="A488" s="3"/>
      <c r="B488" s="3"/>
      <c r="C488" s="3"/>
      <c r="D488" s="51"/>
      <c r="E488" s="51"/>
      <c r="F488" s="3"/>
      <c r="G488" s="3"/>
      <c r="H488" s="3"/>
      <c r="I488" s="51"/>
      <c r="J488" s="51"/>
      <c r="K488" s="3"/>
      <c r="L488" s="3"/>
      <c r="M488" s="3"/>
      <c r="N488" s="3"/>
      <c r="O488" s="3"/>
      <c r="P488" s="3"/>
      <c r="Q488" s="3"/>
      <c r="R488" s="3"/>
      <c r="S488" s="3"/>
      <c r="T488" s="3"/>
      <c r="U488" s="3"/>
      <c r="V488" s="3"/>
      <c r="W488" s="3"/>
      <c r="X488" s="3"/>
      <c r="Y488" s="3"/>
      <c r="Z488" s="3"/>
    </row>
    <row r="489" spans="1:26" ht="15.75" customHeight="1" x14ac:dyDescent="0.3">
      <c r="A489" s="3"/>
      <c r="B489" s="3"/>
      <c r="C489" s="3"/>
      <c r="D489" s="51"/>
      <c r="E489" s="51"/>
      <c r="F489" s="3"/>
      <c r="G489" s="3"/>
      <c r="H489" s="3"/>
      <c r="I489" s="51"/>
      <c r="J489" s="51"/>
      <c r="K489" s="3"/>
      <c r="L489" s="3"/>
      <c r="M489" s="3"/>
      <c r="N489" s="3"/>
      <c r="O489" s="3"/>
      <c r="P489" s="3"/>
      <c r="Q489" s="3"/>
      <c r="R489" s="3"/>
      <c r="S489" s="3"/>
      <c r="T489" s="3"/>
      <c r="U489" s="3"/>
      <c r="V489" s="3"/>
      <c r="W489" s="3"/>
      <c r="X489" s="3"/>
      <c r="Y489" s="3"/>
      <c r="Z489" s="3"/>
    </row>
    <row r="490" spans="1:26" ht="15.75" customHeight="1" x14ac:dyDescent="0.3">
      <c r="A490" s="3"/>
      <c r="B490" s="3"/>
      <c r="C490" s="3"/>
      <c r="D490" s="51"/>
      <c r="E490" s="51"/>
      <c r="F490" s="3"/>
      <c r="G490" s="3"/>
      <c r="H490" s="3"/>
      <c r="I490" s="51"/>
      <c r="J490" s="51"/>
      <c r="K490" s="3"/>
      <c r="L490" s="3"/>
      <c r="M490" s="3"/>
      <c r="N490" s="3"/>
      <c r="O490" s="3"/>
      <c r="P490" s="3"/>
      <c r="Q490" s="3"/>
      <c r="R490" s="3"/>
      <c r="S490" s="3"/>
      <c r="T490" s="3"/>
      <c r="U490" s="3"/>
      <c r="V490" s="3"/>
      <c r="W490" s="3"/>
      <c r="X490" s="3"/>
      <c r="Y490" s="3"/>
      <c r="Z490" s="3"/>
    </row>
    <row r="491" spans="1:26" ht="15.75" customHeight="1" x14ac:dyDescent="0.3">
      <c r="A491" s="3"/>
      <c r="B491" s="3"/>
      <c r="C491" s="3"/>
      <c r="D491" s="51"/>
      <c r="E491" s="51"/>
      <c r="F491" s="3"/>
      <c r="G491" s="3"/>
      <c r="H491" s="3"/>
      <c r="I491" s="51"/>
      <c r="J491" s="51"/>
      <c r="K491" s="3"/>
      <c r="L491" s="3"/>
      <c r="M491" s="3"/>
      <c r="N491" s="3"/>
      <c r="O491" s="3"/>
      <c r="P491" s="3"/>
      <c r="Q491" s="3"/>
      <c r="R491" s="3"/>
      <c r="S491" s="3"/>
      <c r="T491" s="3"/>
      <c r="U491" s="3"/>
      <c r="V491" s="3"/>
      <c r="W491" s="3"/>
      <c r="X491" s="3"/>
      <c r="Y491" s="3"/>
      <c r="Z491" s="3"/>
    </row>
    <row r="492" spans="1:26" ht="15.75" customHeight="1" x14ac:dyDescent="0.3">
      <c r="A492" s="3"/>
      <c r="B492" s="3"/>
      <c r="C492" s="3"/>
      <c r="D492" s="51"/>
      <c r="E492" s="51"/>
      <c r="F492" s="3"/>
      <c r="G492" s="3"/>
      <c r="H492" s="3"/>
      <c r="I492" s="51"/>
      <c r="J492" s="51"/>
      <c r="K492" s="3"/>
      <c r="L492" s="3"/>
      <c r="M492" s="3"/>
      <c r="N492" s="3"/>
      <c r="O492" s="3"/>
      <c r="P492" s="3"/>
      <c r="Q492" s="3"/>
      <c r="R492" s="3"/>
      <c r="S492" s="3"/>
      <c r="T492" s="3"/>
      <c r="U492" s="3"/>
      <c r="V492" s="3"/>
      <c r="W492" s="3"/>
      <c r="X492" s="3"/>
      <c r="Y492" s="3"/>
      <c r="Z492" s="3"/>
    </row>
    <row r="493" spans="1:26" ht="15.75" customHeight="1" x14ac:dyDescent="0.3">
      <c r="A493" s="3"/>
      <c r="B493" s="3"/>
      <c r="C493" s="3"/>
      <c r="D493" s="51"/>
      <c r="E493" s="51"/>
      <c r="F493" s="3"/>
      <c r="G493" s="3"/>
      <c r="H493" s="3"/>
      <c r="I493" s="51"/>
      <c r="J493" s="51"/>
      <c r="K493" s="3"/>
      <c r="L493" s="3"/>
      <c r="M493" s="3"/>
      <c r="N493" s="3"/>
      <c r="O493" s="3"/>
      <c r="P493" s="3"/>
      <c r="Q493" s="3"/>
      <c r="R493" s="3"/>
      <c r="S493" s="3"/>
      <c r="T493" s="3"/>
      <c r="U493" s="3"/>
      <c r="V493" s="3"/>
      <c r="W493" s="3"/>
      <c r="X493" s="3"/>
      <c r="Y493" s="3"/>
      <c r="Z493" s="3"/>
    </row>
    <row r="494" spans="1:26" ht="15.75" customHeight="1" x14ac:dyDescent="0.3">
      <c r="A494" s="3"/>
      <c r="B494" s="3"/>
      <c r="C494" s="3"/>
      <c r="D494" s="51"/>
      <c r="E494" s="51"/>
      <c r="F494" s="3"/>
      <c r="G494" s="3"/>
      <c r="H494" s="3"/>
      <c r="I494" s="51"/>
      <c r="J494" s="51"/>
      <c r="K494" s="3"/>
      <c r="L494" s="3"/>
      <c r="M494" s="3"/>
      <c r="N494" s="3"/>
      <c r="O494" s="3"/>
      <c r="P494" s="3"/>
      <c r="Q494" s="3"/>
      <c r="R494" s="3"/>
      <c r="S494" s="3"/>
      <c r="T494" s="3"/>
      <c r="U494" s="3"/>
      <c r="V494" s="3"/>
      <c r="W494" s="3"/>
      <c r="X494" s="3"/>
      <c r="Y494" s="3"/>
      <c r="Z494" s="3"/>
    </row>
    <row r="495" spans="1:26" ht="15.75" customHeight="1" x14ac:dyDescent="0.3">
      <c r="A495" s="3"/>
      <c r="B495" s="3"/>
      <c r="C495" s="3"/>
      <c r="D495" s="51"/>
      <c r="E495" s="51"/>
      <c r="F495" s="3"/>
      <c r="G495" s="3"/>
      <c r="H495" s="3"/>
      <c r="I495" s="51"/>
      <c r="J495" s="51"/>
      <c r="K495" s="3"/>
      <c r="L495" s="3"/>
      <c r="M495" s="3"/>
      <c r="N495" s="3"/>
      <c r="O495" s="3"/>
      <c r="P495" s="3"/>
      <c r="Q495" s="3"/>
      <c r="R495" s="3"/>
      <c r="S495" s="3"/>
      <c r="T495" s="3"/>
      <c r="U495" s="3"/>
      <c r="V495" s="3"/>
      <c r="W495" s="3"/>
      <c r="X495" s="3"/>
      <c r="Y495" s="3"/>
      <c r="Z495" s="3"/>
    </row>
    <row r="496" spans="1:26" ht="15.75" customHeight="1" x14ac:dyDescent="0.3">
      <c r="A496" s="3"/>
      <c r="B496" s="3"/>
      <c r="C496" s="3"/>
      <c r="D496" s="51"/>
      <c r="E496" s="51"/>
      <c r="F496" s="3"/>
      <c r="G496" s="3"/>
      <c r="H496" s="3"/>
      <c r="I496" s="51"/>
      <c r="J496" s="51"/>
      <c r="K496" s="3"/>
      <c r="L496" s="3"/>
      <c r="M496" s="3"/>
      <c r="N496" s="3"/>
      <c r="O496" s="3"/>
      <c r="P496" s="3"/>
      <c r="Q496" s="3"/>
      <c r="R496" s="3"/>
      <c r="S496" s="3"/>
      <c r="T496" s="3"/>
      <c r="U496" s="3"/>
      <c r="V496" s="3"/>
      <c r="W496" s="3"/>
      <c r="X496" s="3"/>
      <c r="Y496" s="3"/>
      <c r="Z496" s="3"/>
    </row>
    <row r="497" spans="1:26" ht="15.75" customHeight="1" x14ac:dyDescent="0.3">
      <c r="A497" s="3"/>
      <c r="B497" s="3"/>
      <c r="C497" s="3"/>
      <c r="D497" s="51"/>
      <c r="E497" s="51"/>
      <c r="F497" s="3"/>
      <c r="G497" s="3"/>
      <c r="H497" s="3"/>
      <c r="I497" s="51"/>
      <c r="J497" s="51"/>
      <c r="K497" s="3"/>
      <c r="L497" s="3"/>
      <c r="M497" s="3"/>
      <c r="N497" s="3"/>
      <c r="O497" s="3"/>
      <c r="P497" s="3"/>
      <c r="Q497" s="3"/>
      <c r="R497" s="3"/>
      <c r="S497" s="3"/>
      <c r="T497" s="3"/>
      <c r="U497" s="3"/>
      <c r="V497" s="3"/>
      <c r="W497" s="3"/>
      <c r="X497" s="3"/>
      <c r="Y497" s="3"/>
      <c r="Z497" s="3"/>
    </row>
    <row r="498" spans="1:26" ht="15.75" customHeight="1" x14ac:dyDescent="0.3">
      <c r="A498" s="3"/>
      <c r="B498" s="3"/>
      <c r="C498" s="3"/>
      <c r="D498" s="51"/>
      <c r="E498" s="51"/>
      <c r="F498" s="3"/>
      <c r="G498" s="3"/>
      <c r="H498" s="3"/>
      <c r="I498" s="51"/>
      <c r="J498" s="51"/>
      <c r="K498" s="3"/>
      <c r="L498" s="3"/>
      <c r="M498" s="3"/>
      <c r="N498" s="3"/>
      <c r="O498" s="3"/>
      <c r="P498" s="3"/>
      <c r="Q498" s="3"/>
      <c r="R498" s="3"/>
      <c r="S498" s="3"/>
      <c r="T498" s="3"/>
      <c r="U498" s="3"/>
      <c r="V498" s="3"/>
      <c r="W498" s="3"/>
      <c r="X498" s="3"/>
      <c r="Y498" s="3"/>
      <c r="Z498" s="3"/>
    </row>
    <row r="499" spans="1:26" ht="15.75" customHeight="1" x14ac:dyDescent="0.3">
      <c r="A499" s="3"/>
      <c r="B499" s="3"/>
      <c r="C499" s="3"/>
      <c r="D499" s="51"/>
      <c r="E499" s="51"/>
      <c r="F499" s="3"/>
      <c r="G499" s="3"/>
      <c r="H499" s="3"/>
      <c r="I499" s="51"/>
      <c r="J499" s="51"/>
      <c r="K499" s="3"/>
      <c r="L499" s="3"/>
      <c r="M499" s="3"/>
      <c r="N499" s="3"/>
      <c r="O499" s="3"/>
      <c r="P499" s="3"/>
      <c r="Q499" s="3"/>
      <c r="R499" s="3"/>
      <c r="S499" s="3"/>
      <c r="T499" s="3"/>
      <c r="U499" s="3"/>
      <c r="V499" s="3"/>
      <c r="W499" s="3"/>
      <c r="X499" s="3"/>
      <c r="Y499" s="3"/>
      <c r="Z499" s="3"/>
    </row>
    <row r="500" spans="1:26" ht="15.75" customHeight="1" x14ac:dyDescent="0.3">
      <c r="A500" s="3"/>
      <c r="B500" s="3"/>
      <c r="C500" s="3"/>
      <c r="D500" s="51"/>
      <c r="E500" s="51"/>
      <c r="F500" s="3"/>
      <c r="G500" s="3"/>
      <c r="H500" s="3"/>
      <c r="I500" s="51"/>
      <c r="J500" s="51"/>
      <c r="K500" s="3"/>
      <c r="L500" s="3"/>
      <c r="M500" s="3"/>
      <c r="N500" s="3"/>
      <c r="O500" s="3"/>
      <c r="P500" s="3"/>
      <c r="Q500" s="3"/>
      <c r="R500" s="3"/>
      <c r="S500" s="3"/>
      <c r="T500" s="3"/>
      <c r="U500" s="3"/>
      <c r="V500" s="3"/>
      <c r="W500" s="3"/>
      <c r="X500" s="3"/>
      <c r="Y500" s="3"/>
      <c r="Z500" s="3"/>
    </row>
    <row r="501" spans="1:26" ht="15.75" customHeight="1" x14ac:dyDescent="0.3">
      <c r="A501" s="3"/>
      <c r="B501" s="3"/>
      <c r="C501" s="3"/>
      <c r="D501" s="51"/>
      <c r="E501" s="51"/>
      <c r="F501" s="3"/>
      <c r="G501" s="3"/>
      <c r="H501" s="3"/>
      <c r="I501" s="51"/>
      <c r="J501" s="51"/>
      <c r="K501" s="3"/>
      <c r="L501" s="3"/>
      <c r="M501" s="3"/>
      <c r="N501" s="3"/>
      <c r="O501" s="3"/>
      <c r="P501" s="3"/>
      <c r="Q501" s="3"/>
      <c r="R501" s="3"/>
      <c r="S501" s="3"/>
      <c r="T501" s="3"/>
      <c r="U501" s="3"/>
      <c r="V501" s="3"/>
      <c r="W501" s="3"/>
      <c r="X501" s="3"/>
      <c r="Y501" s="3"/>
      <c r="Z501" s="3"/>
    </row>
    <row r="502" spans="1:26" ht="15.75" customHeight="1" x14ac:dyDescent="0.3">
      <c r="A502" s="3"/>
      <c r="B502" s="3"/>
      <c r="C502" s="3"/>
      <c r="D502" s="51"/>
      <c r="E502" s="51"/>
      <c r="F502" s="3"/>
      <c r="G502" s="3"/>
      <c r="H502" s="3"/>
      <c r="I502" s="51"/>
      <c r="J502" s="51"/>
      <c r="K502" s="3"/>
      <c r="L502" s="3"/>
      <c r="M502" s="3"/>
      <c r="N502" s="3"/>
      <c r="O502" s="3"/>
      <c r="P502" s="3"/>
      <c r="Q502" s="3"/>
      <c r="R502" s="3"/>
      <c r="S502" s="3"/>
      <c r="T502" s="3"/>
      <c r="U502" s="3"/>
      <c r="V502" s="3"/>
      <c r="W502" s="3"/>
      <c r="X502" s="3"/>
      <c r="Y502" s="3"/>
      <c r="Z502" s="3"/>
    </row>
    <row r="503" spans="1:26" ht="15.75" customHeight="1" x14ac:dyDescent="0.3">
      <c r="A503" s="3"/>
      <c r="B503" s="3"/>
      <c r="C503" s="3"/>
      <c r="D503" s="51"/>
      <c r="E503" s="51"/>
      <c r="F503" s="3"/>
      <c r="G503" s="3"/>
      <c r="H503" s="3"/>
      <c r="I503" s="51"/>
      <c r="J503" s="51"/>
      <c r="K503" s="3"/>
      <c r="L503" s="3"/>
      <c r="M503" s="3"/>
      <c r="N503" s="3"/>
      <c r="O503" s="3"/>
      <c r="P503" s="3"/>
      <c r="Q503" s="3"/>
      <c r="R503" s="3"/>
      <c r="S503" s="3"/>
      <c r="T503" s="3"/>
      <c r="U503" s="3"/>
      <c r="V503" s="3"/>
      <c r="W503" s="3"/>
      <c r="X503" s="3"/>
      <c r="Y503" s="3"/>
      <c r="Z503" s="3"/>
    </row>
    <row r="504" spans="1:26" ht="15.75" customHeight="1" x14ac:dyDescent="0.3">
      <c r="A504" s="3"/>
      <c r="B504" s="3"/>
      <c r="C504" s="3"/>
      <c r="D504" s="51"/>
      <c r="E504" s="51"/>
      <c r="F504" s="3"/>
      <c r="G504" s="3"/>
      <c r="H504" s="3"/>
      <c r="I504" s="51"/>
      <c r="J504" s="51"/>
      <c r="K504" s="3"/>
      <c r="L504" s="3"/>
      <c r="M504" s="3"/>
      <c r="N504" s="3"/>
      <c r="O504" s="3"/>
      <c r="P504" s="3"/>
      <c r="Q504" s="3"/>
      <c r="R504" s="3"/>
      <c r="S504" s="3"/>
      <c r="T504" s="3"/>
      <c r="U504" s="3"/>
      <c r="V504" s="3"/>
      <c r="W504" s="3"/>
      <c r="X504" s="3"/>
      <c r="Y504" s="3"/>
      <c r="Z504" s="3"/>
    </row>
    <row r="505" spans="1:26" ht="15.75" customHeight="1" x14ac:dyDescent="0.3">
      <c r="A505" s="3"/>
      <c r="B505" s="3"/>
      <c r="C505" s="3"/>
      <c r="D505" s="51"/>
      <c r="E505" s="51"/>
      <c r="F505" s="3"/>
      <c r="G505" s="3"/>
      <c r="H505" s="3"/>
      <c r="I505" s="51"/>
      <c r="J505" s="51"/>
      <c r="K505" s="3"/>
      <c r="L505" s="3"/>
      <c r="M505" s="3"/>
      <c r="N505" s="3"/>
      <c r="O505" s="3"/>
      <c r="P505" s="3"/>
      <c r="Q505" s="3"/>
      <c r="R505" s="3"/>
      <c r="S505" s="3"/>
      <c r="T505" s="3"/>
      <c r="U505" s="3"/>
      <c r="V505" s="3"/>
      <c r="W505" s="3"/>
      <c r="X505" s="3"/>
      <c r="Y505" s="3"/>
      <c r="Z505" s="3"/>
    </row>
    <row r="506" spans="1:26" ht="15.75" customHeight="1" x14ac:dyDescent="0.3">
      <c r="A506" s="3"/>
      <c r="B506" s="3"/>
      <c r="C506" s="3"/>
      <c r="D506" s="51"/>
      <c r="E506" s="51"/>
      <c r="F506" s="3"/>
      <c r="G506" s="3"/>
      <c r="H506" s="3"/>
      <c r="I506" s="51"/>
      <c r="J506" s="51"/>
      <c r="K506" s="3"/>
      <c r="L506" s="3"/>
      <c r="M506" s="3"/>
      <c r="N506" s="3"/>
      <c r="O506" s="3"/>
      <c r="P506" s="3"/>
      <c r="Q506" s="3"/>
      <c r="R506" s="3"/>
      <c r="S506" s="3"/>
      <c r="T506" s="3"/>
      <c r="U506" s="3"/>
      <c r="V506" s="3"/>
      <c r="W506" s="3"/>
      <c r="X506" s="3"/>
      <c r="Y506" s="3"/>
      <c r="Z506" s="3"/>
    </row>
    <row r="507" spans="1:26" ht="15.75" customHeight="1" x14ac:dyDescent="0.3">
      <c r="A507" s="3"/>
      <c r="B507" s="3"/>
      <c r="C507" s="3"/>
      <c r="D507" s="51"/>
      <c r="E507" s="51"/>
      <c r="F507" s="3"/>
      <c r="G507" s="3"/>
      <c r="H507" s="3"/>
      <c r="I507" s="51"/>
      <c r="J507" s="51"/>
      <c r="K507" s="3"/>
      <c r="L507" s="3"/>
      <c r="M507" s="3"/>
      <c r="N507" s="3"/>
      <c r="O507" s="3"/>
      <c r="P507" s="3"/>
      <c r="Q507" s="3"/>
      <c r="R507" s="3"/>
      <c r="S507" s="3"/>
      <c r="T507" s="3"/>
      <c r="U507" s="3"/>
      <c r="V507" s="3"/>
      <c r="W507" s="3"/>
      <c r="X507" s="3"/>
      <c r="Y507" s="3"/>
      <c r="Z507" s="3"/>
    </row>
    <row r="508" spans="1:26" ht="15.75" customHeight="1" x14ac:dyDescent="0.3">
      <c r="A508" s="3"/>
      <c r="B508" s="3"/>
      <c r="C508" s="3"/>
      <c r="D508" s="51"/>
      <c r="E508" s="51"/>
      <c r="F508" s="3"/>
      <c r="G508" s="3"/>
      <c r="H508" s="3"/>
      <c r="I508" s="51"/>
      <c r="J508" s="51"/>
      <c r="K508" s="3"/>
      <c r="L508" s="3"/>
      <c r="M508" s="3"/>
      <c r="N508" s="3"/>
      <c r="O508" s="3"/>
      <c r="P508" s="3"/>
      <c r="Q508" s="3"/>
      <c r="R508" s="3"/>
      <c r="S508" s="3"/>
      <c r="T508" s="3"/>
      <c r="U508" s="3"/>
      <c r="V508" s="3"/>
      <c r="W508" s="3"/>
      <c r="X508" s="3"/>
      <c r="Y508" s="3"/>
      <c r="Z508" s="3"/>
    </row>
    <row r="509" spans="1:26" ht="15.75" customHeight="1" x14ac:dyDescent="0.3">
      <c r="A509" s="3"/>
      <c r="B509" s="3"/>
      <c r="C509" s="3"/>
      <c r="D509" s="51"/>
      <c r="E509" s="51"/>
      <c r="F509" s="3"/>
      <c r="G509" s="3"/>
      <c r="H509" s="3"/>
      <c r="I509" s="51"/>
      <c r="J509" s="51"/>
      <c r="K509" s="3"/>
      <c r="L509" s="3"/>
      <c r="M509" s="3"/>
      <c r="N509" s="3"/>
      <c r="O509" s="3"/>
      <c r="P509" s="3"/>
      <c r="Q509" s="3"/>
      <c r="R509" s="3"/>
      <c r="S509" s="3"/>
      <c r="T509" s="3"/>
      <c r="U509" s="3"/>
      <c r="V509" s="3"/>
      <c r="W509" s="3"/>
      <c r="X509" s="3"/>
      <c r="Y509" s="3"/>
      <c r="Z509" s="3"/>
    </row>
    <row r="510" spans="1:26" ht="15.75" customHeight="1" x14ac:dyDescent="0.3">
      <c r="A510" s="3"/>
      <c r="B510" s="3"/>
      <c r="C510" s="3"/>
      <c r="D510" s="51"/>
      <c r="E510" s="51"/>
      <c r="F510" s="3"/>
      <c r="G510" s="3"/>
      <c r="H510" s="3"/>
      <c r="I510" s="51"/>
      <c r="J510" s="51"/>
      <c r="K510" s="3"/>
      <c r="L510" s="3"/>
      <c r="M510" s="3"/>
      <c r="N510" s="3"/>
      <c r="O510" s="3"/>
      <c r="P510" s="3"/>
      <c r="Q510" s="3"/>
      <c r="R510" s="3"/>
      <c r="S510" s="3"/>
      <c r="T510" s="3"/>
      <c r="U510" s="3"/>
      <c r="V510" s="3"/>
      <c r="W510" s="3"/>
      <c r="X510" s="3"/>
      <c r="Y510" s="3"/>
      <c r="Z510" s="3"/>
    </row>
    <row r="511" spans="1:26" ht="15.75" customHeight="1" x14ac:dyDescent="0.3">
      <c r="A511" s="3"/>
      <c r="B511" s="3"/>
      <c r="C511" s="3"/>
      <c r="D511" s="51"/>
      <c r="E511" s="51"/>
      <c r="F511" s="3"/>
      <c r="G511" s="3"/>
      <c r="H511" s="3"/>
      <c r="I511" s="51"/>
      <c r="J511" s="51"/>
      <c r="K511" s="3"/>
      <c r="L511" s="3"/>
      <c r="M511" s="3"/>
      <c r="N511" s="3"/>
      <c r="O511" s="3"/>
      <c r="P511" s="3"/>
      <c r="Q511" s="3"/>
      <c r="R511" s="3"/>
      <c r="S511" s="3"/>
      <c r="T511" s="3"/>
      <c r="U511" s="3"/>
      <c r="V511" s="3"/>
      <c r="W511" s="3"/>
      <c r="X511" s="3"/>
      <c r="Y511" s="3"/>
      <c r="Z511" s="3"/>
    </row>
    <row r="512" spans="1:26" ht="15.75" customHeight="1" x14ac:dyDescent="0.3">
      <c r="A512" s="3"/>
      <c r="B512" s="3"/>
      <c r="C512" s="3"/>
      <c r="D512" s="51"/>
      <c r="E512" s="51"/>
      <c r="F512" s="3"/>
      <c r="G512" s="3"/>
      <c r="H512" s="3"/>
      <c r="I512" s="51"/>
      <c r="J512" s="51"/>
      <c r="K512" s="3"/>
      <c r="L512" s="3"/>
      <c r="M512" s="3"/>
      <c r="N512" s="3"/>
      <c r="O512" s="3"/>
      <c r="P512" s="3"/>
      <c r="Q512" s="3"/>
      <c r="R512" s="3"/>
      <c r="S512" s="3"/>
      <c r="T512" s="3"/>
      <c r="U512" s="3"/>
      <c r="V512" s="3"/>
      <c r="W512" s="3"/>
      <c r="X512" s="3"/>
      <c r="Y512" s="3"/>
      <c r="Z512" s="3"/>
    </row>
    <row r="513" spans="1:26" ht="15.75" customHeight="1" x14ac:dyDescent="0.3">
      <c r="A513" s="3"/>
      <c r="B513" s="3"/>
      <c r="C513" s="3"/>
      <c r="D513" s="51"/>
      <c r="E513" s="51"/>
      <c r="F513" s="3"/>
      <c r="G513" s="3"/>
      <c r="H513" s="3"/>
      <c r="I513" s="51"/>
      <c r="J513" s="51"/>
      <c r="K513" s="3"/>
      <c r="L513" s="3"/>
      <c r="M513" s="3"/>
      <c r="N513" s="3"/>
      <c r="O513" s="3"/>
      <c r="P513" s="3"/>
      <c r="Q513" s="3"/>
      <c r="R513" s="3"/>
      <c r="S513" s="3"/>
      <c r="T513" s="3"/>
      <c r="U513" s="3"/>
      <c r="V513" s="3"/>
      <c r="W513" s="3"/>
      <c r="X513" s="3"/>
      <c r="Y513" s="3"/>
      <c r="Z513" s="3"/>
    </row>
    <row r="514" spans="1:26" ht="15.75" customHeight="1" x14ac:dyDescent="0.3">
      <c r="A514" s="3"/>
      <c r="B514" s="3"/>
      <c r="C514" s="3"/>
      <c r="D514" s="51"/>
      <c r="E514" s="51"/>
      <c r="F514" s="3"/>
      <c r="G514" s="3"/>
      <c r="H514" s="3"/>
      <c r="I514" s="51"/>
      <c r="J514" s="51"/>
      <c r="K514" s="3"/>
      <c r="L514" s="3"/>
      <c r="M514" s="3"/>
      <c r="N514" s="3"/>
      <c r="O514" s="3"/>
      <c r="P514" s="3"/>
      <c r="Q514" s="3"/>
      <c r="R514" s="3"/>
      <c r="S514" s="3"/>
      <c r="T514" s="3"/>
      <c r="U514" s="3"/>
      <c r="V514" s="3"/>
      <c r="W514" s="3"/>
      <c r="X514" s="3"/>
      <c r="Y514" s="3"/>
      <c r="Z514" s="3"/>
    </row>
    <row r="515" spans="1:26" ht="15.75" customHeight="1" x14ac:dyDescent="0.3">
      <c r="A515" s="3"/>
      <c r="B515" s="3"/>
      <c r="C515" s="3"/>
      <c r="D515" s="51"/>
      <c r="E515" s="51"/>
      <c r="F515" s="3"/>
      <c r="G515" s="3"/>
      <c r="H515" s="3"/>
      <c r="I515" s="51"/>
      <c r="J515" s="51"/>
      <c r="K515" s="3"/>
      <c r="L515" s="3"/>
      <c r="M515" s="3"/>
      <c r="N515" s="3"/>
      <c r="O515" s="3"/>
      <c r="P515" s="3"/>
      <c r="Q515" s="3"/>
      <c r="R515" s="3"/>
      <c r="S515" s="3"/>
      <c r="T515" s="3"/>
      <c r="U515" s="3"/>
      <c r="V515" s="3"/>
      <c r="W515" s="3"/>
      <c r="X515" s="3"/>
      <c r="Y515" s="3"/>
      <c r="Z515" s="3"/>
    </row>
    <row r="516" spans="1:26" ht="15.75" customHeight="1" x14ac:dyDescent="0.3">
      <c r="A516" s="3"/>
      <c r="B516" s="3"/>
      <c r="C516" s="3"/>
      <c r="D516" s="51"/>
      <c r="E516" s="51"/>
      <c r="F516" s="3"/>
      <c r="G516" s="3"/>
      <c r="H516" s="3"/>
      <c r="I516" s="51"/>
      <c r="J516" s="51"/>
      <c r="K516" s="3"/>
      <c r="L516" s="3"/>
      <c r="M516" s="3"/>
      <c r="N516" s="3"/>
      <c r="O516" s="3"/>
      <c r="P516" s="3"/>
      <c r="Q516" s="3"/>
      <c r="R516" s="3"/>
      <c r="S516" s="3"/>
      <c r="T516" s="3"/>
      <c r="U516" s="3"/>
      <c r="V516" s="3"/>
      <c r="W516" s="3"/>
      <c r="X516" s="3"/>
      <c r="Y516" s="3"/>
      <c r="Z516" s="3"/>
    </row>
    <row r="517" spans="1:26" ht="15.75" customHeight="1" x14ac:dyDescent="0.3">
      <c r="A517" s="3"/>
      <c r="B517" s="3"/>
      <c r="C517" s="3"/>
      <c r="D517" s="51"/>
      <c r="E517" s="51"/>
      <c r="F517" s="3"/>
      <c r="G517" s="3"/>
      <c r="H517" s="3"/>
      <c r="I517" s="51"/>
      <c r="J517" s="51"/>
      <c r="K517" s="3"/>
      <c r="L517" s="3"/>
      <c r="M517" s="3"/>
      <c r="N517" s="3"/>
      <c r="O517" s="3"/>
      <c r="P517" s="3"/>
      <c r="Q517" s="3"/>
      <c r="R517" s="3"/>
      <c r="S517" s="3"/>
      <c r="T517" s="3"/>
      <c r="U517" s="3"/>
      <c r="V517" s="3"/>
      <c r="W517" s="3"/>
      <c r="X517" s="3"/>
      <c r="Y517" s="3"/>
      <c r="Z517" s="3"/>
    </row>
    <row r="518" spans="1:26" ht="15.75" customHeight="1" x14ac:dyDescent="0.3">
      <c r="A518" s="3"/>
      <c r="B518" s="3"/>
      <c r="C518" s="3"/>
      <c r="D518" s="51"/>
      <c r="E518" s="51"/>
      <c r="F518" s="3"/>
      <c r="G518" s="3"/>
      <c r="H518" s="3"/>
      <c r="I518" s="51"/>
      <c r="J518" s="51"/>
      <c r="K518" s="3"/>
      <c r="L518" s="3"/>
      <c r="M518" s="3"/>
      <c r="N518" s="3"/>
      <c r="O518" s="3"/>
      <c r="P518" s="3"/>
      <c r="Q518" s="3"/>
      <c r="R518" s="3"/>
      <c r="S518" s="3"/>
      <c r="T518" s="3"/>
      <c r="U518" s="3"/>
      <c r="V518" s="3"/>
      <c r="W518" s="3"/>
      <c r="X518" s="3"/>
      <c r="Y518" s="3"/>
      <c r="Z518" s="3"/>
    </row>
    <row r="519" spans="1:26" ht="15.75" customHeight="1" x14ac:dyDescent="0.3">
      <c r="A519" s="3"/>
      <c r="B519" s="3"/>
      <c r="C519" s="3"/>
      <c r="D519" s="51"/>
      <c r="E519" s="51"/>
      <c r="F519" s="3"/>
      <c r="G519" s="3"/>
      <c r="H519" s="3"/>
      <c r="I519" s="51"/>
      <c r="J519" s="51"/>
      <c r="K519" s="3"/>
      <c r="L519" s="3"/>
      <c r="M519" s="3"/>
      <c r="N519" s="3"/>
      <c r="O519" s="3"/>
      <c r="P519" s="3"/>
      <c r="Q519" s="3"/>
      <c r="R519" s="3"/>
      <c r="S519" s="3"/>
      <c r="T519" s="3"/>
      <c r="U519" s="3"/>
      <c r="V519" s="3"/>
      <c r="W519" s="3"/>
      <c r="X519" s="3"/>
      <c r="Y519" s="3"/>
      <c r="Z519" s="3"/>
    </row>
    <row r="520" spans="1:26" ht="15.75" customHeight="1" x14ac:dyDescent="0.3">
      <c r="A520" s="3"/>
      <c r="B520" s="3"/>
      <c r="C520" s="3"/>
      <c r="D520" s="51"/>
      <c r="E520" s="51"/>
      <c r="F520" s="3"/>
      <c r="G520" s="3"/>
      <c r="H520" s="3"/>
      <c r="I520" s="51"/>
      <c r="J520" s="51"/>
      <c r="K520" s="3"/>
      <c r="L520" s="3"/>
      <c r="M520" s="3"/>
      <c r="N520" s="3"/>
      <c r="O520" s="3"/>
      <c r="P520" s="3"/>
      <c r="Q520" s="3"/>
      <c r="R520" s="3"/>
      <c r="S520" s="3"/>
      <c r="T520" s="3"/>
      <c r="U520" s="3"/>
      <c r="V520" s="3"/>
      <c r="W520" s="3"/>
      <c r="X520" s="3"/>
      <c r="Y520" s="3"/>
      <c r="Z520" s="3"/>
    </row>
    <row r="521" spans="1:26" ht="15.75" customHeight="1" x14ac:dyDescent="0.3">
      <c r="A521" s="3"/>
      <c r="B521" s="3"/>
      <c r="C521" s="3"/>
      <c r="D521" s="51"/>
      <c r="E521" s="51"/>
      <c r="F521" s="3"/>
      <c r="G521" s="3"/>
      <c r="H521" s="3"/>
      <c r="I521" s="51"/>
      <c r="J521" s="51"/>
      <c r="K521" s="3"/>
      <c r="L521" s="3"/>
      <c r="M521" s="3"/>
      <c r="N521" s="3"/>
      <c r="O521" s="3"/>
      <c r="P521" s="3"/>
      <c r="Q521" s="3"/>
      <c r="R521" s="3"/>
      <c r="S521" s="3"/>
      <c r="T521" s="3"/>
      <c r="U521" s="3"/>
      <c r="V521" s="3"/>
      <c r="W521" s="3"/>
      <c r="X521" s="3"/>
      <c r="Y521" s="3"/>
      <c r="Z521" s="3"/>
    </row>
    <row r="522" spans="1:26" ht="15.75" customHeight="1" x14ac:dyDescent="0.3">
      <c r="A522" s="3"/>
      <c r="B522" s="3"/>
      <c r="C522" s="3"/>
      <c r="D522" s="51"/>
      <c r="E522" s="51"/>
      <c r="F522" s="3"/>
      <c r="G522" s="3"/>
      <c r="H522" s="3"/>
      <c r="I522" s="51"/>
      <c r="J522" s="51"/>
      <c r="K522" s="3"/>
      <c r="L522" s="3"/>
      <c r="M522" s="3"/>
      <c r="N522" s="3"/>
      <c r="O522" s="3"/>
      <c r="P522" s="3"/>
      <c r="Q522" s="3"/>
      <c r="R522" s="3"/>
      <c r="S522" s="3"/>
      <c r="T522" s="3"/>
      <c r="U522" s="3"/>
      <c r="V522" s="3"/>
      <c r="W522" s="3"/>
      <c r="X522" s="3"/>
      <c r="Y522" s="3"/>
      <c r="Z522" s="3"/>
    </row>
    <row r="523" spans="1:26" ht="15.75" customHeight="1" x14ac:dyDescent="0.3">
      <c r="A523" s="3"/>
      <c r="B523" s="3"/>
      <c r="C523" s="3"/>
      <c r="D523" s="51"/>
      <c r="E523" s="51"/>
      <c r="F523" s="3"/>
      <c r="G523" s="3"/>
      <c r="H523" s="3"/>
      <c r="I523" s="51"/>
      <c r="J523" s="51"/>
      <c r="K523" s="3"/>
      <c r="L523" s="3"/>
      <c r="M523" s="3"/>
      <c r="N523" s="3"/>
      <c r="O523" s="3"/>
      <c r="P523" s="3"/>
      <c r="Q523" s="3"/>
      <c r="R523" s="3"/>
      <c r="S523" s="3"/>
      <c r="T523" s="3"/>
      <c r="U523" s="3"/>
      <c r="V523" s="3"/>
      <c r="W523" s="3"/>
      <c r="X523" s="3"/>
      <c r="Y523" s="3"/>
      <c r="Z523" s="3"/>
    </row>
    <row r="524" spans="1:26" ht="15.75" customHeight="1" x14ac:dyDescent="0.3">
      <c r="A524" s="3"/>
      <c r="B524" s="3"/>
      <c r="C524" s="3"/>
      <c r="D524" s="51"/>
      <c r="E524" s="51"/>
      <c r="F524" s="3"/>
      <c r="G524" s="3"/>
      <c r="H524" s="3"/>
      <c r="I524" s="51"/>
      <c r="J524" s="51"/>
      <c r="K524" s="3"/>
      <c r="L524" s="3"/>
      <c r="M524" s="3"/>
      <c r="N524" s="3"/>
      <c r="O524" s="3"/>
      <c r="P524" s="3"/>
      <c r="Q524" s="3"/>
      <c r="R524" s="3"/>
      <c r="S524" s="3"/>
      <c r="T524" s="3"/>
      <c r="U524" s="3"/>
      <c r="V524" s="3"/>
      <c r="W524" s="3"/>
      <c r="X524" s="3"/>
      <c r="Y524" s="3"/>
      <c r="Z524" s="3"/>
    </row>
    <row r="525" spans="1:26" ht="15.75" customHeight="1" x14ac:dyDescent="0.3">
      <c r="A525" s="3"/>
      <c r="B525" s="3"/>
      <c r="C525" s="3"/>
      <c r="D525" s="51"/>
      <c r="E525" s="51"/>
      <c r="F525" s="3"/>
      <c r="G525" s="3"/>
      <c r="H525" s="3"/>
      <c r="I525" s="51"/>
      <c r="J525" s="51"/>
      <c r="K525" s="3"/>
      <c r="L525" s="3"/>
      <c r="M525" s="3"/>
      <c r="N525" s="3"/>
      <c r="O525" s="3"/>
      <c r="P525" s="3"/>
      <c r="Q525" s="3"/>
      <c r="R525" s="3"/>
      <c r="S525" s="3"/>
      <c r="T525" s="3"/>
      <c r="U525" s="3"/>
      <c r="V525" s="3"/>
      <c r="W525" s="3"/>
      <c r="X525" s="3"/>
      <c r="Y525" s="3"/>
      <c r="Z525" s="3"/>
    </row>
    <row r="526" spans="1:26" ht="15.75" customHeight="1" x14ac:dyDescent="0.3">
      <c r="A526" s="3"/>
      <c r="B526" s="3"/>
      <c r="C526" s="3"/>
      <c r="D526" s="51"/>
      <c r="E526" s="51"/>
      <c r="F526" s="3"/>
      <c r="G526" s="3"/>
      <c r="H526" s="3"/>
      <c r="I526" s="51"/>
      <c r="J526" s="51"/>
      <c r="K526" s="3"/>
      <c r="L526" s="3"/>
      <c r="M526" s="3"/>
      <c r="N526" s="3"/>
      <c r="O526" s="3"/>
      <c r="P526" s="3"/>
      <c r="Q526" s="3"/>
      <c r="R526" s="3"/>
      <c r="S526" s="3"/>
      <c r="T526" s="3"/>
      <c r="U526" s="3"/>
      <c r="V526" s="3"/>
      <c r="W526" s="3"/>
      <c r="X526" s="3"/>
      <c r="Y526" s="3"/>
      <c r="Z526" s="3"/>
    </row>
    <row r="527" spans="1:26" ht="15.75" customHeight="1" x14ac:dyDescent="0.3">
      <c r="A527" s="3"/>
      <c r="B527" s="3"/>
      <c r="C527" s="3"/>
      <c r="D527" s="51"/>
      <c r="E527" s="51"/>
      <c r="F527" s="3"/>
      <c r="G527" s="3"/>
      <c r="H527" s="3"/>
      <c r="I527" s="51"/>
      <c r="J527" s="51"/>
      <c r="K527" s="3"/>
      <c r="L527" s="3"/>
      <c r="M527" s="3"/>
      <c r="N527" s="3"/>
      <c r="O527" s="3"/>
      <c r="P527" s="3"/>
      <c r="Q527" s="3"/>
      <c r="R527" s="3"/>
      <c r="S527" s="3"/>
      <c r="T527" s="3"/>
      <c r="U527" s="3"/>
      <c r="V527" s="3"/>
      <c r="W527" s="3"/>
      <c r="X527" s="3"/>
      <c r="Y527" s="3"/>
      <c r="Z527" s="3"/>
    </row>
    <row r="528" spans="1:26" ht="15.75" customHeight="1" x14ac:dyDescent="0.3">
      <c r="A528" s="3"/>
      <c r="B528" s="3"/>
      <c r="C528" s="3"/>
      <c r="D528" s="51"/>
      <c r="E528" s="51"/>
      <c r="F528" s="3"/>
      <c r="G528" s="3"/>
      <c r="H528" s="3"/>
      <c r="I528" s="51"/>
      <c r="J528" s="51"/>
      <c r="K528" s="3"/>
      <c r="L528" s="3"/>
      <c r="M528" s="3"/>
      <c r="N528" s="3"/>
      <c r="O528" s="3"/>
      <c r="P528" s="3"/>
      <c r="Q528" s="3"/>
      <c r="R528" s="3"/>
      <c r="S528" s="3"/>
      <c r="T528" s="3"/>
      <c r="U528" s="3"/>
      <c r="V528" s="3"/>
      <c r="W528" s="3"/>
      <c r="X528" s="3"/>
      <c r="Y528" s="3"/>
      <c r="Z528" s="3"/>
    </row>
    <row r="529" spans="1:26" ht="15.75" customHeight="1" x14ac:dyDescent="0.3">
      <c r="A529" s="3"/>
      <c r="B529" s="3"/>
      <c r="C529" s="3"/>
      <c r="D529" s="51"/>
      <c r="E529" s="51"/>
      <c r="F529" s="3"/>
      <c r="G529" s="3"/>
      <c r="H529" s="3"/>
      <c r="I529" s="51"/>
      <c r="J529" s="51"/>
      <c r="K529" s="3"/>
      <c r="L529" s="3"/>
      <c r="M529" s="3"/>
      <c r="N529" s="3"/>
      <c r="O529" s="3"/>
      <c r="P529" s="3"/>
      <c r="Q529" s="3"/>
      <c r="R529" s="3"/>
      <c r="S529" s="3"/>
      <c r="T529" s="3"/>
      <c r="U529" s="3"/>
      <c r="V529" s="3"/>
      <c r="W529" s="3"/>
      <c r="X529" s="3"/>
      <c r="Y529" s="3"/>
      <c r="Z529" s="3"/>
    </row>
    <row r="530" spans="1:26" ht="15.75" customHeight="1" x14ac:dyDescent="0.3">
      <c r="A530" s="3"/>
      <c r="B530" s="3"/>
      <c r="C530" s="3"/>
      <c r="D530" s="51"/>
      <c r="E530" s="51"/>
      <c r="F530" s="3"/>
      <c r="G530" s="3"/>
      <c r="H530" s="3"/>
      <c r="I530" s="51"/>
      <c r="J530" s="51"/>
      <c r="K530" s="3"/>
      <c r="L530" s="3"/>
      <c r="M530" s="3"/>
      <c r="N530" s="3"/>
      <c r="O530" s="3"/>
      <c r="P530" s="3"/>
      <c r="Q530" s="3"/>
      <c r="R530" s="3"/>
      <c r="S530" s="3"/>
      <c r="T530" s="3"/>
      <c r="U530" s="3"/>
      <c r="V530" s="3"/>
      <c r="W530" s="3"/>
      <c r="X530" s="3"/>
      <c r="Y530" s="3"/>
      <c r="Z530" s="3"/>
    </row>
    <row r="531" spans="1:26" ht="15.75" customHeight="1" x14ac:dyDescent="0.3">
      <c r="A531" s="3"/>
      <c r="B531" s="3"/>
      <c r="C531" s="3"/>
      <c r="D531" s="51"/>
      <c r="E531" s="51"/>
      <c r="F531" s="3"/>
      <c r="G531" s="3"/>
      <c r="H531" s="3"/>
      <c r="I531" s="51"/>
      <c r="J531" s="51"/>
      <c r="K531" s="3"/>
      <c r="L531" s="3"/>
      <c r="M531" s="3"/>
      <c r="N531" s="3"/>
      <c r="O531" s="3"/>
      <c r="P531" s="3"/>
      <c r="Q531" s="3"/>
      <c r="R531" s="3"/>
      <c r="S531" s="3"/>
      <c r="T531" s="3"/>
      <c r="U531" s="3"/>
      <c r="V531" s="3"/>
      <c r="W531" s="3"/>
      <c r="X531" s="3"/>
      <c r="Y531" s="3"/>
      <c r="Z531" s="3"/>
    </row>
    <row r="532" spans="1:26" ht="15.75" customHeight="1" x14ac:dyDescent="0.3">
      <c r="A532" s="3"/>
      <c r="B532" s="3"/>
      <c r="C532" s="3"/>
      <c r="D532" s="51"/>
      <c r="E532" s="51"/>
      <c r="F532" s="3"/>
      <c r="G532" s="3"/>
      <c r="H532" s="3"/>
      <c r="I532" s="51"/>
      <c r="J532" s="51"/>
      <c r="K532" s="3"/>
      <c r="L532" s="3"/>
      <c r="M532" s="3"/>
      <c r="N532" s="3"/>
      <c r="O532" s="3"/>
      <c r="P532" s="3"/>
      <c r="Q532" s="3"/>
      <c r="R532" s="3"/>
      <c r="S532" s="3"/>
      <c r="T532" s="3"/>
      <c r="U532" s="3"/>
      <c r="V532" s="3"/>
      <c r="W532" s="3"/>
      <c r="X532" s="3"/>
      <c r="Y532" s="3"/>
      <c r="Z532" s="3"/>
    </row>
    <row r="533" spans="1:26" ht="15.75" customHeight="1" x14ac:dyDescent="0.3">
      <c r="A533" s="3"/>
      <c r="B533" s="3"/>
      <c r="C533" s="3"/>
      <c r="D533" s="51"/>
      <c r="E533" s="51"/>
      <c r="F533" s="3"/>
      <c r="G533" s="3"/>
      <c r="H533" s="3"/>
      <c r="I533" s="51"/>
      <c r="J533" s="51"/>
      <c r="K533" s="3"/>
      <c r="L533" s="3"/>
      <c r="M533" s="3"/>
      <c r="N533" s="3"/>
      <c r="O533" s="3"/>
      <c r="P533" s="3"/>
      <c r="Q533" s="3"/>
      <c r="R533" s="3"/>
      <c r="S533" s="3"/>
      <c r="T533" s="3"/>
      <c r="U533" s="3"/>
      <c r="V533" s="3"/>
      <c r="W533" s="3"/>
      <c r="X533" s="3"/>
      <c r="Y533" s="3"/>
      <c r="Z533" s="3"/>
    </row>
    <row r="534" spans="1:26" ht="15.75" customHeight="1" x14ac:dyDescent="0.3">
      <c r="A534" s="3"/>
      <c r="B534" s="3"/>
      <c r="C534" s="3"/>
      <c r="D534" s="51"/>
      <c r="E534" s="51"/>
      <c r="F534" s="3"/>
      <c r="G534" s="3"/>
      <c r="H534" s="3"/>
      <c r="I534" s="51"/>
      <c r="J534" s="51"/>
      <c r="K534" s="3"/>
      <c r="L534" s="3"/>
      <c r="M534" s="3"/>
      <c r="N534" s="3"/>
      <c r="O534" s="3"/>
      <c r="P534" s="3"/>
      <c r="Q534" s="3"/>
      <c r="R534" s="3"/>
      <c r="S534" s="3"/>
      <c r="T534" s="3"/>
      <c r="U534" s="3"/>
      <c r="V534" s="3"/>
      <c r="W534" s="3"/>
      <c r="X534" s="3"/>
      <c r="Y534" s="3"/>
      <c r="Z534" s="3"/>
    </row>
    <row r="535" spans="1:26" ht="15.75" customHeight="1" x14ac:dyDescent="0.3">
      <c r="A535" s="3"/>
      <c r="B535" s="3"/>
      <c r="C535" s="3"/>
      <c r="D535" s="51"/>
      <c r="E535" s="51"/>
      <c r="F535" s="3"/>
      <c r="G535" s="3"/>
      <c r="H535" s="3"/>
      <c r="I535" s="51"/>
      <c r="J535" s="51"/>
      <c r="K535" s="3"/>
      <c r="L535" s="3"/>
      <c r="M535" s="3"/>
      <c r="N535" s="3"/>
      <c r="O535" s="3"/>
      <c r="P535" s="3"/>
      <c r="Q535" s="3"/>
      <c r="R535" s="3"/>
      <c r="S535" s="3"/>
      <c r="T535" s="3"/>
      <c r="U535" s="3"/>
      <c r="V535" s="3"/>
      <c r="W535" s="3"/>
      <c r="X535" s="3"/>
      <c r="Y535" s="3"/>
      <c r="Z535" s="3"/>
    </row>
    <row r="536" spans="1:26" ht="15.75" customHeight="1" x14ac:dyDescent="0.3">
      <c r="A536" s="3"/>
      <c r="B536" s="3"/>
      <c r="C536" s="3"/>
      <c r="D536" s="51"/>
      <c r="E536" s="51"/>
      <c r="F536" s="3"/>
      <c r="G536" s="3"/>
      <c r="H536" s="3"/>
      <c r="I536" s="51"/>
      <c r="J536" s="51"/>
      <c r="K536" s="3"/>
      <c r="L536" s="3"/>
      <c r="M536" s="3"/>
      <c r="N536" s="3"/>
      <c r="O536" s="3"/>
      <c r="P536" s="3"/>
      <c r="Q536" s="3"/>
      <c r="R536" s="3"/>
      <c r="S536" s="3"/>
      <c r="T536" s="3"/>
      <c r="U536" s="3"/>
      <c r="V536" s="3"/>
      <c r="W536" s="3"/>
      <c r="X536" s="3"/>
      <c r="Y536" s="3"/>
      <c r="Z536" s="3"/>
    </row>
    <row r="537" spans="1:26" ht="15.75" customHeight="1" x14ac:dyDescent="0.3">
      <c r="A537" s="3"/>
      <c r="B537" s="3"/>
      <c r="C537" s="3"/>
      <c r="D537" s="51"/>
      <c r="E537" s="51"/>
      <c r="F537" s="3"/>
      <c r="G537" s="3"/>
      <c r="H537" s="3"/>
      <c r="I537" s="51"/>
      <c r="J537" s="51"/>
      <c r="K537" s="3"/>
      <c r="L537" s="3"/>
      <c r="M537" s="3"/>
      <c r="N537" s="3"/>
      <c r="O537" s="3"/>
      <c r="P537" s="3"/>
      <c r="Q537" s="3"/>
      <c r="R537" s="3"/>
      <c r="S537" s="3"/>
      <c r="T537" s="3"/>
      <c r="U537" s="3"/>
      <c r="V537" s="3"/>
      <c r="W537" s="3"/>
      <c r="X537" s="3"/>
      <c r="Y537" s="3"/>
      <c r="Z537" s="3"/>
    </row>
    <row r="538" spans="1:26" ht="15.75" customHeight="1" x14ac:dyDescent="0.3">
      <c r="A538" s="3"/>
      <c r="B538" s="3"/>
      <c r="C538" s="3"/>
      <c r="D538" s="51"/>
      <c r="E538" s="51"/>
      <c r="F538" s="3"/>
      <c r="G538" s="3"/>
      <c r="H538" s="3"/>
      <c r="I538" s="51"/>
      <c r="J538" s="51"/>
      <c r="K538" s="3"/>
      <c r="L538" s="3"/>
      <c r="M538" s="3"/>
      <c r="N538" s="3"/>
      <c r="O538" s="3"/>
      <c r="P538" s="3"/>
      <c r="Q538" s="3"/>
      <c r="R538" s="3"/>
      <c r="S538" s="3"/>
      <c r="T538" s="3"/>
      <c r="U538" s="3"/>
      <c r="V538" s="3"/>
      <c r="W538" s="3"/>
      <c r="X538" s="3"/>
      <c r="Y538" s="3"/>
      <c r="Z538" s="3"/>
    </row>
    <row r="539" spans="1:26" ht="15.75" customHeight="1" x14ac:dyDescent="0.3">
      <c r="A539" s="3"/>
      <c r="B539" s="3"/>
      <c r="C539" s="3"/>
      <c r="D539" s="51"/>
      <c r="E539" s="51"/>
      <c r="F539" s="3"/>
      <c r="G539" s="3"/>
      <c r="H539" s="3"/>
      <c r="I539" s="51"/>
      <c r="J539" s="51"/>
      <c r="K539" s="3"/>
      <c r="L539" s="3"/>
      <c r="M539" s="3"/>
      <c r="N539" s="3"/>
      <c r="O539" s="3"/>
      <c r="P539" s="3"/>
      <c r="Q539" s="3"/>
      <c r="R539" s="3"/>
      <c r="S539" s="3"/>
      <c r="T539" s="3"/>
      <c r="U539" s="3"/>
      <c r="V539" s="3"/>
      <c r="W539" s="3"/>
      <c r="X539" s="3"/>
      <c r="Y539" s="3"/>
      <c r="Z539" s="3"/>
    </row>
    <row r="540" spans="1:26" ht="15.75" customHeight="1" x14ac:dyDescent="0.3">
      <c r="A540" s="3"/>
      <c r="B540" s="3"/>
      <c r="C540" s="3"/>
      <c r="D540" s="51"/>
      <c r="E540" s="51"/>
      <c r="F540" s="3"/>
      <c r="G540" s="3"/>
      <c r="H540" s="3"/>
      <c r="I540" s="51"/>
      <c r="J540" s="51"/>
      <c r="K540" s="3"/>
      <c r="L540" s="3"/>
      <c r="M540" s="3"/>
      <c r="N540" s="3"/>
      <c r="O540" s="3"/>
      <c r="P540" s="3"/>
      <c r="Q540" s="3"/>
      <c r="R540" s="3"/>
      <c r="S540" s="3"/>
      <c r="T540" s="3"/>
      <c r="U540" s="3"/>
      <c r="V540" s="3"/>
      <c r="W540" s="3"/>
      <c r="X540" s="3"/>
      <c r="Y540" s="3"/>
      <c r="Z540" s="3"/>
    </row>
    <row r="541" spans="1:26" ht="15.75" customHeight="1" x14ac:dyDescent="0.3">
      <c r="A541" s="3"/>
      <c r="B541" s="3"/>
      <c r="C541" s="3"/>
      <c r="D541" s="51"/>
      <c r="E541" s="51"/>
      <c r="F541" s="3"/>
      <c r="G541" s="3"/>
      <c r="H541" s="3"/>
      <c r="I541" s="51"/>
      <c r="J541" s="51"/>
      <c r="K541" s="3"/>
      <c r="L541" s="3"/>
      <c r="M541" s="3"/>
      <c r="N541" s="3"/>
      <c r="O541" s="3"/>
      <c r="P541" s="3"/>
      <c r="Q541" s="3"/>
      <c r="R541" s="3"/>
      <c r="S541" s="3"/>
      <c r="T541" s="3"/>
      <c r="U541" s="3"/>
      <c r="V541" s="3"/>
      <c r="W541" s="3"/>
      <c r="X541" s="3"/>
      <c r="Y541" s="3"/>
      <c r="Z541" s="3"/>
    </row>
    <row r="542" spans="1:26" ht="15.75" customHeight="1" x14ac:dyDescent="0.3">
      <c r="A542" s="3"/>
      <c r="B542" s="3"/>
      <c r="C542" s="3"/>
      <c r="D542" s="51"/>
      <c r="E542" s="51"/>
      <c r="F542" s="3"/>
      <c r="G542" s="3"/>
      <c r="H542" s="3"/>
      <c r="I542" s="51"/>
      <c r="J542" s="51"/>
      <c r="K542" s="3"/>
      <c r="L542" s="3"/>
      <c r="M542" s="3"/>
      <c r="N542" s="3"/>
      <c r="O542" s="3"/>
      <c r="P542" s="3"/>
      <c r="Q542" s="3"/>
      <c r="R542" s="3"/>
      <c r="S542" s="3"/>
      <c r="T542" s="3"/>
      <c r="U542" s="3"/>
      <c r="V542" s="3"/>
      <c r="W542" s="3"/>
      <c r="X542" s="3"/>
      <c r="Y542" s="3"/>
      <c r="Z542" s="3"/>
    </row>
    <row r="543" spans="1:26" ht="15.75" customHeight="1" x14ac:dyDescent="0.3">
      <c r="A543" s="3"/>
      <c r="B543" s="3"/>
      <c r="C543" s="3"/>
      <c r="D543" s="51"/>
      <c r="E543" s="51"/>
      <c r="F543" s="3"/>
      <c r="G543" s="3"/>
      <c r="H543" s="3"/>
      <c r="I543" s="51"/>
      <c r="J543" s="51"/>
      <c r="K543" s="3"/>
      <c r="L543" s="3"/>
      <c r="M543" s="3"/>
      <c r="N543" s="3"/>
      <c r="O543" s="3"/>
      <c r="P543" s="3"/>
      <c r="Q543" s="3"/>
      <c r="R543" s="3"/>
      <c r="S543" s="3"/>
      <c r="T543" s="3"/>
      <c r="U543" s="3"/>
      <c r="V543" s="3"/>
      <c r="W543" s="3"/>
      <c r="X543" s="3"/>
      <c r="Y543" s="3"/>
      <c r="Z543" s="3"/>
    </row>
    <row r="544" spans="1:26" ht="15.75" customHeight="1" x14ac:dyDescent="0.3">
      <c r="A544" s="3"/>
      <c r="B544" s="3"/>
      <c r="C544" s="3"/>
      <c r="D544" s="51"/>
      <c r="E544" s="51"/>
      <c r="F544" s="3"/>
      <c r="G544" s="3"/>
      <c r="H544" s="3"/>
      <c r="I544" s="51"/>
      <c r="J544" s="51"/>
      <c r="K544" s="3"/>
      <c r="L544" s="3"/>
      <c r="M544" s="3"/>
      <c r="N544" s="3"/>
      <c r="O544" s="3"/>
      <c r="P544" s="3"/>
      <c r="Q544" s="3"/>
      <c r="R544" s="3"/>
      <c r="S544" s="3"/>
      <c r="T544" s="3"/>
      <c r="U544" s="3"/>
      <c r="V544" s="3"/>
      <c r="W544" s="3"/>
      <c r="X544" s="3"/>
      <c r="Y544" s="3"/>
      <c r="Z544" s="3"/>
    </row>
    <row r="545" spans="1:26" ht="15.75" customHeight="1" x14ac:dyDescent="0.3">
      <c r="A545" s="3"/>
      <c r="B545" s="3"/>
      <c r="C545" s="3"/>
      <c r="D545" s="51"/>
      <c r="E545" s="51"/>
      <c r="F545" s="3"/>
      <c r="G545" s="3"/>
      <c r="H545" s="3"/>
      <c r="I545" s="51"/>
      <c r="J545" s="51"/>
      <c r="K545" s="3"/>
      <c r="L545" s="3"/>
      <c r="M545" s="3"/>
      <c r="N545" s="3"/>
      <c r="O545" s="3"/>
      <c r="P545" s="3"/>
      <c r="Q545" s="3"/>
      <c r="R545" s="3"/>
      <c r="S545" s="3"/>
      <c r="T545" s="3"/>
      <c r="U545" s="3"/>
      <c r="V545" s="3"/>
      <c r="W545" s="3"/>
      <c r="X545" s="3"/>
      <c r="Y545" s="3"/>
      <c r="Z545" s="3"/>
    </row>
    <row r="546" spans="1:26" ht="15.75" customHeight="1" x14ac:dyDescent="0.3">
      <c r="A546" s="3"/>
      <c r="B546" s="3"/>
      <c r="C546" s="3"/>
      <c r="D546" s="51"/>
      <c r="E546" s="51"/>
      <c r="F546" s="3"/>
      <c r="G546" s="3"/>
      <c r="H546" s="3"/>
      <c r="I546" s="51"/>
      <c r="J546" s="51"/>
      <c r="K546" s="3"/>
      <c r="L546" s="3"/>
      <c r="M546" s="3"/>
      <c r="N546" s="3"/>
      <c r="O546" s="3"/>
      <c r="P546" s="3"/>
      <c r="Q546" s="3"/>
      <c r="R546" s="3"/>
      <c r="S546" s="3"/>
      <c r="T546" s="3"/>
      <c r="U546" s="3"/>
      <c r="V546" s="3"/>
      <c r="W546" s="3"/>
      <c r="X546" s="3"/>
      <c r="Y546" s="3"/>
      <c r="Z546" s="3"/>
    </row>
    <row r="547" spans="1:26" ht="15.75" customHeight="1" x14ac:dyDescent="0.3">
      <c r="A547" s="3"/>
      <c r="B547" s="3"/>
      <c r="C547" s="3"/>
      <c r="D547" s="51"/>
      <c r="E547" s="51"/>
      <c r="F547" s="3"/>
      <c r="G547" s="3"/>
      <c r="H547" s="3"/>
      <c r="I547" s="51"/>
      <c r="J547" s="51"/>
      <c r="K547" s="3"/>
      <c r="L547" s="3"/>
      <c r="M547" s="3"/>
      <c r="N547" s="3"/>
      <c r="O547" s="3"/>
      <c r="P547" s="3"/>
      <c r="Q547" s="3"/>
      <c r="R547" s="3"/>
      <c r="S547" s="3"/>
      <c r="T547" s="3"/>
      <c r="U547" s="3"/>
      <c r="V547" s="3"/>
      <c r="W547" s="3"/>
      <c r="X547" s="3"/>
      <c r="Y547" s="3"/>
      <c r="Z547" s="3"/>
    </row>
    <row r="548" spans="1:26" ht="15.75" customHeight="1" x14ac:dyDescent="0.3">
      <c r="A548" s="3"/>
      <c r="B548" s="3"/>
      <c r="C548" s="3"/>
      <c r="D548" s="51"/>
      <c r="E548" s="51"/>
      <c r="F548" s="3"/>
      <c r="G548" s="3"/>
      <c r="H548" s="3"/>
      <c r="I548" s="51"/>
      <c r="J548" s="51"/>
      <c r="K548" s="3"/>
      <c r="L548" s="3"/>
      <c r="M548" s="3"/>
      <c r="N548" s="3"/>
      <c r="O548" s="3"/>
      <c r="P548" s="3"/>
      <c r="Q548" s="3"/>
      <c r="R548" s="3"/>
      <c r="S548" s="3"/>
      <c r="T548" s="3"/>
      <c r="U548" s="3"/>
      <c r="V548" s="3"/>
      <c r="W548" s="3"/>
      <c r="X548" s="3"/>
      <c r="Y548" s="3"/>
      <c r="Z548" s="3"/>
    </row>
    <row r="549" spans="1:26" ht="15.75" customHeight="1" x14ac:dyDescent="0.3">
      <c r="A549" s="3"/>
      <c r="B549" s="3"/>
      <c r="C549" s="3"/>
      <c r="D549" s="51"/>
      <c r="E549" s="51"/>
      <c r="F549" s="3"/>
      <c r="G549" s="3"/>
      <c r="H549" s="3"/>
      <c r="I549" s="51"/>
      <c r="J549" s="51"/>
      <c r="K549" s="3"/>
      <c r="L549" s="3"/>
      <c r="M549" s="3"/>
      <c r="N549" s="3"/>
      <c r="O549" s="3"/>
      <c r="P549" s="3"/>
      <c r="Q549" s="3"/>
      <c r="R549" s="3"/>
      <c r="S549" s="3"/>
      <c r="T549" s="3"/>
      <c r="U549" s="3"/>
      <c r="V549" s="3"/>
      <c r="W549" s="3"/>
      <c r="X549" s="3"/>
      <c r="Y549" s="3"/>
      <c r="Z549" s="3"/>
    </row>
    <row r="550" spans="1:26" ht="15.75" customHeight="1" x14ac:dyDescent="0.3">
      <c r="A550" s="3"/>
      <c r="B550" s="3"/>
      <c r="C550" s="3"/>
      <c r="D550" s="51"/>
      <c r="E550" s="51"/>
      <c r="F550" s="3"/>
      <c r="G550" s="3"/>
      <c r="H550" s="3"/>
      <c r="I550" s="51"/>
      <c r="J550" s="51"/>
      <c r="K550" s="3"/>
      <c r="L550" s="3"/>
      <c r="M550" s="3"/>
      <c r="N550" s="3"/>
      <c r="O550" s="3"/>
      <c r="P550" s="3"/>
      <c r="Q550" s="3"/>
      <c r="R550" s="3"/>
      <c r="S550" s="3"/>
      <c r="T550" s="3"/>
      <c r="U550" s="3"/>
      <c r="V550" s="3"/>
      <c r="W550" s="3"/>
      <c r="X550" s="3"/>
      <c r="Y550" s="3"/>
      <c r="Z550" s="3"/>
    </row>
    <row r="551" spans="1:26" ht="15.75" customHeight="1" x14ac:dyDescent="0.3">
      <c r="A551" s="3"/>
      <c r="B551" s="3"/>
      <c r="C551" s="3"/>
      <c r="D551" s="51"/>
      <c r="E551" s="51"/>
      <c r="F551" s="3"/>
      <c r="G551" s="3"/>
      <c r="H551" s="3"/>
      <c r="I551" s="51"/>
      <c r="J551" s="51"/>
      <c r="K551" s="3"/>
      <c r="L551" s="3"/>
      <c r="M551" s="3"/>
      <c r="N551" s="3"/>
      <c r="O551" s="3"/>
      <c r="P551" s="3"/>
      <c r="Q551" s="3"/>
      <c r="R551" s="3"/>
      <c r="S551" s="3"/>
      <c r="T551" s="3"/>
      <c r="U551" s="3"/>
      <c r="V551" s="3"/>
      <c r="W551" s="3"/>
      <c r="X551" s="3"/>
      <c r="Y551" s="3"/>
      <c r="Z551" s="3"/>
    </row>
    <row r="552" spans="1:26" ht="15.75" customHeight="1" x14ac:dyDescent="0.3">
      <c r="A552" s="3"/>
      <c r="B552" s="3"/>
      <c r="C552" s="3"/>
      <c r="D552" s="51"/>
      <c r="E552" s="51"/>
      <c r="F552" s="3"/>
      <c r="G552" s="3"/>
      <c r="H552" s="3"/>
      <c r="I552" s="51"/>
      <c r="J552" s="51"/>
      <c r="K552" s="3"/>
      <c r="L552" s="3"/>
      <c r="M552" s="3"/>
      <c r="N552" s="3"/>
      <c r="O552" s="3"/>
      <c r="P552" s="3"/>
      <c r="Q552" s="3"/>
      <c r="R552" s="3"/>
      <c r="S552" s="3"/>
      <c r="T552" s="3"/>
      <c r="U552" s="3"/>
      <c r="V552" s="3"/>
      <c r="W552" s="3"/>
      <c r="X552" s="3"/>
      <c r="Y552" s="3"/>
      <c r="Z552" s="3"/>
    </row>
    <row r="553" spans="1:26" ht="15.75" customHeight="1" x14ac:dyDescent="0.3">
      <c r="A553" s="3"/>
      <c r="B553" s="3"/>
      <c r="C553" s="3"/>
      <c r="D553" s="51"/>
      <c r="E553" s="51"/>
      <c r="F553" s="3"/>
      <c r="G553" s="3"/>
      <c r="H553" s="3"/>
      <c r="I553" s="51"/>
      <c r="J553" s="51"/>
      <c r="K553" s="3"/>
      <c r="L553" s="3"/>
      <c r="M553" s="3"/>
      <c r="N553" s="3"/>
      <c r="O553" s="3"/>
      <c r="P553" s="3"/>
      <c r="Q553" s="3"/>
      <c r="R553" s="3"/>
      <c r="S553" s="3"/>
      <c r="T553" s="3"/>
      <c r="U553" s="3"/>
      <c r="V553" s="3"/>
      <c r="W553" s="3"/>
      <c r="X553" s="3"/>
      <c r="Y553" s="3"/>
      <c r="Z553" s="3"/>
    </row>
    <row r="554" spans="1:26" ht="15.75" customHeight="1" x14ac:dyDescent="0.3">
      <c r="A554" s="3"/>
      <c r="B554" s="3"/>
      <c r="C554" s="3"/>
      <c r="D554" s="51"/>
      <c r="E554" s="51"/>
      <c r="F554" s="3"/>
      <c r="G554" s="3"/>
      <c r="H554" s="3"/>
      <c r="I554" s="51"/>
      <c r="J554" s="51"/>
      <c r="K554" s="3"/>
      <c r="L554" s="3"/>
      <c r="M554" s="3"/>
      <c r="N554" s="3"/>
      <c r="O554" s="3"/>
      <c r="P554" s="3"/>
      <c r="Q554" s="3"/>
      <c r="R554" s="3"/>
      <c r="S554" s="3"/>
      <c r="T554" s="3"/>
      <c r="U554" s="3"/>
      <c r="V554" s="3"/>
      <c r="W554" s="3"/>
      <c r="X554" s="3"/>
      <c r="Y554" s="3"/>
      <c r="Z554" s="3"/>
    </row>
    <row r="555" spans="1:26" ht="15.75" customHeight="1" x14ac:dyDescent="0.3">
      <c r="A555" s="3"/>
      <c r="B555" s="3"/>
      <c r="C555" s="3"/>
      <c r="D555" s="51"/>
      <c r="E555" s="51"/>
      <c r="F555" s="3"/>
      <c r="G555" s="3"/>
      <c r="H555" s="3"/>
      <c r="I555" s="51"/>
      <c r="J555" s="51"/>
      <c r="K555" s="3"/>
      <c r="L555" s="3"/>
      <c r="M555" s="3"/>
      <c r="N555" s="3"/>
      <c r="O555" s="3"/>
      <c r="P555" s="3"/>
      <c r="Q555" s="3"/>
      <c r="R555" s="3"/>
      <c r="S555" s="3"/>
      <c r="T555" s="3"/>
      <c r="U555" s="3"/>
      <c r="V555" s="3"/>
      <c r="W555" s="3"/>
      <c r="X555" s="3"/>
      <c r="Y555" s="3"/>
      <c r="Z555" s="3"/>
    </row>
    <row r="556" spans="1:26" ht="15.75" customHeight="1" x14ac:dyDescent="0.3">
      <c r="A556" s="3"/>
      <c r="B556" s="3"/>
      <c r="C556" s="3"/>
      <c r="D556" s="51"/>
      <c r="E556" s="51"/>
      <c r="F556" s="3"/>
      <c r="G556" s="3"/>
      <c r="H556" s="3"/>
      <c r="I556" s="51"/>
      <c r="J556" s="51"/>
      <c r="K556" s="3"/>
      <c r="L556" s="3"/>
      <c r="M556" s="3"/>
      <c r="N556" s="3"/>
      <c r="O556" s="3"/>
      <c r="P556" s="3"/>
      <c r="Q556" s="3"/>
      <c r="R556" s="3"/>
      <c r="S556" s="3"/>
      <c r="T556" s="3"/>
      <c r="U556" s="3"/>
      <c r="V556" s="3"/>
      <c r="W556" s="3"/>
      <c r="X556" s="3"/>
      <c r="Y556" s="3"/>
      <c r="Z556" s="3"/>
    </row>
    <row r="557" spans="1:26" ht="15.75" customHeight="1" x14ac:dyDescent="0.3">
      <c r="A557" s="3"/>
      <c r="B557" s="3"/>
      <c r="C557" s="3"/>
      <c r="D557" s="51"/>
      <c r="E557" s="51"/>
      <c r="F557" s="3"/>
      <c r="G557" s="3"/>
      <c r="H557" s="3"/>
      <c r="I557" s="51"/>
      <c r="J557" s="51"/>
      <c r="K557" s="3"/>
      <c r="L557" s="3"/>
      <c r="M557" s="3"/>
      <c r="N557" s="3"/>
      <c r="O557" s="3"/>
      <c r="P557" s="3"/>
      <c r="Q557" s="3"/>
      <c r="R557" s="3"/>
      <c r="S557" s="3"/>
      <c r="T557" s="3"/>
      <c r="U557" s="3"/>
      <c r="V557" s="3"/>
      <c r="W557" s="3"/>
      <c r="X557" s="3"/>
      <c r="Y557" s="3"/>
      <c r="Z557" s="3"/>
    </row>
    <row r="558" spans="1:26" ht="15.75" customHeight="1" x14ac:dyDescent="0.3">
      <c r="A558" s="3"/>
      <c r="B558" s="3"/>
      <c r="C558" s="3"/>
      <c r="D558" s="51"/>
      <c r="E558" s="51"/>
      <c r="F558" s="3"/>
      <c r="G558" s="3"/>
      <c r="H558" s="3"/>
      <c r="I558" s="51"/>
      <c r="J558" s="51"/>
      <c r="K558" s="3"/>
      <c r="L558" s="3"/>
      <c r="M558" s="3"/>
      <c r="N558" s="3"/>
      <c r="O558" s="3"/>
      <c r="P558" s="3"/>
      <c r="Q558" s="3"/>
      <c r="R558" s="3"/>
      <c r="S558" s="3"/>
      <c r="T558" s="3"/>
      <c r="U558" s="3"/>
      <c r="V558" s="3"/>
      <c r="W558" s="3"/>
      <c r="X558" s="3"/>
      <c r="Y558" s="3"/>
      <c r="Z558" s="3"/>
    </row>
    <row r="559" spans="1:26" ht="15.75" customHeight="1" x14ac:dyDescent="0.3">
      <c r="A559" s="3"/>
      <c r="B559" s="3"/>
      <c r="C559" s="3"/>
      <c r="D559" s="51"/>
      <c r="E559" s="51"/>
      <c r="F559" s="3"/>
      <c r="G559" s="3"/>
      <c r="H559" s="3"/>
      <c r="I559" s="51"/>
      <c r="J559" s="51"/>
      <c r="K559" s="3"/>
      <c r="L559" s="3"/>
      <c r="M559" s="3"/>
      <c r="N559" s="3"/>
      <c r="O559" s="3"/>
      <c r="P559" s="3"/>
      <c r="Q559" s="3"/>
      <c r="R559" s="3"/>
      <c r="S559" s="3"/>
      <c r="T559" s="3"/>
      <c r="U559" s="3"/>
      <c r="V559" s="3"/>
      <c r="W559" s="3"/>
      <c r="X559" s="3"/>
      <c r="Y559" s="3"/>
      <c r="Z559" s="3"/>
    </row>
    <row r="560" spans="1:26" ht="15.75" customHeight="1" x14ac:dyDescent="0.3">
      <c r="A560" s="3"/>
      <c r="B560" s="3"/>
      <c r="C560" s="3"/>
      <c r="D560" s="51"/>
      <c r="E560" s="51"/>
      <c r="F560" s="3"/>
      <c r="G560" s="3"/>
      <c r="H560" s="3"/>
      <c r="I560" s="51"/>
      <c r="J560" s="51"/>
      <c r="K560" s="3"/>
      <c r="L560" s="3"/>
      <c r="M560" s="3"/>
      <c r="N560" s="3"/>
      <c r="O560" s="3"/>
      <c r="P560" s="3"/>
      <c r="Q560" s="3"/>
      <c r="R560" s="3"/>
      <c r="S560" s="3"/>
      <c r="T560" s="3"/>
      <c r="U560" s="3"/>
      <c r="V560" s="3"/>
      <c r="W560" s="3"/>
      <c r="X560" s="3"/>
      <c r="Y560" s="3"/>
      <c r="Z560" s="3"/>
    </row>
    <row r="561" spans="1:26" ht="15.75" customHeight="1" x14ac:dyDescent="0.3">
      <c r="A561" s="3"/>
      <c r="B561" s="3"/>
      <c r="C561" s="3"/>
      <c r="D561" s="51"/>
      <c r="E561" s="51"/>
      <c r="F561" s="3"/>
      <c r="G561" s="3"/>
      <c r="H561" s="3"/>
      <c r="I561" s="51"/>
      <c r="J561" s="51"/>
      <c r="K561" s="3"/>
      <c r="L561" s="3"/>
      <c r="M561" s="3"/>
      <c r="N561" s="3"/>
      <c r="O561" s="3"/>
      <c r="P561" s="3"/>
      <c r="Q561" s="3"/>
      <c r="R561" s="3"/>
      <c r="S561" s="3"/>
      <c r="T561" s="3"/>
      <c r="U561" s="3"/>
      <c r="V561" s="3"/>
      <c r="W561" s="3"/>
      <c r="X561" s="3"/>
      <c r="Y561" s="3"/>
      <c r="Z561" s="3"/>
    </row>
    <row r="562" spans="1:26" ht="15.75" customHeight="1" x14ac:dyDescent="0.3">
      <c r="A562" s="3"/>
      <c r="B562" s="3"/>
      <c r="C562" s="3"/>
      <c r="D562" s="51"/>
      <c r="E562" s="51"/>
      <c r="F562" s="3"/>
      <c r="G562" s="3"/>
      <c r="H562" s="3"/>
      <c r="I562" s="51"/>
      <c r="J562" s="51"/>
      <c r="K562" s="3"/>
      <c r="L562" s="3"/>
      <c r="M562" s="3"/>
      <c r="N562" s="3"/>
      <c r="O562" s="3"/>
      <c r="P562" s="3"/>
      <c r="Q562" s="3"/>
      <c r="R562" s="3"/>
      <c r="S562" s="3"/>
      <c r="T562" s="3"/>
      <c r="U562" s="3"/>
      <c r="V562" s="3"/>
      <c r="W562" s="3"/>
      <c r="X562" s="3"/>
      <c r="Y562" s="3"/>
      <c r="Z562" s="3"/>
    </row>
    <row r="563" spans="1:26" ht="15.75" customHeight="1" x14ac:dyDescent="0.3">
      <c r="A563" s="3"/>
      <c r="B563" s="3"/>
      <c r="C563" s="3"/>
      <c r="D563" s="51"/>
      <c r="E563" s="51"/>
      <c r="F563" s="3"/>
      <c r="G563" s="3"/>
      <c r="H563" s="3"/>
      <c r="I563" s="51"/>
      <c r="J563" s="51"/>
      <c r="K563" s="3"/>
      <c r="L563" s="3"/>
      <c r="M563" s="3"/>
      <c r="N563" s="3"/>
      <c r="O563" s="3"/>
      <c r="P563" s="3"/>
      <c r="Q563" s="3"/>
      <c r="R563" s="3"/>
      <c r="S563" s="3"/>
      <c r="T563" s="3"/>
      <c r="U563" s="3"/>
      <c r="V563" s="3"/>
      <c r="W563" s="3"/>
      <c r="X563" s="3"/>
      <c r="Y563" s="3"/>
      <c r="Z563" s="3"/>
    </row>
    <row r="564" spans="1:26" ht="15.75" customHeight="1" x14ac:dyDescent="0.3">
      <c r="A564" s="3"/>
      <c r="B564" s="3"/>
      <c r="C564" s="3"/>
      <c r="D564" s="51"/>
      <c r="E564" s="51"/>
      <c r="F564" s="3"/>
      <c r="G564" s="3"/>
      <c r="H564" s="3"/>
      <c r="I564" s="51"/>
      <c r="J564" s="51"/>
      <c r="K564" s="3"/>
      <c r="L564" s="3"/>
      <c r="M564" s="3"/>
      <c r="N564" s="3"/>
      <c r="O564" s="3"/>
      <c r="P564" s="3"/>
      <c r="Q564" s="3"/>
      <c r="R564" s="3"/>
      <c r="S564" s="3"/>
      <c r="T564" s="3"/>
      <c r="U564" s="3"/>
      <c r="V564" s="3"/>
      <c r="W564" s="3"/>
      <c r="X564" s="3"/>
      <c r="Y564" s="3"/>
      <c r="Z564" s="3"/>
    </row>
    <row r="565" spans="1:26" ht="15.75" customHeight="1" x14ac:dyDescent="0.3">
      <c r="A565" s="3"/>
      <c r="B565" s="3"/>
      <c r="C565" s="3"/>
      <c r="D565" s="51"/>
      <c r="E565" s="51"/>
      <c r="F565" s="3"/>
      <c r="G565" s="3"/>
      <c r="H565" s="3"/>
      <c r="I565" s="51"/>
      <c r="J565" s="51"/>
      <c r="K565" s="3"/>
      <c r="L565" s="3"/>
      <c r="M565" s="3"/>
      <c r="N565" s="3"/>
      <c r="O565" s="3"/>
      <c r="P565" s="3"/>
      <c r="Q565" s="3"/>
      <c r="R565" s="3"/>
      <c r="S565" s="3"/>
      <c r="T565" s="3"/>
      <c r="U565" s="3"/>
      <c r="V565" s="3"/>
      <c r="W565" s="3"/>
      <c r="X565" s="3"/>
      <c r="Y565" s="3"/>
      <c r="Z565" s="3"/>
    </row>
    <row r="566" spans="1:26" ht="15.75" customHeight="1" x14ac:dyDescent="0.3">
      <c r="A566" s="3"/>
      <c r="B566" s="3"/>
      <c r="C566" s="3"/>
      <c r="D566" s="51"/>
      <c r="E566" s="51"/>
      <c r="F566" s="3"/>
      <c r="G566" s="3"/>
      <c r="H566" s="3"/>
      <c r="I566" s="51"/>
      <c r="J566" s="51"/>
      <c r="K566" s="3"/>
      <c r="L566" s="3"/>
      <c r="M566" s="3"/>
      <c r="N566" s="3"/>
      <c r="O566" s="3"/>
      <c r="P566" s="3"/>
      <c r="Q566" s="3"/>
      <c r="R566" s="3"/>
      <c r="S566" s="3"/>
      <c r="T566" s="3"/>
      <c r="U566" s="3"/>
      <c r="V566" s="3"/>
      <c r="W566" s="3"/>
      <c r="X566" s="3"/>
      <c r="Y566" s="3"/>
      <c r="Z566" s="3"/>
    </row>
    <row r="567" spans="1:26" ht="15.75" customHeight="1" x14ac:dyDescent="0.3">
      <c r="A567" s="3"/>
      <c r="B567" s="3"/>
      <c r="C567" s="3"/>
      <c r="D567" s="51"/>
      <c r="E567" s="51"/>
      <c r="F567" s="3"/>
      <c r="G567" s="3"/>
      <c r="H567" s="3"/>
      <c r="I567" s="51"/>
      <c r="J567" s="51"/>
      <c r="K567" s="3"/>
      <c r="L567" s="3"/>
      <c r="M567" s="3"/>
      <c r="N567" s="3"/>
      <c r="O567" s="3"/>
      <c r="P567" s="3"/>
      <c r="Q567" s="3"/>
      <c r="R567" s="3"/>
      <c r="S567" s="3"/>
      <c r="T567" s="3"/>
      <c r="U567" s="3"/>
      <c r="V567" s="3"/>
      <c r="W567" s="3"/>
      <c r="X567" s="3"/>
      <c r="Y567" s="3"/>
      <c r="Z567" s="3"/>
    </row>
    <row r="568" spans="1:26" ht="15.75" customHeight="1" x14ac:dyDescent="0.3">
      <c r="A568" s="3"/>
      <c r="B568" s="3"/>
      <c r="C568" s="3"/>
      <c r="D568" s="51"/>
      <c r="E568" s="51"/>
      <c r="F568" s="3"/>
      <c r="G568" s="3"/>
      <c r="H568" s="3"/>
      <c r="I568" s="51"/>
      <c r="J568" s="51"/>
      <c r="K568" s="3"/>
      <c r="L568" s="3"/>
      <c r="M568" s="3"/>
      <c r="N568" s="3"/>
      <c r="O568" s="3"/>
      <c r="P568" s="3"/>
      <c r="Q568" s="3"/>
      <c r="R568" s="3"/>
      <c r="S568" s="3"/>
      <c r="T568" s="3"/>
      <c r="U568" s="3"/>
      <c r="V568" s="3"/>
      <c r="W568" s="3"/>
      <c r="X568" s="3"/>
      <c r="Y568" s="3"/>
      <c r="Z568" s="3"/>
    </row>
    <row r="569" spans="1:26" ht="15.75" customHeight="1" x14ac:dyDescent="0.3">
      <c r="A569" s="3"/>
      <c r="B569" s="3"/>
      <c r="C569" s="3"/>
      <c r="D569" s="51"/>
      <c r="E569" s="51"/>
      <c r="F569" s="3"/>
      <c r="G569" s="3"/>
      <c r="H569" s="3"/>
      <c r="I569" s="51"/>
      <c r="J569" s="51"/>
      <c r="K569" s="3"/>
      <c r="L569" s="3"/>
      <c r="M569" s="3"/>
      <c r="N569" s="3"/>
      <c r="O569" s="3"/>
      <c r="P569" s="3"/>
      <c r="Q569" s="3"/>
      <c r="R569" s="3"/>
      <c r="S569" s="3"/>
      <c r="T569" s="3"/>
      <c r="U569" s="3"/>
      <c r="V569" s="3"/>
      <c r="W569" s="3"/>
      <c r="X569" s="3"/>
      <c r="Y569" s="3"/>
      <c r="Z569" s="3"/>
    </row>
    <row r="570" spans="1:26" ht="15.75" customHeight="1" x14ac:dyDescent="0.3">
      <c r="A570" s="3"/>
      <c r="B570" s="3"/>
      <c r="C570" s="3"/>
      <c r="D570" s="51"/>
      <c r="E570" s="51"/>
      <c r="F570" s="3"/>
      <c r="G570" s="3"/>
      <c r="H570" s="3"/>
      <c r="I570" s="51"/>
      <c r="J570" s="51"/>
      <c r="K570" s="3"/>
      <c r="L570" s="3"/>
      <c r="M570" s="3"/>
      <c r="N570" s="3"/>
      <c r="O570" s="3"/>
      <c r="P570" s="3"/>
      <c r="Q570" s="3"/>
      <c r="R570" s="3"/>
      <c r="S570" s="3"/>
      <c r="T570" s="3"/>
      <c r="U570" s="3"/>
      <c r="V570" s="3"/>
      <c r="W570" s="3"/>
      <c r="X570" s="3"/>
      <c r="Y570" s="3"/>
      <c r="Z570" s="3"/>
    </row>
    <row r="571" spans="1:26" ht="15.75" customHeight="1" x14ac:dyDescent="0.3">
      <c r="A571" s="3"/>
      <c r="B571" s="3"/>
      <c r="C571" s="3"/>
      <c r="D571" s="51"/>
      <c r="E571" s="51"/>
      <c r="F571" s="3"/>
      <c r="G571" s="3"/>
      <c r="H571" s="3"/>
      <c r="I571" s="51"/>
      <c r="J571" s="51"/>
      <c r="K571" s="3"/>
      <c r="L571" s="3"/>
      <c r="M571" s="3"/>
      <c r="N571" s="3"/>
      <c r="O571" s="3"/>
      <c r="P571" s="3"/>
      <c r="Q571" s="3"/>
      <c r="R571" s="3"/>
      <c r="S571" s="3"/>
      <c r="T571" s="3"/>
      <c r="U571" s="3"/>
      <c r="V571" s="3"/>
      <c r="W571" s="3"/>
      <c r="X571" s="3"/>
      <c r="Y571" s="3"/>
      <c r="Z571" s="3"/>
    </row>
    <row r="572" spans="1:26" ht="15.75" customHeight="1" x14ac:dyDescent="0.3">
      <c r="A572" s="3"/>
      <c r="B572" s="3"/>
      <c r="C572" s="3"/>
      <c r="D572" s="51"/>
      <c r="E572" s="51"/>
      <c r="F572" s="3"/>
      <c r="G572" s="3"/>
      <c r="H572" s="3"/>
      <c r="I572" s="51"/>
      <c r="J572" s="51"/>
      <c r="K572" s="3"/>
      <c r="L572" s="3"/>
      <c r="M572" s="3"/>
      <c r="N572" s="3"/>
      <c r="O572" s="3"/>
      <c r="P572" s="3"/>
      <c r="Q572" s="3"/>
      <c r="R572" s="3"/>
      <c r="S572" s="3"/>
      <c r="T572" s="3"/>
      <c r="U572" s="3"/>
      <c r="V572" s="3"/>
      <c r="W572" s="3"/>
      <c r="X572" s="3"/>
      <c r="Y572" s="3"/>
      <c r="Z572" s="3"/>
    </row>
    <row r="573" spans="1:26" ht="15.75" customHeight="1" x14ac:dyDescent="0.3">
      <c r="A573" s="3"/>
      <c r="B573" s="3"/>
      <c r="C573" s="3"/>
      <c r="D573" s="51"/>
      <c r="E573" s="51"/>
      <c r="F573" s="3"/>
      <c r="G573" s="3"/>
      <c r="H573" s="3"/>
      <c r="I573" s="51"/>
      <c r="J573" s="51"/>
      <c r="K573" s="3"/>
      <c r="L573" s="3"/>
      <c r="M573" s="3"/>
      <c r="N573" s="3"/>
      <c r="O573" s="3"/>
      <c r="P573" s="3"/>
      <c r="Q573" s="3"/>
      <c r="R573" s="3"/>
      <c r="S573" s="3"/>
      <c r="T573" s="3"/>
      <c r="U573" s="3"/>
      <c r="V573" s="3"/>
      <c r="W573" s="3"/>
      <c r="X573" s="3"/>
      <c r="Y573" s="3"/>
      <c r="Z573" s="3"/>
    </row>
    <row r="574" spans="1:26" ht="15.75" customHeight="1" x14ac:dyDescent="0.3">
      <c r="A574" s="3"/>
      <c r="B574" s="3"/>
      <c r="C574" s="3"/>
      <c r="D574" s="51"/>
      <c r="E574" s="51"/>
      <c r="F574" s="3"/>
      <c r="G574" s="3"/>
      <c r="H574" s="3"/>
      <c r="I574" s="51"/>
      <c r="J574" s="51"/>
      <c r="K574" s="3"/>
      <c r="L574" s="3"/>
      <c r="M574" s="3"/>
      <c r="N574" s="3"/>
      <c r="O574" s="3"/>
      <c r="P574" s="3"/>
      <c r="Q574" s="3"/>
      <c r="R574" s="3"/>
      <c r="S574" s="3"/>
      <c r="T574" s="3"/>
      <c r="U574" s="3"/>
      <c r="V574" s="3"/>
      <c r="W574" s="3"/>
      <c r="X574" s="3"/>
      <c r="Y574" s="3"/>
      <c r="Z574" s="3"/>
    </row>
    <row r="575" spans="1:26" ht="15.75" customHeight="1" x14ac:dyDescent="0.3">
      <c r="A575" s="3"/>
      <c r="B575" s="3"/>
      <c r="C575" s="3"/>
      <c r="D575" s="51"/>
      <c r="E575" s="51"/>
      <c r="F575" s="3"/>
      <c r="G575" s="3"/>
      <c r="H575" s="3"/>
      <c r="I575" s="51"/>
      <c r="J575" s="51"/>
      <c r="K575" s="3"/>
      <c r="L575" s="3"/>
      <c r="M575" s="3"/>
      <c r="N575" s="3"/>
      <c r="O575" s="3"/>
      <c r="P575" s="3"/>
      <c r="Q575" s="3"/>
      <c r="R575" s="3"/>
      <c r="S575" s="3"/>
      <c r="T575" s="3"/>
      <c r="U575" s="3"/>
      <c r="V575" s="3"/>
      <c r="W575" s="3"/>
      <c r="X575" s="3"/>
      <c r="Y575" s="3"/>
      <c r="Z575" s="3"/>
    </row>
    <row r="576" spans="1:26" ht="15.75" customHeight="1" x14ac:dyDescent="0.3">
      <c r="A576" s="3"/>
      <c r="B576" s="3"/>
      <c r="C576" s="3"/>
      <c r="D576" s="51"/>
      <c r="E576" s="51"/>
      <c r="F576" s="3"/>
      <c r="G576" s="3"/>
      <c r="H576" s="3"/>
      <c r="I576" s="51"/>
      <c r="J576" s="51"/>
      <c r="K576" s="3"/>
      <c r="L576" s="3"/>
      <c r="M576" s="3"/>
      <c r="N576" s="3"/>
      <c r="O576" s="3"/>
      <c r="P576" s="3"/>
      <c r="Q576" s="3"/>
      <c r="R576" s="3"/>
      <c r="S576" s="3"/>
      <c r="T576" s="3"/>
      <c r="U576" s="3"/>
      <c r="V576" s="3"/>
      <c r="W576" s="3"/>
      <c r="X576" s="3"/>
      <c r="Y576" s="3"/>
      <c r="Z576" s="3"/>
    </row>
    <row r="577" spans="1:26" ht="15.75" customHeight="1" x14ac:dyDescent="0.3">
      <c r="A577" s="3"/>
      <c r="B577" s="3"/>
      <c r="C577" s="3"/>
      <c r="D577" s="51"/>
      <c r="E577" s="51"/>
      <c r="F577" s="3"/>
      <c r="G577" s="3"/>
      <c r="H577" s="3"/>
      <c r="I577" s="51"/>
      <c r="J577" s="51"/>
      <c r="K577" s="3"/>
      <c r="L577" s="3"/>
      <c r="M577" s="3"/>
      <c r="N577" s="3"/>
      <c r="O577" s="3"/>
      <c r="P577" s="3"/>
      <c r="Q577" s="3"/>
      <c r="R577" s="3"/>
      <c r="S577" s="3"/>
      <c r="T577" s="3"/>
      <c r="U577" s="3"/>
      <c r="V577" s="3"/>
      <c r="W577" s="3"/>
      <c r="X577" s="3"/>
      <c r="Y577" s="3"/>
      <c r="Z577" s="3"/>
    </row>
    <row r="578" spans="1:26" ht="15.75" customHeight="1" x14ac:dyDescent="0.3">
      <c r="A578" s="3"/>
      <c r="B578" s="3"/>
      <c r="C578" s="3"/>
      <c r="D578" s="51"/>
      <c r="E578" s="51"/>
      <c r="F578" s="3"/>
      <c r="G578" s="3"/>
      <c r="H578" s="3"/>
      <c r="I578" s="51"/>
      <c r="J578" s="51"/>
      <c r="K578" s="3"/>
      <c r="L578" s="3"/>
      <c r="M578" s="3"/>
      <c r="N578" s="3"/>
      <c r="O578" s="3"/>
      <c r="P578" s="3"/>
      <c r="Q578" s="3"/>
      <c r="R578" s="3"/>
      <c r="S578" s="3"/>
      <c r="T578" s="3"/>
      <c r="U578" s="3"/>
      <c r="V578" s="3"/>
      <c r="W578" s="3"/>
      <c r="X578" s="3"/>
      <c r="Y578" s="3"/>
      <c r="Z578" s="3"/>
    </row>
    <row r="579" spans="1:26" ht="15.75" customHeight="1" x14ac:dyDescent="0.3">
      <c r="A579" s="3"/>
      <c r="B579" s="3"/>
      <c r="C579" s="3"/>
      <c r="D579" s="51"/>
      <c r="E579" s="51"/>
      <c r="F579" s="3"/>
      <c r="G579" s="3"/>
      <c r="H579" s="3"/>
      <c r="I579" s="51"/>
      <c r="J579" s="51"/>
      <c r="K579" s="3"/>
      <c r="L579" s="3"/>
      <c r="M579" s="3"/>
      <c r="N579" s="3"/>
      <c r="O579" s="3"/>
      <c r="P579" s="3"/>
      <c r="Q579" s="3"/>
      <c r="R579" s="3"/>
      <c r="S579" s="3"/>
      <c r="T579" s="3"/>
      <c r="U579" s="3"/>
      <c r="V579" s="3"/>
      <c r="W579" s="3"/>
      <c r="X579" s="3"/>
      <c r="Y579" s="3"/>
      <c r="Z579" s="3"/>
    </row>
    <row r="580" spans="1:26" ht="15.75" customHeight="1" x14ac:dyDescent="0.3">
      <c r="A580" s="3"/>
      <c r="B580" s="3"/>
      <c r="C580" s="3"/>
      <c r="D580" s="51"/>
      <c r="E580" s="51"/>
      <c r="F580" s="3"/>
      <c r="G580" s="3"/>
      <c r="H580" s="3"/>
      <c r="I580" s="51"/>
      <c r="J580" s="51"/>
      <c r="K580" s="3"/>
      <c r="L580" s="3"/>
      <c r="M580" s="3"/>
      <c r="N580" s="3"/>
      <c r="O580" s="3"/>
      <c r="P580" s="3"/>
      <c r="Q580" s="3"/>
      <c r="R580" s="3"/>
      <c r="S580" s="3"/>
      <c r="T580" s="3"/>
      <c r="U580" s="3"/>
      <c r="V580" s="3"/>
      <c r="W580" s="3"/>
      <c r="X580" s="3"/>
      <c r="Y580" s="3"/>
      <c r="Z580" s="3"/>
    </row>
    <row r="581" spans="1:26" ht="15.75" customHeight="1" x14ac:dyDescent="0.3">
      <c r="A581" s="3"/>
      <c r="B581" s="3"/>
      <c r="C581" s="3"/>
      <c r="D581" s="51"/>
      <c r="E581" s="51"/>
      <c r="F581" s="3"/>
      <c r="G581" s="3"/>
      <c r="H581" s="3"/>
      <c r="I581" s="51"/>
      <c r="J581" s="51"/>
      <c r="K581" s="3"/>
      <c r="L581" s="3"/>
      <c r="M581" s="3"/>
      <c r="N581" s="3"/>
      <c r="O581" s="3"/>
      <c r="P581" s="3"/>
      <c r="Q581" s="3"/>
      <c r="R581" s="3"/>
      <c r="S581" s="3"/>
      <c r="T581" s="3"/>
      <c r="U581" s="3"/>
      <c r="V581" s="3"/>
      <c r="W581" s="3"/>
      <c r="X581" s="3"/>
      <c r="Y581" s="3"/>
      <c r="Z581" s="3"/>
    </row>
    <row r="582" spans="1:26" ht="15.75" customHeight="1" x14ac:dyDescent="0.3">
      <c r="A582" s="3"/>
      <c r="B582" s="3"/>
      <c r="C582" s="3"/>
      <c r="D582" s="51"/>
      <c r="E582" s="51"/>
      <c r="F582" s="3"/>
      <c r="G582" s="3"/>
      <c r="H582" s="3"/>
      <c r="I582" s="51"/>
      <c r="J582" s="51"/>
      <c r="K582" s="3"/>
      <c r="L582" s="3"/>
      <c r="M582" s="3"/>
      <c r="N582" s="3"/>
      <c r="O582" s="3"/>
      <c r="P582" s="3"/>
      <c r="Q582" s="3"/>
      <c r="R582" s="3"/>
      <c r="S582" s="3"/>
      <c r="T582" s="3"/>
      <c r="U582" s="3"/>
      <c r="V582" s="3"/>
      <c r="W582" s="3"/>
      <c r="X582" s="3"/>
      <c r="Y582" s="3"/>
      <c r="Z582" s="3"/>
    </row>
    <row r="583" spans="1:26" ht="15.75" customHeight="1" x14ac:dyDescent="0.3">
      <c r="A583" s="3"/>
      <c r="B583" s="3"/>
      <c r="C583" s="3"/>
      <c r="D583" s="51"/>
      <c r="E583" s="51"/>
      <c r="F583" s="3"/>
      <c r="G583" s="3"/>
      <c r="H583" s="3"/>
      <c r="I583" s="51"/>
      <c r="J583" s="51"/>
      <c r="K583" s="3"/>
      <c r="L583" s="3"/>
      <c r="M583" s="3"/>
      <c r="N583" s="3"/>
      <c r="O583" s="3"/>
      <c r="P583" s="3"/>
      <c r="Q583" s="3"/>
      <c r="R583" s="3"/>
      <c r="S583" s="3"/>
      <c r="T583" s="3"/>
      <c r="U583" s="3"/>
      <c r="V583" s="3"/>
      <c r="W583" s="3"/>
      <c r="X583" s="3"/>
      <c r="Y583" s="3"/>
      <c r="Z583" s="3"/>
    </row>
    <row r="584" spans="1:26" ht="15.75" customHeight="1" x14ac:dyDescent="0.3">
      <c r="A584" s="3"/>
      <c r="B584" s="3"/>
      <c r="C584" s="3"/>
      <c r="D584" s="51"/>
      <c r="E584" s="51"/>
      <c r="F584" s="3"/>
      <c r="G584" s="3"/>
      <c r="H584" s="3"/>
      <c r="I584" s="51"/>
      <c r="J584" s="51"/>
      <c r="K584" s="3"/>
      <c r="L584" s="3"/>
      <c r="M584" s="3"/>
      <c r="N584" s="3"/>
      <c r="O584" s="3"/>
      <c r="P584" s="3"/>
      <c r="Q584" s="3"/>
      <c r="R584" s="3"/>
      <c r="S584" s="3"/>
      <c r="T584" s="3"/>
      <c r="U584" s="3"/>
      <c r="V584" s="3"/>
      <c r="W584" s="3"/>
      <c r="X584" s="3"/>
      <c r="Y584" s="3"/>
      <c r="Z584" s="3"/>
    </row>
    <row r="585" spans="1:26" ht="15.75" customHeight="1" x14ac:dyDescent="0.3">
      <c r="A585" s="3"/>
      <c r="B585" s="3"/>
      <c r="C585" s="3"/>
      <c r="D585" s="51"/>
      <c r="E585" s="51"/>
      <c r="F585" s="3"/>
      <c r="G585" s="3"/>
      <c r="H585" s="3"/>
      <c r="I585" s="51"/>
      <c r="J585" s="51"/>
      <c r="K585" s="3"/>
      <c r="L585" s="3"/>
      <c r="M585" s="3"/>
      <c r="N585" s="3"/>
      <c r="O585" s="3"/>
      <c r="P585" s="3"/>
      <c r="Q585" s="3"/>
      <c r="R585" s="3"/>
      <c r="S585" s="3"/>
      <c r="T585" s="3"/>
      <c r="U585" s="3"/>
      <c r="V585" s="3"/>
      <c r="W585" s="3"/>
      <c r="X585" s="3"/>
      <c r="Y585" s="3"/>
      <c r="Z585" s="3"/>
    </row>
    <row r="586" spans="1:26" ht="15.75" customHeight="1" x14ac:dyDescent="0.3">
      <c r="A586" s="3"/>
      <c r="B586" s="3"/>
      <c r="C586" s="3"/>
      <c r="D586" s="51"/>
      <c r="E586" s="51"/>
      <c r="F586" s="3"/>
      <c r="G586" s="3"/>
      <c r="H586" s="3"/>
      <c r="I586" s="51"/>
      <c r="J586" s="51"/>
      <c r="K586" s="3"/>
      <c r="L586" s="3"/>
      <c r="M586" s="3"/>
      <c r="N586" s="3"/>
      <c r="O586" s="3"/>
      <c r="P586" s="3"/>
      <c r="Q586" s="3"/>
      <c r="R586" s="3"/>
      <c r="S586" s="3"/>
      <c r="T586" s="3"/>
      <c r="U586" s="3"/>
      <c r="V586" s="3"/>
      <c r="W586" s="3"/>
      <c r="X586" s="3"/>
      <c r="Y586" s="3"/>
      <c r="Z586" s="3"/>
    </row>
    <row r="587" spans="1:26" ht="15.75" customHeight="1" x14ac:dyDescent="0.3">
      <c r="A587" s="3"/>
      <c r="B587" s="3"/>
      <c r="C587" s="3"/>
      <c r="D587" s="51"/>
      <c r="E587" s="51"/>
      <c r="F587" s="3"/>
      <c r="G587" s="3"/>
      <c r="H587" s="3"/>
      <c r="I587" s="51"/>
      <c r="J587" s="51"/>
      <c r="K587" s="3"/>
      <c r="L587" s="3"/>
      <c r="M587" s="3"/>
      <c r="N587" s="3"/>
      <c r="O587" s="3"/>
      <c r="P587" s="3"/>
      <c r="Q587" s="3"/>
      <c r="R587" s="3"/>
      <c r="S587" s="3"/>
      <c r="T587" s="3"/>
      <c r="U587" s="3"/>
      <c r="V587" s="3"/>
      <c r="W587" s="3"/>
      <c r="X587" s="3"/>
      <c r="Y587" s="3"/>
      <c r="Z587" s="3"/>
    </row>
    <row r="588" spans="1:26" ht="15.75" customHeight="1" x14ac:dyDescent="0.3">
      <c r="A588" s="3"/>
      <c r="B588" s="3"/>
      <c r="C588" s="3"/>
      <c r="D588" s="51"/>
      <c r="E588" s="51"/>
      <c r="F588" s="3"/>
      <c r="G588" s="3"/>
      <c r="H588" s="3"/>
      <c r="I588" s="51"/>
      <c r="J588" s="51"/>
      <c r="K588" s="3"/>
      <c r="L588" s="3"/>
      <c r="M588" s="3"/>
      <c r="N588" s="3"/>
      <c r="O588" s="3"/>
      <c r="P588" s="3"/>
      <c r="Q588" s="3"/>
      <c r="R588" s="3"/>
      <c r="S588" s="3"/>
      <c r="T588" s="3"/>
      <c r="U588" s="3"/>
      <c r="V588" s="3"/>
      <c r="W588" s="3"/>
      <c r="X588" s="3"/>
      <c r="Y588" s="3"/>
      <c r="Z588" s="3"/>
    </row>
    <row r="589" spans="1:26" ht="15.75" customHeight="1" x14ac:dyDescent="0.3">
      <c r="A589" s="3"/>
      <c r="B589" s="3"/>
      <c r="C589" s="3"/>
      <c r="D589" s="51"/>
      <c r="E589" s="51"/>
      <c r="F589" s="3"/>
      <c r="G589" s="3"/>
      <c r="H589" s="3"/>
      <c r="I589" s="51"/>
      <c r="J589" s="51"/>
      <c r="K589" s="3"/>
      <c r="L589" s="3"/>
      <c r="M589" s="3"/>
      <c r="N589" s="3"/>
      <c r="O589" s="3"/>
      <c r="P589" s="3"/>
      <c r="Q589" s="3"/>
      <c r="R589" s="3"/>
      <c r="S589" s="3"/>
      <c r="T589" s="3"/>
      <c r="U589" s="3"/>
      <c r="V589" s="3"/>
      <c r="W589" s="3"/>
      <c r="X589" s="3"/>
      <c r="Y589" s="3"/>
      <c r="Z589" s="3"/>
    </row>
    <row r="590" spans="1:26" ht="15.75" customHeight="1" x14ac:dyDescent="0.3">
      <c r="A590" s="3"/>
      <c r="B590" s="3"/>
      <c r="C590" s="3"/>
      <c r="D590" s="51"/>
      <c r="E590" s="51"/>
      <c r="F590" s="3"/>
      <c r="G590" s="3"/>
      <c r="H590" s="3"/>
      <c r="I590" s="51"/>
      <c r="J590" s="51"/>
      <c r="K590" s="3"/>
      <c r="L590" s="3"/>
      <c r="M590" s="3"/>
      <c r="N590" s="3"/>
      <c r="O590" s="3"/>
      <c r="P590" s="3"/>
      <c r="Q590" s="3"/>
      <c r="R590" s="3"/>
      <c r="S590" s="3"/>
      <c r="T590" s="3"/>
      <c r="U590" s="3"/>
      <c r="V590" s="3"/>
      <c r="W590" s="3"/>
      <c r="X590" s="3"/>
      <c r="Y590" s="3"/>
      <c r="Z590" s="3"/>
    </row>
    <row r="591" spans="1:26" ht="15.75" customHeight="1" x14ac:dyDescent="0.3">
      <c r="A591" s="3"/>
      <c r="B591" s="3"/>
      <c r="C591" s="3"/>
      <c r="D591" s="51"/>
      <c r="E591" s="51"/>
      <c r="F591" s="3"/>
      <c r="G591" s="3"/>
      <c r="H591" s="3"/>
      <c r="I591" s="51"/>
      <c r="J591" s="51"/>
      <c r="K591" s="3"/>
      <c r="L591" s="3"/>
      <c r="M591" s="3"/>
      <c r="N591" s="3"/>
      <c r="O591" s="3"/>
      <c r="P591" s="3"/>
      <c r="Q591" s="3"/>
      <c r="R591" s="3"/>
      <c r="S591" s="3"/>
      <c r="T591" s="3"/>
      <c r="U591" s="3"/>
      <c r="V591" s="3"/>
      <c r="W591" s="3"/>
      <c r="X591" s="3"/>
      <c r="Y591" s="3"/>
      <c r="Z591" s="3"/>
    </row>
    <row r="592" spans="1:26" ht="15.75" customHeight="1" x14ac:dyDescent="0.3">
      <c r="A592" s="3"/>
      <c r="B592" s="3"/>
      <c r="C592" s="3"/>
      <c r="D592" s="51"/>
      <c r="E592" s="51"/>
      <c r="F592" s="3"/>
      <c r="G592" s="3"/>
      <c r="H592" s="3"/>
      <c r="I592" s="51"/>
      <c r="J592" s="51"/>
      <c r="K592" s="3"/>
      <c r="L592" s="3"/>
      <c r="M592" s="3"/>
      <c r="N592" s="3"/>
      <c r="O592" s="3"/>
      <c r="P592" s="3"/>
      <c r="Q592" s="3"/>
      <c r="R592" s="3"/>
      <c r="S592" s="3"/>
      <c r="T592" s="3"/>
      <c r="U592" s="3"/>
      <c r="V592" s="3"/>
      <c r="W592" s="3"/>
      <c r="X592" s="3"/>
      <c r="Y592" s="3"/>
      <c r="Z592" s="3"/>
    </row>
    <row r="593" spans="1:26" ht="15.75" customHeight="1" x14ac:dyDescent="0.3">
      <c r="A593" s="3"/>
      <c r="B593" s="3"/>
      <c r="C593" s="3"/>
      <c r="D593" s="51"/>
      <c r="E593" s="51"/>
      <c r="F593" s="3"/>
      <c r="G593" s="3"/>
      <c r="H593" s="3"/>
      <c r="I593" s="51"/>
      <c r="J593" s="51"/>
      <c r="K593" s="3"/>
      <c r="L593" s="3"/>
      <c r="M593" s="3"/>
      <c r="N593" s="3"/>
      <c r="O593" s="3"/>
      <c r="P593" s="3"/>
      <c r="Q593" s="3"/>
      <c r="R593" s="3"/>
      <c r="S593" s="3"/>
      <c r="T593" s="3"/>
      <c r="U593" s="3"/>
      <c r="V593" s="3"/>
      <c r="W593" s="3"/>
      <c r="X593" s="3"/>
      <c r="Y593" s="3"/>
      <c r="Z593" s="3"/>
    </row>
    <row r="594" spans="1:26" ht="15.75" customHeight="1" x14ac:dyDescent="0.3">
      <c r="A594" s="3"/>
      <c r="B594" s="3"/>
      <c r="C594" s="3"/>
      <c r="D594" s="51"/>
      <c r="E594" s="51"/>
      <c r="F594" s="3"/>
      <c r="G594" s="3"/>
      <c r="H594" s="3"/>
      <c r="I594" s="51"/>
      <c r="J594" s="51"/>
      <c r="K594" s="3"/>
      <c r="L594" s="3"/>
      <c r="M594" s="3"/>
      <c r="N594" s="3"/>
      <c r="O594" s="3"/>
      <c r="P594" s="3"/>
      <c r="Q594" s="3"/>
      <c r="R594" s="3"/>
      <c r="S594" s="3"/>
      <c r="T594" s="3"/>
      <c r="U594" s="3"/>
      <c r="V594" s="3"/>
      <c r="W594" s="3"/>
      <c r="X594" s="3"/>
      <c r="Y594" s="3"/>
      <c r="Z594" s="3"/>
    </row>
    <row r="595" spans="1:26" ht="15.75" customHeight="1" x14ac:dyDescent="0.3">
      <c r="A595" s="3"/>
      <c r="B595" s="3"/>
      <c r="C595" s="3"/>
      <c r="D595" s="51"/>
      <c r="E595" s="51"/>
      <c r="F595" s="3"/>
      <c r="G595" s="3"/>
      <c r="H595" s="3"/>
      <c r="I595" s="51"/>
      <c r="J595" s="51"/>
      <c r="K595" s="3"/>
      <c r="L595" s="3"/>
      <c r="M595" s="3"/>
      <c r="N595" s="3"/>
      <c r="O595" s="3"/>
      <c r="P595" s="3"/>
      <c r="Q595" s="3"/>
      <c r="R595" s="3"/>
      <c r="S595" s="3"/>
      <c r="T595" s="3"/>
      <c r="U595" s="3"/>
      <c r="V595" s="3"/>
      <c r="W595" s="3"/>
      <c r="X595" s="3"/>
      <c r="Y595" s="3"/>
      <c r="Z595" s="3"/>
    </row>
    <row r="596" spans="1:26" ht="15.75" customHeight="1" x14ac:dyDescent="0.3">
      <c r="A596" s="3"/>
      <c r="B596" s="3"/>
      <c r="C596" s="3"/>
      <c r="D596" s="51"/>
      <c r="E596" s="51"/>
      <c r="F596" s="3"/>
      <c r="G596" s="3"/>
      <c r="H596" s="3"/>
      <c r="I596" s="51"/>
      <c r="J596" s="51"/>
      <c r="K596" s="3"/>
      <c r="L596" s="3"/>
      <c r="M596" s="3"/>
      <c r="N596" s="3"/>
      <c r="O596" s="3"/>
      <c r="P596" s="3"/>
      <c r="Q596" s="3"/>
      <c r="R596" s="3"/>
      <c r="S596" s="3"/>
      <c r="T596" s="3"/>
      <c r="U596" s="3"/>
      <c r="V596" s="3"/>
      <c r="W596" s="3"/>
      <c r="X596" s="3"/>
      <c r="Y596" s="3"/>
      <c r="Z596" s="3"/>
    </row>
    <row r="597" spans="1:26" ht="15.75" customHeight="1" x14ac:dyDescent="0.3">
      <c r="A597" s="3"/>
      <c r="B597" s="3"/>
      <c r="C597" s="3"/>
      <c r="D597" s="51"/>
      <c r="E597" s="51"/>
      <c r="F597" s="3"/>
      <c r="G597" s="3"/>
      <c r="H597" s="3"/>
      <c r="I597" s="51"/>
      <c r="J597" s="51"/>
      <c r="K597" s="3"/>
      <c r="L597" s="3"/>
      <c r="M597" s="3"/>
      <c r="N597" s="3"/>
      <c r="O597" s="3"/>
      <c r="P597" s="3"/>
      <c r="Q597" s="3"/>
      <c r="R597" s="3"/>
      <c r="S597" s="3"/>
      <c r="T597" s="3"/>
      <c r="U597" s="3"/>
      <c r="V597" s="3"/>
      <c r="W597" s="3"/>
      <c r="X597" s="3"/>
      <c r="Y597" s="3"/>
      <c r="Z597" s="3"/>
    </row>
    <row r="598" spans="1:26" ht="15.75" customHeight="1" x14ac:dyDescent="0.3">
      <c r="A598" s="3"/>
      <c r="B598" s="3"/>
      <c r="C598" s="3"/>
      <c r="D598" s="51"/>
      <c r="E598" s="51"/>
      <c r="F598" s="3"/>
      <c r="G598" s="3"/>
      <c r="H598" s="3"/>
      <c r="I598" s="51"/>
      <c r="J598" s="51"/>
      <c r="K598" s="3"/>
      <c r="L598" s="3"/>
      <c r="M598" s="3"/>
      <c r="N598" s="3"/>
      <c r="O598" s="3"/>
      <c r="P598" s="3"/>
      <c r="Q598" s="3"/>
      <c r="R598" s="3"/>
      <c r="S598" s="3"/>
      <c r="T598" s="3"/>
      <c r="U598" s="3"/>
      <c r="V598" s="3"/>
      <c r="W598" s="3"/>
      <c r="X598" s="3"/>
      <c r="Y598" s="3"/>
      <c r="Z598" s="3"/>
    </row>
    <row r="599" spans="1:26" ht="15.75" customHeight="1" x14ac:dyDescent="0.3">
      <c r="A599" s="3"/>
      <c r="B599" s="3"/>
      <c r="C599" s="3"/>
      <c r="D599" s="51"/>
      <c r="E599" s="51"/>
      <c r="F599" s="3"/>
      <c r="G599" s="3"/>
      <c r="H599" s="3"/>
      <c r="I599" s="51"/>
      <c r="J599" s="51"/>
      <c r="K599" s="3"/>
      <c r="L599" s="3"/>
      <c r="M599" s="3"/>
      <c r="N599" s="3"/>
      <c r="O599" s="3"/>
      <c r="P599" s="3"/>
      <c r="Q599" s="3"/>
      <c r="R599" s="3"/>
      <c r="S599" s="3"/>
      <c r="T599" s="3"/>
      <c r="U599" s="3"/>
      <c r="V599" s="3"/>
      <c r="W599" s="3"/>
      <c r="X599" s="3"/>
      <c r="Y599" s="3"/>
      <c r="Z599" s="3"/>
    </row>
    <row r="600" spans="1:26" ht="15.75" customHeight="1" x14ac:dyDescent="0.3">
      <c r="A600" s="3"/>
      <c r="B600" s="3"/>
      <c r="C600" s="3"/>
      <c r="D600" s="51"/>
      <c r="E600" s="51"/>
      <c r="F600" s="3"/>
      <c r="G600" s="3"/>
      <c r="H600" s="3"/>
      <c r="I600" s="51"/>
      <c r="J600" s="51"/>
      <c r="K600" s="3"/>
      <c r="L600" s="3"/>
      <c r="M600" s="3"/>
      <c r="N600" s="3"/>
      <c r="O600" s="3"/>
      <c r="P600" s="3"/>
      <c r="Q600" s="3"/>
      <c r="R600" s="3"/>
      <c r="S600" s="3"/>
      <c r="T600" s="3"/>
      <c r="U600" s="3"/>
      <c r="V600" s="3"/>
      <c r="W600" s="3"/>
      <c r="X600" s="3"/>
      <c r="Y600" s="3"/>
      <c r="Z600" s="3"/>
    </row>
    <row r="601" spans="1:26" ht="15.75" customHeight="1" x14ac:dyDescent="0.3">
      <c r="A601" s="3"/>
      <c r="B601" s="3"/>
      <c r="C601" s="3"/>
      <c r="D601" s="51"/>
      <c r="E601" s="51"/>
      <c r="F601" s="3"/>
      <c r="G601" s="3"/>
      <c r="H601" s="3"/>
      <c r="I601" s="51"/>
      <c r="J601" s="51"/>
      <c r="K601" s="3"/>
      <c r="L601" s="3"/>
      <c r="M601" s="3"/>
      <c r="N601" s="3"/>
      <c r="O601" s="3"/>
      <c r="P601" s="3"/>
      <c r="Q601" s="3"/>
      <c r="R601" s="3"/>
      <c r="S601" s="3"/>
      <c r="T601" s="3"/>
      <c r="U601" s="3"/>
      <c r="V601" s="3"/>
      <c r="W601" s="3"/>
      <c r="X601" s="3"/>
      <c r="Y601" s="3"/>
      <c r="Z601" s="3"/>
    </row>
    <row r="602" spans="1:26" ht="15.75" customHeight="1" x14ac:dyDescent="0.3">
      <c r="A602" s="3"/>
      <c r="B602" s="3"/>
      <c r="C602" s="3"/>
      <c r="D602" s="51"/>
      <c r="E602" s="51"/>
      <c r="F602" s="3"/>
      <c r="G602" s="3"/>
      <c r="H602" s="3"/>
      <c r="I602" s="51"/>
      <c r="J602" s="51"/>
      <c r="K602" s="3"/>
      <c r="L602" s="3"/>
      <c r="M602" s="3"/>
      <c r="N602" s="3"/>
      <c r="O602" s="3"/>
      <c r="P602" s="3"/>
      <c r="Q602" s="3"/>
      <c r="R602" s="3"/>
      <c r="S602" s="3"/>
      <c r="T602" s="3"/>
      <c r="U602" s="3"/>
      <c r="V602" s="3"/>
      <c r="W602" s="3"/>
      <c r="X602" s="3"/>
      <c r="Y602" s="3"/>
      <c r="Z602" s="3"/>
    </row>
    <row r="603" spans="1:26" ht="15.75" customHeight="1" x14ac:dyDescent="0.3">
      <c r="A603" s="3"/>
      <c r="B603" s="3"/>
      <c r="C603" s="3"/>
      <c r="D603" s="51"/>
      <c r="E603" s="51"/>
      <c r="F603" s="3"/>
      <c r="G603" s="3"/>
      <c r="H603" s="3"/>
      <c r="I603" s="51"/>
      <c r="J603" s="51"/>
      <c r="K603" s="3"/>
      <c r="L603" s="3"/>
      <c r="M603" s="3"/>
      <c r="N603" s="3"/>
      <c r="O603" s="3"/>
      <c r="P603" s="3"/>
      <c r="Q603" s="3"/>
      <c r="R603" s="3"/>
      <c r="S603" s="3"/>
      <c r="T603" s="3"/>
      <c r="U603" s="3"/>
      <c r="V603" s="3"/>
      <c r="W603" s="3"/>
      <c r="X603" s="3"/>
      <c r="Y603" s="3"/>
      <c r="Z603" s="3"/>
    </row>
    <row r="604" spans="1:26" ht="15.75" customHeight="1" x14ac:dyDescent="0.3">
      <c r="A604" s="3"/>
      <c r="B604" s="3"/>
      <c r="C604" s="3"/>
      <c r="D604" s="51"/>
      <c r="E604" s="51"/>
      <c r="F604" s="3"/>
      <c r="G604" s="3"/>
      <c r="H604" s="3"/>
      <c r="I604" s="51"/>
      <c r="J604" s="51"/>
      <c r="K604" s="3"/>
      <c r="L604" s="3"/>
      <c r="M604" s="3"/>
      <c r="N604" s="3"/>
      <c r="O604" s="3"/>
      <c r="P604" s="3"/>
      <c r="Q604" s="3"/>
      <c r="R604" s="3"/>
      <c r="S604" s="3"/>
      <c r="T604" s="3"/>
      <c r="U604" s="3"/>
      <c r="V604" s="3"/>
      <c r="W604" s="3"/>
      <c r="X604" s="3"/>
      <c r="Y604" s="3"/>
      <c r="Z604" s="3"/>
    </row>
    <row r="605" spans="1:26" ht="15.75" customHeight="1" x14ac:dyDescent="0.3">
      <c r="A605" s="3"/>
      <c r="B605" s="3"/>
      <c r="C605" s="3"/>
      <c r="D605" s="51"/>
      <c r="E605" s="51"/>
      <c r="F605" s="3"/>
      <c r="G605" s="3"/>
      <c r="H605" s="3"/>
      <c r="I605" s="51"/>
      <c r="J605" s="51"/>
      <c r="K605" s="3"/>
      <c r="L605" s="3"/>
      <c r="M605" s="3"/>
      <c r="N605" s="3"/>
      <c r="O605" s="3"/>
      <c r="P605" s="3"/>
      <c r="Q605" s="3"/>
      <c r="R605" s="3"/>
      <c r="S605" s="3"/>
      <c r="T605" s="3"/>
      <c r="U605" s="3"/>
      <c r="V605" s="3"/>
      <c r="W605" s="3"/>
      <c r="X605" s="3"/>
      <c r="Y605" s="3"/>
      <c r="Z605" s="3"/>
    </row>
    <row r="606" spans="1:26" ht="15.75" customHeight="1" x14ac:dyDescent="0.3">
      <c r="A606" s="3"/>
      <c r="B606" s="3"/>
      <c r="C606" s="3"/>
      <c r="D606" s="51"/>
      <c r="E606" s="51"/>
      <c r="F606" s="3"/>
      <c r="G606" s="3"/>
      <c r="H606" s="3"/>
      <c r="I606" s="51"/>
      <c r="J606" s="51"/>
      <c r="K606" s="3"/>
      <c r="L606" s="3"/>
      <c r="M606" s="3"/>
      <c r="N606" s="3"/>
      <c r="O606" s="3"/>
      <c r="P606" s="3"/>
      <c r="Q606" s="3"/>
      <c r="R606" s="3"/>
      <c r="S606" s="3"/>
      <c r="T606" s="3"/>
      <c r="U606" s="3"/>
      <c r="V606" s="3"/>
      <c r="W606" s="3"/>
      <c r="X606" s="3"/>
      <c r="Y606" s="3"/>
      <c r="Z606" s="3"/>
    </row>
    <row r="607" spans="1:26" ht="15.75" customHeight="1" x14ac:dyDescent="0.3">
      <c r="A607" s="3"/>
      <c r="B607" s="3"/>
      <c r="C607" s="3"/>
      <c r="D607" s="51"/>
      <c r="E607" s="51"/>
      <c r="F607" s="3"/>
      <c r="G607" s="3"/>
      <c r="H607" s="3"/>
      <c r="I607" s="51"/>
      <c r="J607" s="51"/>
      <c r="K607" s="3"/>
      <c r="L607" s="3"/>
      <c r="M607" s="3"/>
      <c r="N607" s="3"/>
      <c r="O607" s="3"/>
      <c r="P607" s="3"/>
      <c r="Q607" s="3"/>
      <c r="R607" s="3"/>
      <c r="S607" s="3"/>
      <c r="T607" s="3"/>
      <c r="U607" s="3"/>
      <c r="V607" s="3"/>
      <c r="W607" s="3"/>
      <c r="X607" s="3"/>
      <c r="Y607" s="3"/>
      <c r="Z607" s="3"/>
    </row>
    <row r="608" spans="1:26" ht="15.75" customHeight="1" x14ac:dyDescent="0.3">
      <c r="A608" s="3"/>
      <c r="B608" s="3"/>
      <c r="C608" s="3"/>
      <c r="D608" s="51"/>
      <c r="E608" s="51"/>
      <c r="F608" s="3"/>
      <c r="G608" s="3"/>
      <c r="H608" s="3"/>
      <c r="I608" s="51"/>
      <c r="J608" s="51"/>
      <c r="K608" s="3"/>
      <c r="L608" s="3"/>
      <c r="M608" s="3"/>
      <c r="N608" s="3"/>
      <c r="O608" s="3"/>
      <c r="P608" s="3"/>
      <c r="Q608" s="3"/>
      <c r="R608" s="3"/>
      <c r="S608" s="3"/>
      <c r="T608" s="3"/>
      <c r="U608" s="3"/>
      <c r="V608" s="3"/>
      <c r="W608" s="3"/>
      <c r="X608" s="3"/>
      <c r="Y608" s="3"/>
      <c r="Z608" s="3"/>
    </row>
    <row r="609" spans="1:26" ht="15.75" customHeight="1" x14ac:dyDescent="0.3">
      <c r="A609" s="3"/>
      <c r="B609" s="3"/>
      <c r="C609" s="3"/>
      <c r="D609" s="51"/>
      <c r="E609" s="51"/>
      <c r="F609" s="3"/>
      <c r="G609" s="3"/>
      <c r="H609" s="3"/>
      <c r="I609" s="51"/>
      <c r="J609" s="51"/>
      <c r="K609" s="3"/>
      <c r="L609" s="3"/>
      <c r="M609" s="3"/>
      <c r="N609" s="3"/>
      <c r="O609" s="3"/>
      <c r="P609" s="3"/>
      <c r="Q609" s="3"/>
      <c r="R609" s="3"/>
      <c r="S609" s="3"/>
      <c r="T609" s="3"/>
      <c r="U609" s="3"/>
      <c r="V609" s="3"/>
      <c r="W609" s="3"/>
      <c r="X609" s="3"/>
      <c r="Y609" s="3"/>
      <c r="Z609" s="3"/>
    </row>
    <row r="610" spans="1:26" ht="15.75" customHeight="1" x14ac:dyDescent="0.3">
      <c r="A610" s="3"/>
      <c r="B610" s="3"/>
      <c r="C610" s="3"/>
      <c r="D610" s="51"/>
      <c r="E610" s="51"/>
      <c r="F610" s="3"/>
      <c r="G610" s="3"/>
      <c r="H610" s="3"/>
      <c r="I610" s="51"/>
      <c r="J610" s="51"/>
      <c r="K610" s="3"/>
      <c r="L610" s="3"/>
      <c r="M610" s="3"/>
      <c r="N610" s="3"/>
      <c r="O610" s="3"/>
      <c r="P610" s="3"/>
      <c r="Q610" s="3"/>
      <c r="R610" s="3"/>
      <c r="S610" s="3"/>
      <c r="T610" s="3"/>
      <c r="U610" s="3"/>
      <c r="V610" s="3"/>
      <c r="W610" s="3"/>
      <c r="X610" s="3"/>
      <c r="Y610" s="3"/>
      <c r="Z610" s="3"/>
    </row>
    <row r="611" spans="1:26" ht="15.75" customHeight="1" x14ac:dyDescent="0.3">
      <c r="A611" s="3"/>
      <c r="B611" s="3"/>
      <c r="C611" s="3"/>
      <c r="D611" s="51"/>
      <c r="E611" s="51"/>
      <c r="F611" s="3"/>
      <c r="G611" s="3"/>
      <c r="H611" s="3"/>
      <c r="I611" s="51"/>
      <c r="J611" s="51"/>
      <c r="K611" s="3"/>
      <c r="L611" s="3"/>
      <c r="M611" s="3"/>
      <c r="N611" s="3"/>
      <c r="O611" s="3"/>
      <c r="P611" s="3"/>
      <c r="Q611" s="3"/>
      <c r="R611" s="3"/>
      <c r="S611" s="3"/>
      <c r="T611" s="3"/>
      <c r="U611" s="3"/>
      <c r="V611" s="3"/>
      <c r="W611" s="3"/>
      <c r="X611" s="3"/>
      <c r="Y611" s="3"/>
      <c r="Z611" s="3"/>
    </row>
    <row r="612" spans="1:26" ht="15.75" customHeight="1" x14ac:dyDescent="0.3">
      <c r="A612" s="3"/>
      <c r="B612" s="3"/>
      <c r="C612" s="3"/>
      <c r="D612" s="51"/>
      <c r="E612" s="51"/>
      <c r="F612" s="3"/>
      <c r="G612" s="3"/>
      <c r="H612" s="3"/>
      <c r="I612" s="51"/>
      <c r="J612" s="51"/>
      <c r="K612" s="3"/>
      <c r="L612" s="3"/>
      <c r="M612" s="3"/>
      <c r="N612" s="3"/>
      <c r="O612" s="3"/>
      <c r="P612" s="3"/>
      <c r="Q612" s="3"/>
      <c r="R612" s="3"/>
      <c r="S612" s="3"/>
      <c r="T612" s="3"/>
      <c r="U612" s="3"/>
      <c r="V612" s="3"/>
      <c r="W612" s="3"/>
      <c r="X612" s="3"/>
      <c r="Y612" s="3"/>
      <c r="Z612" s="3"/>
    </row>
    <row r="613" spans="1:26" ht="15.75" customHeight="1" x14ac:dyDescent="0.3">
      <c r="A613" s="3"/>
      <c r="B613" s="3"/>
      <c r="C613" s="3"/>
      <c r="D613" s="51"/>
      <c r="E613" s="51"/>
      <c r="F613" s="3"/>
      <c r="G613" s="3"/>
      <c r="H613" s="3"/>
      <c r="I613" s="51"/>
      <c r="J613" s="51"/>
      <c r="K613" s="3"/>
      <c r="L613" s="3"/>
      <c r="M613" s="3"/>
      <c r="N613" s="3"/>
      <c r="O613" s="3"/>
      <c r="P613" s="3"/>
      <c r="Q613" s="3"/>
      <c r="R613" s="3"/>
      <c r="S613" s="3"/>
      <c r="T613" s="3"/>
      <c r="U613" s="3"/>
      <c r="V613" s="3"/>
      <c r="W613" s="3"/>
      <c r="X613" s="3"/>
      <c r="Y613" s="3"/>
      <c r="Z613" s="3"/>
    </row>
    <row r="614" spans="1:26" ht="15.75" customHeight="1" x14ac:dyDescent="0.3">
      <c r="A614" s="3"/>
      <c r="B614" s="3"/>
      <c r="C614" s="3"/>
      <c r="D614" s="51"/>
      <c r="E614" s="51"/>
      <c r="F614" s="3"/>
      <c r="G614" s="3"/>
      <c r="H614" s="3"/>
      <c r="I614" s="51"/>
      <c r="J614" s="51"/>
      <c r="K614" s="3"/>
      <c r="L614" s="3"/>
      <c r="M614" s="3"/>
      <c r="N614" s="3"/>
      <c r="O614" s="3"/>
      <c r="P614" s="3"/>
      <c r="Q614" s="3"/>
      <c r="R614" s="3"/>
      <c r="S614" s="3"/>
      <c r="T614" s="3"/>
      <c r="U614" s="3"/>
      <c r="V614" s="3"/>
      <c r="W614" s="3"/>
      <c r="X614" s="3"/>
      <c r="Y614" s="3"/>
      <c r="Z614" s="3"/>
    </row>
    <row r="615" spans="1:26" ht="15.75" customHeight="1" x14ac:dyDescent="0.3">
      <c r="A615" s="3"/>
      <c r="B615" s="3"/>
      <c r="C615" s="3"/>
      <c r="D615" s="51"/>
      <c r="E615" s="51"/>
      <c r="F615" s="3"/>
      <c r="G615" s="3"/>
      <c r="H615" s="3"/>
      <c r="I615" s="51"/>
      <c r="J615" s="51"/>
      <c r="K615" s="3"/>
      <c r="L615" s="3"/>
      <c r="M615" s="3"/>
      <c r="N615" s="3"/>
      <c r="O615" s="3"/>
      <c r="P615" s="3"/>
      <c r="Q615" s="3"/>
      <c r="R615" s="3"/>
      <c r="S615" s="3"/>
      <c r="T615" s="3"/>
      <c r="U615" s="3"/>
      <c r="V615" s="3"/>
      <c r="W615" s="3"/>
      <c r="X615" s="3"/>
      <c r="Y615" s="3"/>
      <c r="Z615" s="3"/>
    </row>
    <row r="616" spans="1:26" ht="15.75" customHeight="1" x14ac:dyDescent="0.3">
      <c r="A616" s="3"/>
      <c r="B616" s="3"/>
      <c r="C616" s="3"/>
      <c r="D616" s="51"/>
      <c r="E616" s="51"/>
      <c r="F616" s="3"/>
      <c r="G616" s="3"/>
      <c r="H616" s="3"/>
      <c r="I616" s="51"/>
      <c r="J616" s="51"/>
      <c r="K616" s="3"/>
      <c r="L616" s="3"/>
      <c r="M616" s="3"/>
      <c r="N616" s="3"/>
      <c r="O616" s="3"/>
      <c r="P616" s="3"/>
      <c r="Q616" s="3"/>
      <c r="R616" s="3"/>
      <c r="S616" s="3"/>
      <c r="T616" s="3"/>
      <c r="U616" s="3"/>
      <c r="V616" s="3"/>
      <c r="W616" s="3"/>
      <c r="X616" s="3"/>
      <c r="Y616" s="3"/>
      <c r="Z616" s="3"/>
    </row>
    <row r="617" spans="1:26" ht="15.75" customHeight="1" x14ac:dyDescent="0.3">
      <c r="A617" s="3"/>
      <c r="B617" s="3"/>
      <c r="C617" s="3"/>
      <c r="D617" s="51"/>
      <c r="E617" s="51"/>
      <c r="F617" s="3"/>
      <c r="G617" s="3"/>
      <c r="H617" s="3"/>
      <c r="I617" s="51"/>
      <c r="J617" s="51"/>
      <c r="K617" s="3"/>
      <c r="L617" s="3"/>
      <c r="M617" s="3"/>
      <c r="N617" s="3"/>
      <c r="O617" s="3"/>
      <c r="P617" s="3"/>
      <c r="Q617" s="3"/>
      <c r="R617" s="3"/>
      <c r="S617" s="3"/>
      <c r="T617" s="3"/>
      <c r="U617" s="3"/>
      <c r="V617" s="3"/>
      <c r="W617" s="3"/>
      <c r="X617" s="3"/>
      <c r="Y617" s="3"/>
      <c r="Z617" s="3"/>
    </row>
    <row r="618" spans="1:26" ht="15.75" customHeight="1" x14ac:dyDescent="0.3">
      <c r="A618" s="3"/>
      <c r="B618" s="3"/>
      <c r="C618" s="3"/>
      <c r="D618" s="51"/>
      <c r="E618" s="51"/>
      <c r="F618" s="3"/>
      <c r="G618" s="3"/>
      <c r="H618" s="3"/>
      <c r="I618" s="51"/>
      <c r="J618" s="51"/>
      <c r="K618" s="3"/>
      <c r="L618" s="3"/>
      <c r="M618" s="3"/>
      <c r="N618" s="3"/>
      <c r="O618" s="3"/>
      <c r="P618" s="3"/>
      <c r="Q618" s="3"/>
      <c r="R618" s="3"/>
      <c r="S618" s="3"/>
      <c r="T618" s="3"/>
      <c r="U618" s="3"/>
      <c r="V618" s="3"/>
      <c r="W618" s="3"/>
      <c r="X618" s="3"/>
      <c r="Y618" s="3"/>
      <c r="Z618" s="3"/>
    </row>
    <row r="619" spans="1:26" ht="15.75" customHeight="1" x14ac:dyDescent="0.3">
      <c r="A619" s="3"/>
      <c r="B619" s="3"/>
      <c r="C619" s="3"/>
      <c r="D619" s="51"/>
      <c r="E619" s="51"/>
      <c r="F619" s="3"/>
      <c r="G619" s="3"/>
      <c r="H619" s="3"/>
      <c r="I619" s="51"/>
      <c r="J619" s="51"/>
      <c r="K619" s="3"/>
      <c r="L619" s="3"/>
      <c r="M619" s="3"/>
      <c r="N619" s="3"/>
      <c r="O619" s="3"/>
      <c r="P619" s="3"/>
      <c r="Q619" s="3"/>
      <c r="R619" s="3"/>
      <c r="S619" s="3"/>
      <c r="T619" s="3"/>
      <c r="U619" s="3"/>
      <c r="V619" s="3"/>
      <c r="W619" s="3"/>
      <c r="X619" s="3"/>
      <c r="Y619" s="3"/>
      <c r="Z619" s="3"/>
    </row>
    <row r="620" spans="1:26" ht="15.75" customHeight="1" x14ac:dyDescent="0.3">
      <c r="A620" s="3"/>
      <c r="B620" s="3"/>
      <c r="C620" s="3"/>
      <c r="D620" s="51"/>
      <c r="E620" s="51"/>
      <c r="F620" s="3"/>
      <c r="G620" s="3"/>
      <c r="H620" s="3"/>
      <c r="I620" s="51"/>
      <c r="J620" s="51"/>
      <c r="K620" s="3"/>
      <c r="L620" s="3"/>
      <c r="M620" s="3"/>
      <c r="N620" s="3"/>
      <c r="O620" s="3"/>
      <c r="P620" s="3"/>
      <c r="Q620" s="3"/>
      <c r="R620" s="3"/>
      <c r="S620" s="3"/>
      <c r="T620" s="3"/>
      <c r="U620" s="3"/>
      <c r="V620" s="3"/>
      <c r="W620" s="3"/>
      <c r="X620" s="3"/>
      <c r="Y620" s="3"/>
      <c r="Z620" s="3"/>
    </row>
    <row r="621" spans="1:26" ht="15.75" customHeight="1" x14ac:dyDescent="0.3">
      <c r="A621" s="3"/>
      <c r="B621" s="3"/>
      <c r="C621" s="3"/>
      <c r="D621" s="51"/>
      <c r="E621" s="51"/>
      <c r="F621" s="3"/>
      <c r="G621" s="3"/>
      <c r="H621" s="3"/>
      <c r="I621" s="51"/>
      <c r="J621" s="51"/>
      <c r="K621" s="3"/>
      <c r="L621" s="3"/>
      <c r="M621" s="3"/>
      <c r="N621" s="3"/>
      <c r="O621" s="3"/>
      <c r="P621" s="3"/>
      <c r="Q621" s="3"/>
      <c r="R621" s="3"/>
      <c r="S621" s="3"/>
      <c r="T621" s="3"/>
      <c r="U621" s="3"/>
      <c r="V621" s="3"/>
      <c r="W621" s="3"/>
      <c r="X621" s="3"/>
      <c r="Y621" s="3"/>
      <c r="Z621" s="3"/>
    </row>
    <row r="622" spans="1:26" ht="15.75" customHeight="1" x14ac:dyDescent="0.3">
      <c r="A622" s="3"/>
      <c r="B622" s="3"/>
      <c r="C622" s="3"/>
      <c r="D622" s="51"/>
      <c r="E622" s="51"/>
      <c r="F622" s="3"/>
      <c r="G622" s="3"/>
      <c r="H622" s="3"/>
      <c r="I622" s="51"/>
      <c r="J622" s="51"/>
      <c r="K622" s="3"/>
      <c r="L622" s="3"/>
      <c r="M622" s="3"/>
      <c r="N622" s="3"/>
      <c r="O622" s="3"/>
      <c r="P622" s="3"/>
      <c r="Q622" s="3"/>
      <c r="R622" s="3"/>
      <c r="S622" s="3"/>
      <c r="T622" s="3"/>
      <c r="U622" s="3"/>
      <c r="V622" s="3"/>
      <c r="W622" s="3"/>
      <c r="X622" s="3"/>
      <c r="Y622" s="3"/>
      <c r="Z622" s="3"/>
    </row>
    <row r="623" spans="1:26" ht="15.75" customHeight="1" x14ac:dyDescent="0.3">
      <c r="A623" s="3"/>
      <c r="B623" s="3"/>
      <c r="C623" s="3"/>
      <c r="D623" s="51"/>
      <c r="E623" s="51"/>
      <c r="F623" s="3"/>
      <c r="G623" s="3"/>
      <c r="H623" s="3"/>
      <c r="I623" s="51"/>
      <c r="J623" s="51"/>
      <c r="K623" s="3"/>
      <c r="L623" s="3"/>
      <c r="M623" s="3"/>
      <c r="N623" s="3"/>
      <c r="O623" s="3"/>
      <c r="P623" s="3"/>
      <c r="Q623" s="3"/>
      <c r="R623" s="3"/>
      <c r="S623" s="3"/>
      <c r="T623" s="3"/>
      <c r="U623" s="3"/>
      <c r="V623" s="3"/>
      <c r="W623" s="3"/>
      <c r="X623" s="3"/>
      <c r="Y623" s="3"/>
      <c r="Z623" s="3"/>
    </row>
    <row r="624" spans="1:26" ht="15.75" customHeight="1" x14ac:dyDescent="0.3">
      <c r="A624" s="3"/>
      <c r="B624" s="3"/>
      <c r="C624" s="3"/>
      <c r="D624" s="51"/>
      <c r="E624" s="51"/>
      <c r="F624" s="3"/>
      <c r="G624" s="3"/>
      <c r="H624" s="3"/>
      <c r="I624" s="51"/>
      <c r="J624" s="51"/>
      <c r="K624" s="3"/>
      <c r="L624" s="3"/>
      <c r="M624" s="3"/>
      <c r="N624" s="3"/>
      <c r="O624" s="3"/>
      <c r="P624" s="3"/>
      <c r="Q624" s="3"/>
      <c r="R624" s="3"/>
      <c r="S624" s="3"/>
      <c r="T624" s="3"/>
      <c r="U624" s="3"/>
      <c r="V624" s="3"/>
      <c r="W624" s="3"/>
      <c r="X624" s="3"/>
      <c r="Y624" s="3"/>
      <c r="Z624" s="3"/>
    </row>
    <row r="625" spans="1:26" ht="15.75" customHeight="1" x14ac:dyDescent="0.3">
      <c r="A625" s="3"/>
      <c r="B625" s="3"/>
      <c r="C625" s="3"/>
      <c r="D625" s="51"/>
      <c r="E625" s="51"/>
      <c r="F625" s="3"/>
      <c r="G625" s="3"/>
      <c r="H625" s="3"/>
      <c r="I625" s="51"/>
      <c r="J625" s="51"/>
      <c r="K625" s="3"/>
      <c r="L625" s="3"/>
      <c r="M625" s="3"/>
      <c r="N625" s="3"/>
      <c r="O625" s="3"/>
      <c r="P625" s="3"/>
      <c r="Q625" s="3"/>
      <c r="R625" s="3"/>
      <c r="S625" s="3"/>
      <c r="T625" s="3"/>
      <c r="U625" s="3"/>
      <c r="V625" s="3"/>
      <c r="W625" s="3"/>
      <c r="X625" s="3"/>
      <c r="Y625" s="3"/>
      <c r="Z625" s="3"/>
    </row>
    <row r="626" spans="1:26" ht="15.75" customHeight="1" x14ac:dyDescent="0.3">
      <c r="A626" s="3"/>
      <c r="B626" s="3"/>
      <c r="C626" s="3"/>
      <c r="D626" s="51"/>
      <c r="E626" s="51"/>
      <c r="F626" s="3"/>
      <c r="G626" s="3"/>
      <c r="H626" s="3"/>
      <c r="I626" s="51"/>
      <c r="J626" s="51"/>
      <c r="K626" s="3"/>
      <c r="L626" s="3"/>
      <c r="M626" s="3"/>
      <c r="N626" s="3"/>
      <c r="O626" s="3"/>
      <c r="P626" s="3"/>
      <c r="Q626" s="3"/>
      <c r="R626" s="3"/>
      <c r="S626" s="3"/>
      <c r="T626" s="3"/>
      <c r="U626" s="3"/>
      <c r="V626" s="3"/>
      <c r="W626" s="3"/>
      <c r="X626" s="3"/>
      <c r="Y626" s="3"/>
      <c r="Z626" s="3"/>
    </row>
    <row r="627" spans="1:26" ht="15.75" customHeight="1" x14ac:dyDescent="0.3">
      <c r="A627" s="3"/>
      <c r="B627" s="3"/>
      <c r="C627" s="3"/>
      <c r="D627" s="51"/>
      <c r="E627" s="51"/>
      <c r="F627" s="3"/>
      <c r="G627" s="3"/>
      <c r="H627" s="3"/>
      <c r="I627" s="51"/>
      <c r="J627" s="51"/>
      <c r="K627" s="3"/>
      <c r="L627" s="3"/>
      <c r="M627" s="3"/>
      <c r="N627" s="3"/>
      <c r="O627" s="3"/>
      <c r="P627" s="3"/>
      <c r="Q627" s="3"/>
      <c r="R627" s="3"/>
      <c r="S627" s="3"/>
      <c r="T627" s="3"/>
      <c r="U627" s="3"/>
      <c r="V627" s="3"/>
      <c r="W627" s="3"/>
      <c r="X627" s="3"/>
      <c r="Y627" s="3"/>
      <c r="Z627" s="3"/>
    </row>
    <row r="628" spans="1:26" ht="15.75" customHeight="1" x14ac:dyDescent="0.3">
      <c r="A628" s="3"/>
      <c r="B628" s="3"/>
      <c r="C628" s="3"/>
      <c r="D628" s="51"/>
      <c r="E628" s="51"/>
      <c r="F628" s="3"/>
      <c r="G628" s="3"/>
      <c r="H628" s="3"/>
      <c r="I628" s="51"/>
      <c r="J628" s="51"/>
      <c r="K628" s="3"/>
      <c r="L628" s="3"/>
      <c r="M628" s="3"/>
      <c r="N628" s="3"/>
      <c r="O628" s="3"/>
      <c r="P628" s="3"/>
      <c r="Q628" s="3"/>
      <c r="R628" s="3"/>
      <c r="S628" s="3"/>
      <c r="T628" s="3"/>
      <c r="U628" s="3"/>
      <c r="V628" s="3"/>
      <c r="W628" s="3"/>
      <c r="X628" s="3"/>
      <c r="Y628" s="3"/>
      <c r="Z628" s="3"/>
    </row>
    <row r="629" spans="1:26" ht="15.75" customHeight="1" x14ac:dyDescent="0.3">
      <c r="A629" s="3"/>
      <c r="B629" s="3"/>
      <c r="C629" s="3"/>
      <c r="D629" s="51"/>
      <c r="E629" s="51"/>
      <c r="F629" s="3"/>
      <c r="G629" s="3"/>
      <c r="H629" s="3"/>
      <c r="I629" s="51"/>
      <c r="J629" s="51"/>
      <c r="K629" s="3"/>
      <c r="L629" s="3"/>
      <c r="M629" s="3"/>
      <c r="N629" s="3"/>
      <c r="O629" s="3"/>
      <c r="P629" s="3"/>
      <c r="Q629" s="3"/>
      <c r="R629" s="3"/>
      <c r="S629" s="3"/>
      <c r="T629" s="3"/>
      <c r="U629" s="3"/>
      <c r="V629" s="3"/>
      <c r="W629" s="3"/>
      <c r="X629" s="3"/>
      <c r="Y629" s="3"/>
      <c r="Z629" s="3"/>
    </row>
    <row r="630" spans="1:26" ht="15.75" customHeight="1" x14ac:dyDescent="0.3">
      <c r="A630" s="3"/>
      <c r="B630" s="3"/>
      <c r="C630" s="3"/>
      <c r="D630" s="51"/>
      <c r="E630" s="51"/>
      <c r="F630" s="3"/>
      <c r="G630" s="3"/>
      <c r="H630" s="3"/>
      <c r="I630" s="51"/>
      <c r="J630" s="51"/>
      <c r="K630" s="3"/>
      <c r="L630" s="3"/>
      <c r="M630" s="3"/>
      <c r="N630" s="3"/>
      <c r="O630" s="3"/>
      <c r="P630" s="3"/>
      <c r="Q630" s="3"/>
      <c r="R630" s="3"/>
      <c r="S630" s="3"/>
      <c r="T630" s="3"/>
      <c r="U630" s="3"/>
      <c r="V630" s="3"/>
      <c r="W630" s="3"/>
      <c r="X630" s="3"/>
      <c r="Y630" s="3"/>
      <c r="Z630" s="3"/>
    </row>
    <row r="631" spans="1:26" ht="15.75" customHeight="1" x14ac:dyDescent="0.3">
      <c r="A631" s="3"/>
      <c r="B631" s="3"/>
      <c r="C631" s="3"/>
      <c r="D631" s="51"/>
      <c r="E631" s="51"/>
      <c r="F631" s="3"/>
      <c r="G631" s="3"/>
      <c r="H631" s="3"/>
      <c r="I631" s="51"/>
      <c r="J631" s="51"/>
      <c r="K631" s="3"/>
      <c r="L631" s="3"/>
      <c r="M631" s="3"/>
      <c r="N631" s="3"/>
      <c r="O631" s="3"/>
      <c r="P631" s="3"/>
      <c r="Q631" s="3"/>
      <c r="R631" s="3"/>
      <c r="S631" s="3"/>
      <c r="T631" s="3"/>
      <c r="U631" s="3"/>
      <c r="V631" s="3"/>
      <c r="W631" s="3"/>
      <c r="X631" s="3"/>
      <c r="Y631" s="3"/>
      <c r="Z631" s="3"/>
    </row>
    <row r="632" spans="1:26" ht="15.75" customHeight="1" x14ac:dyDescent="0.3">
      <c r="A632" s="3"/>
      <c r="B632" s="3"/>
      <c r="C632" s="3"/>
      <c r="D632" s="51"/>
      <c r="E632" s="51"/>
      <c r="F632" s="3"/>
      <c r="G632" s="3"/>
      <c r="H632" s="3"/>
      <c r="I632" s="51"/>
      <c r="J632" s="51"/>
      <c r="K632" s="3"/>
      <c r="L632" s="3"/>
      <c r="M632" s="3"/>
      <c r="N632" s="3"/>
      <c r="O632" s="3"/>
      <c r="P632" s="3"/>
      <c r="Q632" s="3"/>
      <c r="R632" s="3"/>
      <c r="S632" s="3"/>
      <c r="T632" s="3"/>
      <c r="U632" s="3"/>
      <c r="V632" s="3"/>
      <c r="W632" s="3"/>
      <c r="X632" s="3"/>
      <c r="Y632" s="3"/>
      <c r="Z632" s="3"/>
    </row>
    <row r="633" spans="1:26" ht="15.75" customHeight="1" x14ac:dyDescent="0.3">
      <c r="A633" s="3"/>
      <c r="B633" s="3"/>
      <c r="C633" s="3"/>
      <c r="D633" s="51"/>
      <c r="E633" s="51"/>
      <c r="F633" s="3"/>
      <c r="G633" s="3"/>
      <c r="H633" s="3"/>
      <c r="I633" s="51"/>
      <c r="J633" s="51"/>
      <c r="K633" s="3"/>
      <c r="L633" s="3"/>
      <c r="M633" s="3"/>
      <c r="N633" s="3"/>
      <c r="O633" s="3"/>
      <c r="P633" s="3"/>
      <c r="Q633" s="3"/>
      <c r="R633" s="3"/>
      <c r="S633" s="3"/>
      <c r="T633" s="3"/>
      <c r="U633" s="3"/>
      <c r="V633" s="3"/>
      <c r="W633" s="3"/>
      <c r="X633" s="3"/>
      <c r="Y633" s="3"/>
      <c r="Z633" s="3"/>
    </row>
    <row r="634" spans="1:26" ht="15.75" customHeight="1" x14ac:dyDescent="0.3">
      <c r="A634" s="3"/>
      <c r="B634" s="3"/>
      <c r="C634" s="3"/>
      <c r="D634" s="51"/>
      <c r="E634" s="51"/>
      <c r="F634" s="3"/>
      <c r="G634" s="3"/>
      <c r="H634" s="3"/>
      <c r="I634" s="51"/>
      <c r="J634" s="51"/>
      <c r="K634" s="3"/>
      <c r="L634" s="3"/>
      <c r="M634" s="3"/>
      <c r="N634" s="3"/>
      <c r="O634" s="3"/>
      <c r="P634" s="3"/>
      <c r="Q634" s="3"/>
      <c r="R634" s="3"/>
      <c r="S634" s="3"/>
      <c r="T634" s="3"/>
      <c r="U634" s="3"/>
      <c r="V634" s="3"/>
      <c r="W634" s="3"/>
      <c r="X634" s="3"/>
      <c r="Y634" s="3"/>
      <c r="Z634" s="3"/>
    </row>
    <row r="635" spans="1:26" ht="15.75" customHeight="1" x14ac:dyDescent="0.3">
      <c r="A635" s="3"/>
      <c r="B635" s="3"/>
      <c r="C635" s="3"/>
      <c r="D635" s="51"/>
      <c r="E635" s="51"/>
      <c r="F635" s="3"/>
      <c r="G635" s="3"/>
      <c r="H635" s="3"/>
      <c r="I635" s="51"/>
      <c r="J635" s="51"/>
      <c r="K635" s="3"/>
      <c r="L635" s="3"/>
      <c r="M635" s="3"/>
      <c r="N635" s="3"/>
      <c r="O635" s="3"/>
      <c r="P635" s="3"/>
      <c r="Q635" s="3"/>
      <c r="R635" s="3"/>
      <c r="S635" s="3"/>
      <c r="T635" s="3"/>
      <c r="U635" s="3"/>
      <c r="V635" s="3"/>
      <c r="W635" s="3"/>
      <c r="X635" s="3"/>
      <c r="Y635" s="3"/>
      <c r="Z635" s="3"/>
    </row>
    <row r="636" spans="1:26" ht="15.75" customHeight="1" x14ac:dyDescent="0.3">
      <c r="A636" s="3"/>
      <c r="B636" s="3"/>
      <c r="C636" s="3"/>
      <c r="D636" s="51"/>
      <c r="E636" s="51"/>
      <c r="F636" s="3"/>
      <c r="G636" s="3"/>
      <c r="H636" s="3"/>
      <c r="I636" s="51"/>
      <c r="J636" s="51"/>
      <c r="K636" s="3"/>
      <c r="L636" s="3"/>
      <c r="M636" s="3"/>
      <c r="N636" s="3"/>
      <c r="O636" s="3"/>
      <c r="P636" s="3"/>
      <c r="Q636" s="3"/>
      <c r="R636" s="3"/>
      <c r="S636" s="3"/>
      <c r="T636" s="3"/>
      <c r="U636" s="3"/>
      <c r="V636" s="3"/>
      <c r="W636" s="3"/>
      <c r="X636" s="3"/>
      <c r="Y636" s="3"/>
      <c r="Z636" s="3"/>
    </row>
    <row r="637" spans="1:26" ht="15.75" customHeight="1" x14ac:dyDescent="0.3">
      <c r="A637" s="3"/>
      <c r="B637" s="3"/>
      <c r="C637" s="3"/>
      <c r="D637" s="51"/>
      <c r="E637" s="51"/>
      <c r="F637" s="3"/>
      <c r="G637" s="3"/>
      <c r="H637" s="3"/>
      <c r="I637" s="51"/>
      <c r="J637" s="51"/>
      <c r="K637" s="3"/>
      <c r="L637" s="3"/>
      <c r="M637" s="3"/>
      <c r="N637" s="3"/>
      <c r="O637" s="3"/>
      <c r="P637" s="3"/>
      <c r="Q637" s="3"/>
      <c r="R637" s="3"/>
      <c r="S637" s="3"/>
      <c r="T637" s="3"/>
      <c r="U637" s="3"/>
      <c r="V637" s="3"/>
      <c r="W637" s="3"/>
      <c r="X637" s="3"/>
      <c r="Y637" s="3"/>
      <c r="Z637" s="3"/>
    </row>
    <row r="638" spans="1:26" ht="15.75" customHeight="1" x14ac:dyDescent="0.3">
      <c r="A638" s="3"/>
      <c r="B638" s="3"/>
      <c r="C638" s="3"/>
      <c r="D638" s="51"/>
      <c r="E638" s="51"/>
      <c r="F638" s="3"/>
      <c r="G638" s="3"/>
      <c r="H638" s="3"/>
      <c r="I638" s="51"/>
      <c r="J638" s="51"/>
      <c r="K638" s="3"/>
      <c r="L638" s="3"/>
      <c r="M638" s="3"/>
      <c r="N638" s="3"/>
      <c r="O638" s="3"/>
      <c r="P638" s="3"/>
      <c r="Q638" s="3"/>
      <c r="R638" s="3"/>
      <c r="S638" s="3"/>
      <c r="T638" s="3"/>
      <c r="U638" s="3"/>
      <c r="V638" s="3"/>
      <c r="W638" s="3"/>
      <c r="X638" s="3"/>
      <c r="Y638" s="3"/>
      <c r="Z638" s="3"/>
    </row>
    <row r="639" spans="1:26" ht="15.75" customHeight="1" x14ac:dyDescent="0.3">
      <c r="A639" s="3"/>
      <c r="B639" s="3"/>
      <c r="C639" s="3"/>
      <c r="D639" s="51"/>
      <c r="E639" s="51"/>
      <c r="F639" s="3"/>
      <c r="G639" s="3"/>
      <c r="H639" s="3"/>
      <c r="I639" s="51"/>
      <c r="J639" s="51"/>
      <c r="K639" s="3"/>
      <c r="L639" s="3"/>
      <c r="M639" s="3"/>
      <c r="N639" s="3"/>
      <c r="O639" s="3"/>
      <c r="P639" s="3"/>
      <c r="Q639" s="3"/>
      <c r="R639" s="3"/>
      <c r="S639" s="3"/>
      <c r="T639" s="3"/>
      <c r="U639" s="3"/>
      <c r="V639" s="3"/>
      <c r="W639" s="3"/>
      <c r="X639" s="3"/>
      <c r="Y639" s="3"/>
      <c r="Z639" s="3"/>
    </row>
    <row r="640" spans="1:26" ht="15.75" customHeight="1" x14ac:dyDescent="0.3">
      <c r="A640" s="3"/>
      <c r="B640" s="3"/>
      <c r="C640" s="3"/>
      <c r="D640" s="51"/>
      <c r="E640" s="51"/>
      <c r="F640" s="3"/>
      <c r="G640" s="3"/>
      <c r="H640" s="3"/>
      <c r="I640" s="51"/>
      <c r="J640" s="51"/>
      <c r="K640" s="3"/>
      <c r="L640" s="3"/>
      <c r="M640" s="3"/>
      <c r="N640" s="3"/>
      <c r="O640" s="3"/>
      <c r="P640" s="3"/>
      <c r="Q640" s="3"/>
      <c r="R640" s="3"/>
      <c r="S640" s="3"/>
      <c r="T640" s="3"/>
      <c r="U640" s="3"/>
      <c r="V640" s="3"/>
      <c r="W640" s="3"/>
      <c r="X640" s="3"/>
      <c r="Y640" s="3"/>
      <c r="Z640" s="3"/>
    </row>
    <row r="641" spans="1:26" ht="15.75" customHeight="1" x14ac:dyDescent="0.3">
      <c r="A641" s="3"/>
      <c r="B641" s="3"/>
      <c r="C641" s="3"/>
      <c r="D641" s="51"/>
      <c r="E641" s="51"/>
      <c r="F641" s="3"/>
      <c r="G641" s="3"/>
      <c r="H641" s="3"/>
      <c r="I641" s="51"/>
      <c r="J641" s="51"/>
      <c r="K641" s="3"/>
      <c r="L641" s="3"/>
      <c r="M641" s="3"/>
      <c r="N641" s="3"/>
      <c r="O641" s="3"/>
      <c r="P641" s="3"/>
      <c r="Q641" s="3"/>
      <c r="R641" s="3"/>
      <c r="S641" s="3"/>
      <c r="T641" s="3"/>
      <c r="U641" s="3"/>
      <c r="V641" s="3"/>
      <c r="W641" s="3"/>
      <c r="X641" s="3"/>
      <c r="Y641" s="3"/>
      <c r="Z641" s="3"/>
    </row>
    <row r="642" spans="1:26" ht="15.75" customHeight="1" x14ac:dyDescent="0.3">
      <c r="A642" s="3"/>
      <c r="B642" s="3"/>
      <c r="C642" s="3"/>
      <c r="D642" s="51"/>
      <c r="E642" s="51"/>
      <c r="F642" s="3"/>
      <c r="G642" s="3"/>
      <c r="H642" s="3"/>
      <c r="I642" s="51"/>
      <c r="J642" s="51"/>
      <c r="K642" s="3"/>
      <c r="L642" s="3"/>
      <c r="M642" s="3"/>
      <c r="N642" s="3"/>
      <c r="O642" s="3"/>
      <c r="P642" s="3"/>
      <c r="Q642" s="3"/>
      <c r="R642" s="3"/>
      <c r="S642" s="3"/>
      <c r="T642" s="3"/>
      <c r="U642" s="3"/>
      <c r="V642" s="3"/>
      <c r="W642" s="3"/>
      <c r="X642" s="3"/>
      <c r="Y642" s="3"/>
      <c r="Z642" s="3"/>
    </row>
    <row r="643" spans="1:26" ht="15.75" customHeight="1" x14ac:dyDescent="0.3">
      <c r="A643" s="3"/>
      <c r="B643" s="3"/>
      <c r="C643" s="3"/>
      <c r="D643" s="51"/>
      <c r="E643" s="51"/>
      <c r="F643" s="3"/>
      <c r="G643" s="3"/>
      <c r="H643" s="3"/>
      <c r="I643" s="51"/>
      <c r="J643" s="51"/>
      <c r="K643" s="3"/>
      <c r="L643" s="3"/>
      <c r="M643" s="3"/>
      <c r="N643" s="3"/>
      <c r="O643" s="3"/>
      <c r="P643" s="3"/>
      <c r="Q643" s="3"/>
      <c r="R643" s="3"/>
      <c r="S643" s="3"/>
      <c r="T643" s="3"/>
      <c r="U643" s="3"/>
      <c r="V643" s="3"/>
      <c r="W643" s="3"/>
      <c r="X643" s="3"/>
      <c r="Y643" s="3"/>
      <c r="Z643" s="3"/>
    </row>
    <row r="644" spans="1:26" ht="15.75" customHeight="1" x14ac:dyDescent="0.3">
      <c r="A644" s="3"/>
      <c r="B644" s="3"/>
      <c r="C644" s="3"/>
      <c r="D644" s="51"/>
      <c r="E644" s="51"/>
      <c r="F644" s="3"/>
      <c r="G644" s="3"/>
      <c r="H644" s="3"/>
      <c r="I644" s="51"/>
      <c r="J644" s="51"/>
      <c r="K644" s="3"/>
      <c r="L644" s="3"/>
      <c r="M644" s="3"/>
      <c r="N644" s="3"/>
      <c r="O644" s="3"/>
      <c r="P644" s="3"/>
      <c r="Q644" s="3"/>
      <c r="R644" s="3"/>
      <c r="S644" s="3"/>
      <c r="T644" s="3"/>
      <c r="U644" s="3"/>
      <c r="V644" s="3"/>
      <c r="W644" s="3"/>
      <c r="X644" s="3"/>
      <c r="Y644" s="3"/>
      <c r="Z644" s="3"/>
    </row>
    <row r="645" spans="1:26" ht="15.75" customHeight="1" x14ac:dyDescent="0.3">
      <c r="A645" s="3"/>
      <c r="B645" s="3"/>
      <c r="C645" s="3"/>
      <c r="D645" s="51"/>
      <c r="E645" s="51"/>
      <c r="F645" s="3"/>
      <c r="G645" s="3"/>
      <c r="H645" s="3"/>
      <c r="I645" s="51"/>
      <c r="J645" s="51"/>
      <c r="K645" s="3"/>
      <c r="L645" s="3"/>
      <c r="M645" s="3"/>
      <c r="N645" s="3"/>
      <c r="O645" s="3"/>
      <c r="P645" s="3"/>
      <c r="Q645" s="3"/>
      <c r="R645" s="3"/>
      <c r="S645" s="3"/>
      <c r="T645" s="3"/>
      <c r="U645" s="3"/>
      <c r="V645" s="3"/>
      <c r="W645" s="3"/>
      <c r="X645" s="3"/>
      <c r="Y645" s="3"/>
      <c r="Z645" s="3"/>
    </row>
    <row r="646" spans="1:26" ht="15.75" customHeight="1" x14ac:dyDescent="0.3">
      <c r="A646" s="3"/>
      <c r="B646" s="3"/>
      <c r="C646" s="3"/>
      <c r="D646" s="51"/>
      <c r="E646" s="51"/>
      <c r="F646" s="3"/>
      <c r="G646" s="3"/>
      <c r="H646" s="3"/>
      <c r="I646" s="51"/>
      <c r="J646" s="51"/>
      <c r="K646" s="3"/>
      <c r="L646" s="3"/>
      <c r="M646" s="3"/>
      <c r="N646" s="3"/>
      <c r="O646" s="3"/>
      <c r="P646" s="3"/>
      <c r="Q646" s="3"/>
      <c r="R646" s="3"/>
      <c r="S646" s="3"/>
      <c r="T646" s="3"/>
      <c r="U646" s="3"/>
      <c r="V646" s="3"/>
      <c r="W646" s="3"/>
      <c r="X646" s="3"/>
      <c r="Y646" s="3"/>
      <c r="Z646" s="3"/>
    </row>
    <row r="647" spans="1:26" ht="15.75" customHeight="1" x14ac:dyDescent="0.3">
      <c r="A647" s="3"/>
      <c r="B647" s="3"/>
      <c r="C647" s="3"/>
      <c r="D647" s="51"/>
      <c r="E647" s="51"/>
      <c r="F647" s="3"/>
      <c r="G647" s="3"/>
      <c r="H647" s="3"/>
      <c r="I647" s="51"/>
      <c r="J647" s="51"/>
      <c r="K647" s="3"/>
      <c r="L647" s="3"/>
      <c r="M647" s="3"/>
      <c r="N647" s="3"/>
      <c r="O647" s="3"/>
      <c r="P647" s="3"/>
      <c r="Q647" s="3"/>
      <c r="R647" s="3"/>
      <c r="S647" s="3"/>
      <c r="T647" s="3"/>
      <c r="U647" s="3"/>
      <c r="V647" s="3"/>
      <c r="W647" s="3"/>
      <c r="X647" s="3"/>
      <c r="Y647" s="3"/>
      <c r="Z647" s="3"/>
    </row>
    <row r="648" spans="1:26" ht="15.75" customHeight="1" x14ac:dyDescent="0.3">
      <c r="A648" s="3"/>
      <c r="B648" s="3"/>
      <c r="C648" s="3"/>
      <c r="D648" s="51"/>
      <c r="E648" s="51"/>
      <c r="F648" s="3"/>
      <c r="G648" s="3"/>
      <c r="H648" s="3"/>
      <c r="I648" s="51"/>
      <c r="J648" s="51"/>
      <c r="K648" s="3"/>
      <c r="L648" s="3"/>
      <c r="M648" s="3"/>
      <c r="N648" s="3"/>
      <c r="O648" s="3"/>
      <c r="P648" s="3"/>
      <c r="Q648" s="3"/>
      <c r="R648" s="3"/>
      <c r="S648" s="3"/>
      <c r="T648" s="3"/>
      <c r="U648" s="3"/>
      <c r="V648" s="3"/>
      <c r="W648" s="3"/>
      <c r="X648" s="3"/>
      <c r="Y648" s="3"/>
      <c r="Z648" s="3"/>
    </row>
    <row r="649" spans="1:26" ht="15.75" customHeight="1" x14ac:dyDescent="0.3">
      <c r="A649" s="3"/>
      <c r="B649" s="3"/>
      <c r="C649" s="3"/>
      <c r="D649" s="51"/>
      <c r="E649" s="51"/>
      <c r="F649" s="3"/>
      <c r="G649" s="3"/>
      <c r="H649" s="3"/>
      <c r="I649" s="51"/>
      <c r="J649" s="51"/>
      <c r="K649" s="3"/>
      <c r="L649" s="3"/>
      <c r="M649" s="3"/>
      <c r="N649" s="3"/>
      <c r="O649" s="3"/>
      <c r="P649" s="3"/>
      <c r="Q649" s="3"/>
      <c r="R649" s="3"/>
      <c r="S649" s="3"/>
      <c r="T649" s="3"/>
      <c r="U649" s="3"/>
      <c r="V649" s="3"/>
      <c r="W649" s="3"/>
      <c r="X649" s="3"/>
      <c r="Y649" s="3"/>
      <c r="Z649" s="3"/>
    </row>
    <row r="650" spans="1:26" ht="15.75" customHeight="1" x14ac:dyDescent="0.3">
      <c r="A650" s="3"/>
      <c r="B650" s="3"/>
      <c r="C650" s="3"/>
      <c r="D650" s="51"/>
      <c r="E650" s="51"/>
      <c r="F650" s="3"/>
      <c r="G650" s="3"/>
      <c r="H650" s="3"/>
      <c r="I650" s="51"/>
      <c r="J650" s="51"/>
      <c r="K650" s="3"/>
      <c r="L650" s="3"/>
      <c r="M650" s="3"/>
      <c r="N650" s="3"/>
      <c r="O650" s="3"/>
      <c r="P650" s="3"/>
      <c r="Q650" s="3"/>
      <c r="R650" s="3"/>
      <c r="S650" s="3"/>
      <c r="T650" s="3"/>
      <c r="U650" s="3"/>
      <c r="V650" s="3"/>
      <c r="W650" s="3"/>
      <c r="X650" s="3"/>
      <c r="Y650" s="3"/>
      <c r="Z650" s="3"/>
    </row>
    <row r="651" spans="1:26" ht="15.75" customHeight="1" x14ac:dyDescent="0.3">
      <c r="A651" s="3"/>
      <c r="B651" s="3"/>
      <c r="C651" s="3"/>
      <c r="D651" s="51"/>
      <c r="E651" s="51"/>
      <c r="F651" s="3"/>
      <c r="G651" s="3"/>
      <c r="H651" s="3"/>
      <c r="I651" s="51"/>
      <c r="J651" s="51"/>
      <c r="K651" s="3"/>
      <c r="L651" s="3"/>
      <c r="M651" s="3"/>
      <c r="N651" s="3"/>
      <c r="O651" s="3"/>
      <c r="P651" s="3"/>
      <c r="Q651" s="3"/>
      <c r="R651" s="3"/>
      <c r="S651" s="3"/>
      <c r="T651" s="3"/>
      <c r="U651" s="3"/>
      <c r="V651" s="3"/>
      <c r="W651" s="3"/>
      <c r="X651" s="3"/>
      <c r="Y651" s="3"/>
      <c r="Z651" s="3"/>
    </row>
    <row r="652" spans="1:26" ht="15.75" customHeight="1" x14ac:dyDescent="0.3">
      <c r="A652" s="3"/>
      <c r="B652" s="3"/>
      <c r="C652" s="3"/>
      <c r="D652" s="51"/>
      <c r="E652" s="51"/>
      <c r="F652" s="3"/>
      <c r="G652" s="3"/>
      <c r="H652" s="3"/>
      <c r="I652" s="51"/>
      <c r="J652" s="51"/>
      <c r="K652" s="3"/>
      <c r="L652" s="3"/>
      <c r="M652" s="3"/>
      <c r="N652" s="3"/>
      <c r="O652" s="3"/>
      <c r="P652" s="3"/>
      <c r="Q652" s="3"/>
      <c r="R652" s="3"/>
      <c r="S652" s="3"/>
      <c r="T652" s="3"/>
      <c r="U652" s="3"/>
      <c r="V652" s="3"/>
      <c r="W652" s="3"/>
      <c r="X652" s="3"/>
      <c r="Y652" s="3"/>
      <c r="Z652" s="3"/>
    </row>
    <row r="653" spans="1:26" ht="15.75" customHeight="1" x14ac:dyDescent="0.3">
      <c r="A653" s="3"/>
      <c r="B653" s="3"/>
      <c r="C653" s="3"/>
      <c r="D653" s="51"/>
      <c r="E653" s="51"/>
      <c r="F653" s="3"/>
      <c r="G653" s="3"/>
      <c r="H653" s="3"/>
      <c r="I653" s="51"/>
      <c r="J653" s="51"/>
      <c r="K653" s="3"/>
      <c r="L653" s="3"/>
      <c r="M653" s="3"/>
      <c r="N653" s="3"/>
      <c r="O653" s="3"/>
      <c r="P653" s="3"/>
      <c r="Q653" s="3"/>
      <c r="R653" s="3"/>
      <c r="S653" s="3"/>
      <c r="T653" s="3"/>
      <c r="U653" s="3"/>
      <c r="V653" s="3"/>
      <c r="W653" s="3"/>
      <c r="X653" s="3"/>
      <c r="Y653" s="3"/>
      <c r="Z653" s="3"/>
    </row>
    <row r="654" spans="1:26" ht="15.75" customHeight="1" x14ac:dyDescent="0.3">
      <c r="A654" s="3"/>
      <c r="B654" s="3"/>
      <c r="C654" s="3"/>
      <c r="D654" s="51"/>
      <c r="E654" s="51"/>
      <c r="F654" s="3"/>
      <c r="G654" s="3"/>
      <c r="H654" s="3"/>
      <c r="I654" s="51"/>
      <c r="J654" s="51"/>
      <c r="K654" s="3"/>
      <c r="L654" s="3"/>
      <c r="M654" s="3"/>
      <c r="N654" s="3"/>
      <c r="O654" s="3"/>
      <c r="P654" s="3"/>
      <c r="Q654" s="3"/>
      <c r="R654" s="3"/>
      <c r="S654" s="3"/>
      <c r="T654" s="3"/>
      <c r="U654" s="3"/>
      <c r="V654" s="3"/>
      <c r="W654" s="3"/>
      <c r="X654" s="3"/>
      <c r="Y654" s="3"/>
      <c r="Z654" s="3"/>
    </row>
    <row r="655" spans="1:26" ht="15.75" customHeight="1" x14ac:dyDescent="0.3">
      <c r="A655" s="3"/>
      <c r="B655" s="3"/>
      <c r="C655" s="3"/>
      <c r="D655" s="51"/>
      <c r="E655" s="51"/>
      <c r="F655" s="3"/>
      <c r="G655" s="3"/>
      <c r="H655" s="3"/>
      <c r="I655" s="51"/>
      <c r="J655" s="51"/>
      <c r="K655" s="3"/>
      <c r="L655" s="3"/>
      <c r="M655" s="3"/>
      <c r="N655" s="3"/>
      <c r="O655" s="3"/>
      <c r="P655" s="3"/>
      <c r="Q655" s="3"/>
      <c r="R655" s="3"/>
      <c r="S655" s="3"/>
      <c r="T655" s="3"/>
      <c r="U655" s="3"/>
      <c r="V655" s="3"/>
      <c r="W655" s="3"/>
      <c r="X655" s="3"/>
      <c r="Y655" s="3"/>
      <c r="Z655" s="3"/>
    </row>
    <row r="656" spans="1:26" ht="15.75" customHeight="1" x14ac:dyDescent="0.3">
      <c r="A656" s="3"/>
      <c r="B656" s="3"/>
      <c r="C656" s="3"/>
      <c r="D656" s="51"/>
      <c r="E656" s="51"/>
      <c r="F656" s="3"/>
      <c r="G656" s="3"/>
      <c r="H656" s="3"/>
      <c r="I656" s="51"/>
      <c r="J656" s="51"/>
      <c r="K656" s="3"/>
      <c r="L656" s="3"/>
      <c r="M656" s="3"/>
      <c r="N656" s="3"/>
      <c r="O656" s="3"/>
      <c r="P656" s="3"/>
      <c r="Q656" s="3"/>
      <c r="R656" s="3"/>
      <c r="S656" s="3"/>
      <c r="T656" s="3"/>
      <c r="U656" s="3"/>
      <c r="V656" s="3"/>
      <c r="W656" s="3"/>
      <c r="X656" s="3"/>
      <c r="Y656" s="3"/>
      <c r="Z656" s="3"/>
    </row>
    <row r="657" spans="1:26" ht="15.75" customHeight="1" x14ac:dyDescent="0.3">
      <c r="A657" s="3"/>
      <c r="B657" s="3"/>
      <c r="C657" s="3"/>
      <c r="D657" s="51"/>
      <c r="E657" s="51"/>
      <c r="F657" s="3"/>
      <c r="G657" s="3"/>
      <c r="H657" s="3"/>
      <c r="I657" s="51"/>
      <c r="J657" s="51"/>
      <c r="K657" s="3"/>
      <c r="L657" s="3"/>
      <c r="M657" s="3"/>
      <c r="N657" s="3"/>
      <c r="O657" s="3"/>
      <c r="P657" s="3"/>
      <c r="Q657" s="3"/>
      <c r="R657" s="3"/>
      <c r="S657" s="3"/>
      <c r="T657" s="3"/>
      <c r="U657" s="3"/>
      <c r="V657" s="3"/>
      <c r="W657" s="3"/>
      <c r="X657" s="3"/>
      <c r="Y657" s="3"/>
      <c r="Z657" s="3"/>
    </row>
    <row r="658" spans="1:26" ht="15.75" customHeight="1" x14ac:dyDescent="0.3">
      <c r="A658" s="3"/>
      <c r="B658" s="3"/>
      <c r="C658" s="3"/>
      <c r="D658" s="51"/>
      <c r="E658" s="51"/>
      <c r="F658" s="3"/>
      <c r="G658" s="3"/>
      <c r="H658" s="3"/>
      <c r="I658" s="51"/>
      <c r="J658" s="51"/>
      <c r="K658" s="3"/>
      <c r="L658" s="3"/>
      <c r="M658" s="3"/>
      <c r="N658" s="3"/>
      <c r="O658" s="3"/>
      <c r="P658" s="3"/>
      <c r="Q658" s="3"/>
      <c r="R658" s="3"/>
      <c r="S658" s="3"/>
      <c r="T658" s="3"/>
      <c r="U658" s="3"/>
      <c r="V658" s="3"/>
      <c r="W658" s="3"/>
      <c r="X658" s="3"/>
      <c r="Y658" s="3"/>
      <c r="Z658" s="3"/>
    </row>
    <row r="659" spans="1:26" ht="15.75" customHeight="1" x14ac:dyDescent="0.3">
      <c r="A659" s="3"/>
      <c r="B659" s="3"/>
      <c r="C659" s="3"/>
      <c r="D659" s="51"/>
      <c r="E659" s="51"/>
      <c r="F659" s="3"/>
      <c r="G659" s="3"/>
      <c r="H659" s="3"/>
      <c r="I659" s="51"/>
      <c r="J659" s="51"/>
      <c r="K659" s="3"/>
      <c r="L659" s="3"/>
      <c r="M659" s="3"/>
      <c r="N659" s="3"/>
      <c r="O659" s="3"/>
      <c r="P659" s="3"/>
      <c r="Q659" s="3"/>
      <c r="R659" s="3"/>
      <c r="S659" s="3"/>
      <c r="T659" s="3"/>
      <c r="U659" s="3"/>
      <c r="V659" s="3"/>
      <c r="W659" s="3"/>
      <c r="X659" s="3"/>
      <c r="Y659" s="3"/>
      <c r="Z659" s="3"/>
    </row>
    <row r="660" spans="1:26" ht="15.75" customHeight="1" x14ac:dyDescent="0.3">
      <c r="A660" s="3"/>
      <c r="B660" s="3"/>
      <c r="C660" s="3"/>
      <c r="D660" s="51"/>
      <c r="E660" s="51"/>
      <c r="F660" s="3"/>
      <c r="G660" s="3"/>
      <c r="H660" s="3"/>
      <c r="I660" s="51"/>
      <c r="J660" s="51"/>
      <c r="K660" s="3"/>
      <c r="L660" s="3"/>
      <c r="M660" s="3"/>
      <c r="N660" s="3"/>
      <c r="O660" s="3"/>
      <c r="P660" s="3"/>
      <c r="Q660" s="3"/>
      <c r="R660" s="3"/>
      <c r="S660" s="3"/>
      <c r="T660" s="3"/>
      <c r="U660" s="3"/>
      <c r="V660" s="3"/>
      <c r="W660" s="3"/>
      <c r="X660" s="3"/>
      <c r="Y660" s="3"/>
      <c r="Z660" s="3"/>
    </row>
    <row r="661" spans="1:26" ht="15.75" customHeight="1" x14ac:dyDescent="0.3">
      <c r="A661" s="3"/>
      <c r="B661" s="3"/>
      <c r="C661" s="3"/>
      <c r="D661" s="51"/>
      <c r="E661" s="51"/>
      <c r="F661" s="3"/>
      <c r="G661" s="3"/>
      <c r="H661" s="3"/>
      <c r="I661" s="51"/>
      <c r="J661" s="51"/>
      <c r="K661" s="3"/>
      <c r="L661" s="3"/>
      <c r="M661" s="3"/>
      <c r="N661" s="3"/>
      <c r="O661" s="3"/>
      <c r="P661" s="3"/>
      <c r="Q661" s="3"/>
      <c r="R661" s="3"/>
      <c r="S661" s="3"/>
      <c r="T661" s="3"/>
      <c r="U661" s="3"/>
      <c r="V661" s="3"/>
      <c r="W661" s="3"/>
      <c r="X661" s="3"/>
      <c r="Y661" s="3"/>
      <c r="Z661" s="3"/>
    </row>
    <row r="662" spans="1:26" ht="15.75" customHeight="1" x14ac:dyDescent="0.3">
      <c r="A662" s="3"/>
      <c r="B662" s="3"/>
      <c r="C662" s="3"/>
      <c r="D662" s="51"/>
      <c r="E662" s="51"/>
      <c r="F662" s="3"/>
      <c r="G662" s="3"/>
      <c r="H662" s="3"/>
      <c r="I662" s="51"/>
      <c r="J662" s="51"/>
      <c r="K662" s="3"/>
      <c r="L662" s="3"/>
      <c r="M662" s="3"/>
      <c r="N662" s="3"/>
      <c r="O662" s="3"/>
      <c r="P662" s="3"/>
      <c r="Q662" s="3"/>
      <c r="R662" s="3"/>
      <c r="S662" s="3"/>
      <c r="T662" s="3"/>
      <c r="U662" s="3"/>
      <c r="V662" s="3"/>
      <c r="W662" s="3"/>
      <c r="X662" s="3"/>
      <c r="Y662" s="3"/>
      <c r="Z662" s="3"/>
    </row>
    <row r="663" spans="1:26" ht="15.75" customHeight="1" x14ac:dyDescent="0.3">
      <c r="A663" s="3"/>
      <c r="B663" s="3"/>
      <c r="C663" s="3"/>
      <c r="D663" s="51"/>
      <c r="E663" s="51"/>
      <c r="F663" s="3"/>
      <c r="G663" s="3"/>
      <c r="H663" s="3"/>
      <c r="I663" s="51"/>
      <c r="J663" s="51"/>
      <c r="K663" s="3"/>
      <c r="L663" s="3"/>
      <c r="M663" s="3"/>
      <c r="N663" s="3"/>
      <c r="O663" s="3"/>
      <c r="P663" s="3"/>
      <c r="Q663" s="3"/>
      <c r="R663" s="3"/>
      <c r="S663" s="3"/>
      <c r="T663" s="3"/>
      <c r="U663" s="3"/>
      <c r="V663" s="3"/>
      <c r="W663" s="3"/>
      <c r="X663" s="3"/>
      <c r="Y663" s="3"/>
      <c r="Z663" s="3"/>
    </row>
    <row r="664" spans="1:26" ht="15.75" customHeight="1" x14ac:dyDescent="0.3">
      <c r="A664" s="3"/>
      <c r="B664" s="3"/>
      <c r="C664" s="3"/>
      <c r="D664" s="51"/>
      <c r="E664" s="51"/>
      <c r="F664" s="3"/>
      <c r="G664" s="3"/>
      <c r="H664" s="3"/>
      <c r="I664" s="51"/>
      <c r="J664" s="51"/>
      <c r="K664" s="3"/>
      <c r="L664" s="3"/>
      <c r="M664" s="3"/>
      <c r="N664" s="3"/>
      <c r="O664" s="3"/>
      <c r="P664" s="3"/>
      <c r="Q664" s="3"/>
      <c r="R664" s="3"/>
      <c r="S664" s="3"/>
      <c r="T664" s="3"/>
      <c r="U664" s="3"/>
      <c r="V664" s="3"/>
      <c r="W664" s="3"/>
      <c r="X664" s="3"/>
      <c r="Y664" s="3"/>
      <c r="Z664" s="3"/>
    </row>
    <row r="665" spans="1:26" ht="15.75" customHeight="1" x14ac:dyDescent="0.3">
      <c r="A665" s="3"/>
      <c r="B665" s="3"/>
      <c r="C665" s="3"/>
      <c r="D665" s="51"/>
      <c r="E665" s="51"/>
      <c r="F665" s="3"/>
      <c r="G665" s="3"/>
      <c r="H665" s="3"/>
      <c r="I665" s="51"/>
      <c r="J665" s="51"/>
      <c r="K665" s="3"/>
      <c r="L665" s="3"/>
      <c r="M665" s="3"/>
      <c r="N665" s="3"/>
      <c r="O665" s="3"/>
      <c r="P665" s="3"/>
      <c r="Q665" s="3"/>
      <c r="R665" s="3"/>
      <c r="S665" s="3"/>
      <c r="T665" s="3"/>
      <c r="U665" s="3"/>
      <c r="V665" s="3"/>
      <c r="W665" s="3"/>
      <c r="X665" s="3"/>
      <c r="Y665" s="3"/>
      <c r="Z665" s="3"/>
    </row>
    <row r="666" spans="1:26" ht="15.75" customHeight="1" x14ac:dyDescent="0.3">
      <c r="A666" s="3"/>
      <c r="B666" s="3"/>
      <c r="C666" s="3"/>
      <c r="D666" s="51"/>
      <c r="E666" s="51"/>
      <c r="F666" s="3"/>
      <c r="G666" s="3"/>
      <c r="H666" s="3"/>
      <c r="I666" s="51"/>
      <c r="J666" s="51"/>
      <c r="K666" s="3"/>
      <c r="L666" s="3"/>
      <c r="M666" s="3"/>
      <c r="N666" s="3"/>
      <c r="O666" s="3"/>
      <c r="P666" s="3"/>
      <c r="Q666" s="3"/>
      <c r="R666" s="3"/>
      <c r="S666" s="3"/>
      <c r="T666" s="3"/>
      <c r="U666" s="3"/>
      <c r="V666" s="3"/>
      <c r="W666" s="3"/>
      <c r="X666" s="3"/>
      <c r="Y666" s="3"/>
      <c r="Z666" s="3"/>
    </row>
    <row r="667" spans="1:26" ht="15.75" customHeight="1" x14ac:dyDescent="0.3">
      <c r="A667" s="3"/>
      <c r="B667" s="3"/>
      <c r="C667" s="3"/>
      <c r="D667" s="51"/>
      <c r="E667" s="51"/>
      <c r="F667" s="3"/>
      <c r="G667" s="3"/>
      <c r="H667" s="3"/>
      <c r="I667" s="51"/>
      <c r="J667" s="51"/>
      <c r="K667" s="3"/>
      <c r="L667" s="3"/>
      <c r="M667" s="3"/>
      <c r="N667" s="3"/>
      <c r="O667" s="3"/>
      <c r="P667" s="3"/>
      <c r="Q667" s="3"/>
      <c r="R667" s="3"/>
      <c r="S667" s="3"/>
      <c r="T667" s="3"/>
      <c r="U667" s="3"/>
      <c r="V667" s="3"/>
      <c r="W667" s="3"/>
      <c r="X667" s="3"/>
      <c r="Y667" s="3"/>
      <c r="Z667" s="3"/>
    </row>
    <row r="668" spans="1:26" ht="15.75" customHeight="1" x14ac:dyDescent="0.3">
      <c r="A668" s="3"/>
      <c r="B668" s="3"/>
      <c r="C668" s="3"/>
      <c r="D668" s="51"/>
      <c r="E668" s="51"/>
      <c r="F668" s="3"/>
      <c r="G668" s="3"/>
      <c r="H668" s="3"/>
      <c r="I668" s="51"/>
      <c r="J668" s="51"/>
      <c r="K668" s="3"/>
      <c r="L668" s="3"/>
      <c r="M668" s="3"/>
      <c r="N668" s="3"/>
      <c r="O668" s="3"/>
      <c r="P668" s="3"/>
      <c r="Q668" s="3"/>
      <c r="R668" s="3"/>
      <c r="S668" s="3"/>
      <c r="T668" s="3"/>
      <c r="U668" s="3"/>
      <c r="V668" s="3"/>
      <c r="W668" s="3"/>
      <c r="X668" s="3"/>
      <c r="Y668" s="3"/>
      <c r="Z668" s="3"/>
    </row>
    <row r="669" spans="1:26" ht="15.75" customHeight="1" x14ac:dyDescent="0.3">
      <c r="A669" s="3"/>
      <c r="B669" s="3"/>
      <c r="C669" s="3"/>
      <c r="D669" s="51"/>
      <c r="E669" s="51"/>
      <c r="F669" s="3"/>
      <c r="G669" s="3"/>
      <c r="H669" s="3"/>
      <c r="I669" s="51"/>
      <c r="J669" s="51"/>
      <c r="K669" s="3"/>
      <c r="L669" s="3"/>
      <c r="M669" s="3"/>
      <c r="N669" s="3"/>
      <c r="O669" s="3"/>
      <c r="P669" s="3"/>
      <c r="Q669" s="3"/>
      <c r="R669" s="3"/>
      <c r="S669" s="3"/>
      <c r="T669" s="3"/>
      <c r="U669" s="3"/>
      <c r="V669" s="3"/>
      <c r="W669" s="3"/>
      <c r="X669" s="3"/>
      <c r="Y669" s="3"/>
      <c r="Z669" s="3"/>
    </row>
    <row r="670" spans="1:26" ht="15.75" customHeight="1" x14ac:dyDescent="0.3">
      <c r="A670" s="3"/>
      <c r="B670" s="3"/>
      <c r="C670" s="3"/>
      <c r="D670" s="51"/>
      <c r="E670" s="51"/>
      <c r="F670" s="3"/>
      <c r="G670" s="3"/>
      <c r="H670" s="3"/>
      <c r="I670" s="51"/>
      <c r="J670" s="51"/>
      <c r="K670" s="3"/>
      <c r="L670" s="3"/>
      <c r="M670" s="3"/>
      <c r="N670" s="3"/>
      <c r="O670" s="3"/>
      <c r="P670" s="3"/>
      <c r="Q670" s="3"/>
      <c r="R670" s="3"/>
      <c r="S670" s="3"/>
      <c r="T670" s="3"/>
      <c r="U670" s="3"/>
      <c r="V670" s="3"/>
      <c r="W670" s="3"/>
      <c r="X670" s="3"/>
      <c r="Y670" s="3"/>
      <c r="Z670" s="3"/>
    </row>
    <row r="671" spans="1:26" ht="15.75" customHeight="1" x14ac:dyDescent="0.3">
      <c r="A671" s="3"/>
      <c r="B671" s="3"/>
      <c r="C671" s="3"/>
      <c r="D671" s="51"/>
      <c r="E671" s="51"/>
      <c r="F671" s="3"/>
      <c r="G671" s="3"/>
      <c r="H671" s="3"/>
      <c r="I671" s="51"/>
      <c r="J671" s="51"/>
      <c r="K671" s="3"/>
      <c r="L671" s="3"/>
      <c r="M671" s="3"/>
      <c r="N671" s="3"/>
      <c r="O671" s="3"/>
      <c r="P671" s="3"/>
      <c r="Q671" s="3"/>
      <c r="R671" s="3"/>
      <c r="S671" s="3"/>
      <c r="T671" s="3"/>
      <c r="U671" s="3"/>
      <c r="V671" s="3"/>
      <c r="W671" s="3"/>
      <c r="X671" s="3"/>
      <c r="Y671" s="3"/>
      <c r="Z671" s="3"/>
    </row>
    <row r="672" spans="1:26" ht="15.75" customHeight="1" x14ac:dyDescent="0.3">
      <c r="A672" s="3"/>
      <c r="B672" s="3"/>
      <c r="C672" s="3"/>
      <c r="D672" s="51"/>
      <c r="E672" s="51"/>
      <c r="F672" s="3"/>
      <c r="G672" s="3"/>
      <c r="H672" s="3"/>
      <c r="I672" s="51"/>
      <c r="J672" s="51"/>
      <c r="K672" s="3"/>
      <c r="L672" s="3"/>
      <c r="M672" s="3"/>
      <c r="N672" s="3"/>
      <c r="O672" s="3"/>
      <c r="P672" s="3"/>
      <c r="Q672" s="3"/>
      <c r="R672" s="3"/>
      <c r="S672" s="3"/>
      <c r="T672" s="3"/>
      <c r="U672" s="3"/>
      <c r="V672" s="3"/>
      <c r="W672" s="3"/>
      <c r="X672" s="3"/>
      <c r="Y672" s="3"/>
      <c r="Z672" s="3"/>
    </row>
    <row r="673" spans="1:26" ht="15.75" customHeight="1" x14ac:dyDescent="0.3">
      <c r="A673" s="3"/>
      <c r="B673" s="3"/>
      <c r="C673" s="3"/>
      <c r="D673" s="51"/>
      <c r="E673" s="51"/>
      <c r="F673" s="3"/>
      <c r="G673" s="3"/>
      <c r="H673" s="3"/>
      <c r="I673" s="51"/>
      <c r="J673" s="51"/>
      <c r="K673" s="3"/>
      <c r="L673" s="3"/>
      <c r="M673" s="3"/>
      <c r="N673" s="3"/>
      <c r="O673" s="3"/>
      <c r="P673" s="3"/>
      <c r="Q673" s="3"/>
      <c r="R673" s="3"/>
      <c r="S673" s="3"/>
      <c r="T673" s="3"/>
      <c r="U673" s="3"/>
      <c r="V673" s="3"/>
      <c r="W673" s="3"/>
      <c r="X673" s="3"/>
      <c r="Y673" s="3"/>
      <c r="Z673" s="3"/>
    </row>
    <row r="674" spans="1:26" ht="15.75" customHeight="1" x14ac:dyDescent="0.3">
      <c r="A674" s="3"/>
      <c r="B674" s="3"/>
      <c r="C674" s="3"/>
      <c r="D674" s="51"/>
      <c r="E674" s="51"/>
      <c r="F674" s="3"/>
      <c r="G674" s="3"/>
      <c r="H674" s="3"/>
      <c r="I674" s="51"/>
      <c r="J674" s="51"/>
      <c r="K674" s="3"/>
      <c r="L674" s="3"/>
      <c r="M674" s="3"/>
      <c r="N674" s="3"/>
      <c r="O674" s="3"/>
      <c r="P674" s="3"/>
      <c r="Q674" s="3"/>
      <c r="R674" s="3"/>
      <c r="S674" s="3"/>
      <c r="T674" s="3"/>
      <c r="U674" s="3"/>
      <c r="V674" s="3"/>
      <c r="W674" s="3"/>
      <c r="X674" s="3"/>
      <c r="Y674" s="3"/>
      <c r="Z674" s="3"/>
    </row>
    <row r="675" spans="1:26" ht="15.75" customHeight="1" x14ac:dyDescent="0.3">
      <c r="A675" s="3"/>
      <c r="B675" s="3"/>
      <c r="C675" s="3"/>
      <c r="D675" s="51"/>
      <c r="E675" s="51"/>
      <c r="F675" s="3"/>
      <c r="G675" s="3"/>
      <c r="H675" s="3"/>
      <c r="I675" s="51"/>
      <c r="J675" s="51"/>
      <c r="K675" s="3"/>
      <c r="L675" s="3"/>
      <c r="M675" s="3"/>
      <c r="N675" s="3"/>
      <c r="O675" s="3"/>
      <c r="P675" s="3"/>
      <c r="Q675" s="3"/>
      <c r="R675" s="3"/>
      <c r="S675" s="3"/>
      <c r="T675" s="3"/>
      <c r="U675" s="3"/>
      <c r="V675" s="3"/>
      <c r="W675" s="3"/>
      <c r="X675" s="3"/>
      <c r="Y675" s="3"/>
      <c r="Z675" s="3"/>
    </row>
    <row r="676" spans="1:26" ht="15.75" customHeight="1" x14ac:dyDescent="0.3">
      <c r="A676" s="3"/>
      <c r="B676" s="3"/>
      <c r="C676" s="3"/>
      <c r="D676" s="51"/>
      <c r="E676" s="51"/>
      <c r="F676" s="3"/>
      <c r="G676" s="3"/>
      <c r="H676" s="3"/>
      <c r="I676" s="51"/>
      <c r="J676" s="51"/>
      <c r="K676" s="3"/>
      <c r="L676" s="3"/>
      <c r="M676" s="3"/>
      <c r="N676" s="3"/>
      <c r="O676" s="3"/>
      <c r="P676" s="3"/>
      <c r="Q676" s="3"/>
      <c r="R676" s="3"/>
      <c r="S676" s="3"/>
      <c r="T676" s="3"/>
      <c r="U676" s="3"/>
      <c r="V676" s="3"/>
      <c r="W676" s="3"/>
      <c r="X676" s="3"/>
      <c r="Y676" s="3"/>
      <c r="Z676" s="3"/>
    </row>
    <row r="677" spans="1:26" ht="15.75" customHeight="1" x14ac:dyDescent="0.3">
      <c r="A677" s="3"/>
      <c r="B677" s="3"/>
      <c r="C677" s="3"/>
      <c r="D677" s="51"/>
      <c r="E677" s="51"/>
      <c r="F677" s="3"/>
      <c r="G677" s="3"/>
      <c r="H677" s="3"/>
      <c r="I677" s="51"/>
      <c r="J677" s="51"/>
      <c r="K677" s="3"/>
      <c r="L677" s="3"/>
      <c r="M677" s="3"/>
      <c r="N677" s="3"/>
      <c r="O677" s="3"/>
      <c r="P677" s="3"/>
      <c r="Q677" s="3"/>
      <c r="R677" s="3"/>
      <c r="S677" s="3"/>
      <c r="T677" s="3"/>
      <c r="U677" s="3"/>
      <c r="V677" s="3"/>
      <c r="W677" s="3"/>
      <c r="X677" s="3"/>
      <c r="Y677" s="3"/>
      <c r="Z677" s="3"/>
    </row>
    <row r="678" spans="1:26" ht="15.75" customHeight="1" x14ac:dyDescent="0.3">
      <c r="A678" s="3"/>
      <c r="B678" s="3"/>
      <c r="C678" s="3"/>
      <c r="D678" s="51"/>
      <c r="E678" s="51"/>
      <c r="F678" s="3"/>
      <c r="G678" s="3"/>
      <c r="H678" s="3"/>
      <c r="I678" s="51"/>
      <c r="J678" s="51"/>
      <c r="K678" s="3"/>
      <c r="L678" s="3"/>
      <c r="M678" s="3"/>
      <c r="N678" s="3"/>
      <c r="O678" s="3"/>
      <c r="P678" s="3"/>
      <c r="Q678" s="3"/>
      <c r="R678" s="3"/>
      <c r="S678" s="3"/>
      <c r="T678" s="3"/>
      <c r="U678" s="3"/>
      <c r="V678" s="3"/>
      <c r="W678" s="3"/>
      <c r="X678" s="3"/>
      <c r="Y678" s="3"/>
      <c r="Z678" s="3"/>
    </row>
    <row r="679" spans="1:26" ht="15.75" customHeight="1" x14ac:dyDescent="0.3">
      <c r="A679" s="3"/>
      <c r="B679" s="3"/>
      <c r="C679" s="3"/>
      <c r="D679" s="51"/>
      <c r="E679" s="51"/>
      <c r="F679" s="3"/>
      <c r="G679" s="3"/>
      <c r="H679" s="3"/>
      <c r="I679" s="51"/>
      <c r="J679" s="51"/>
      <c r="K679" s="3"/>
      <c r="L679" s="3"/>
      <c r="M679" s="3"/>
      <c r="N679" s="3"/>
      <c r="O679" s="3"/>
      <c r="P679" s="3"/>
      <c r="Q679" s="3"/>
      <c r="R679" s="3"/>
      <c r="S679" s="3"/>
      <c r="T679" s="3"/>
      <c r="U679" s="3"/>
      <c r="V679" s="3"/>
      <c r="W679" s="3"/>
      <c r="X679" s="3"/>
      <c r="Y679" s="3"/>
      <c r="Z679" s="3"/>
    </row>
    <row r="680" spans="1:26" ht="15.75" customHeight="1" x14ac:dyDescent="0.3">
      <c r="A680" s="3"/>
      <c r="B680" s="3"/>
      <c r="C680" s="3"/>
      <c r="D680" s="51"/>
      <c r="E680" s="51"/>
      <c r="F680" s="3"/>
      <c r="G680" s="3"/>
      <c r="H680" s="3"/>
      <c r="I680" s="51"/>
      <c r="J680" s="51"/>
      <c r="K680" s="3"/>
      <c r="L680" s="3"/>
      <c r="M680" s="3"/>
      <c r="N680" s="3"/>
      <c r="O680" s="3"/>
      <c r="P680" s="3"/>
      <c r="Q680" s="3"/>
      <c r="R680" s="3"/>
      <c r="S680" s="3"/>
      <c r="T680" s="3"/>
      <c r="U680" s="3"/>
      <c r="V680" s="3"/>
      <c r="W680" s="3"/>
      <c r="X680" s="3"/>
      <c r="Y680" s="3"/>
      <c r="Z680" s="3"/>
    </row>
    <row r="681" spans="1:26" ht="15.75" customHeight="1" x14ac:dyDescent="0.3">
      <c r="A681" s="3"/>
      <c r="B681" s="3"/>
      <c r="C681" s="3"/>
      <c r="D681" s="51"/>
      <c r="E681" s="51"/>
      <c r="F681" s="3"/>
      <c r="G681" s="3"/>
      <c r="H681" s="3"/>
      <c r="I681" s="51"/>
      <c r="J681" s="51"/>
      <c r="K681" s="3"/>
      <c r="L681" s="3"/>
      <c r="M681" s="3"/>
      <c r="N681" s="3"/>
      <c r="O681" s="3"/>
      <c r="P681" s="3"/>
      <c r="Q681" s="3"/>
      <c r="R681" s="3"/>
      <c r="S681" s="3"/>
      <c r="T681" s="3"/>
      <c r="U681" s="3"/>
      <c r="V681" s="3"/>
      <c r="W681" s="3"/>
      <c r="X681" s="3"/>
      <c r="Y681" s="3"/>
      <c r="Z681" s="3"/>
    </row>
    <row r="682" spans="1:26" ht="15.75" customHeight="1" x14ac:dyDescent="0.3">
      <c r="A682" s="3"/>
      <c r="B682" s="3"/>
      <c r="C682" s="3"/>
      <c r="D682" s="51"/>
      <c r="E682" s="51"/>
      <c r="F682" s="3"/>
      <c r="G682" s="3"/>
      <c r="H682" s="3"/>
      <c r="I682" s="51"/>
      <c r="J682" s="51"/>
      <c r="K682" s="3"/>
      <c r="L682" s="3"/>
      <c r="M682" s="3"/>
      <c r="N682" s="3"/>
      <c r="O682" s="3"/>
      <c r="P682" s="3"/>
      <c r="Q682" s="3"/>
      <c r="R682" s="3"/>
      <c r="S682" s="3"/>
      <c r="T682" s="3"/>
      <c r="U682" s="3"/>
      <c r="V682" s="3"/>
      <c r="W682" s="3"/>
      <c r="X682" s="3"/>
      <c r="Y682" s="3"/>
      <c r="Z682" s="3"/>
    </row>
    <row r="683" spans="1:26" ht="15.75" customHeight="1" x14ac:dyDescent="0.3">
      <c r="A683" s="3"/>
      <c r="B683" s="3"/>
      <c r="C683" s="3"/>
      <c r="D683" s="51"/>
      <c r="E683" s="51"/>
      <c r="F683" s="3"/>
      <c r="G683" s="3"/>
      <c r="H683" s="3"/>
      <c r="I683" s="51"/>
      <c r="J683" s="51"/>
      <c r="K683" s="3"/>
      <c r="L683" s="3"/>
      <c r="M683" s="3"/>
      <c r="N683" s="3"/>
      <c r="O683" s="3"/>
      <c r="P683" s="3"/>
      <c r="Q683" s="3"/>
      <c r="R683" s="3"/>
      <c r="S683" s="3"/>
      <c r="T683" s="3"/>
      <c r="U683" s="3"/>
      <c r="V683" s="3"/>
      <c r="W683" s="3"/>
      <c r="X683" s="3"/>
      <c r="Y683" s="3"/>
      <c r="Z683" s="3"/>
    </row>
    <row r="684" spans="1:26" ht="15.75" customHeight="1" x14ac:dyDescent="0.3">
      <c r="A684" s="3"/>
      <c r="B684" s="3"/>
      <c r="C684" s="3"/>
      <c r="D684" s="51"/>
      <c r="E684" s="51"/>
      <c r="F684" s="3"/>
      <c r="G684" s="3"/>
      <c r="H684" s="3"/>
      <c r="I684" s="51"/>
      <c r="J684" s="51"/>
      <c r="K684" s="3"/>
      <c r="L684" s="3"/>
      <c r="M684" s="3"/>
      <c r="N684" s="3"/>
      <c r="O684" s="3"/>
      <c r="P684" s="3"/>
      <c r="Q684" s="3"/>
      <c r="R684" s="3"/>
      <c r="S684" s="3"/>
      <c r="T684" s="3"/>
      <c r="U684" s="3"/>
      <c r="V684" s="3"/>
      <c r="W684" s="3"/>
      <c r="X684" s="3"/>
      <c r="Y684" s="3"/>
      <c r="Z684" s="3"/>
    </row>
    <row r="685" spans="1:26" ht="15.75" customHeight="1" x14ac:dyDescent="0.3">
      <c r="A685" s="3"/>
      <c r="B685" s="3"/>
      <c r="C685" s="3"/>
      <c r="D685" s="51"/>
      <c r="E685" s="51"/>
      <c r="F685" s="3"/>
      <c r="G685" s="3"/>
      <c r="H685" s="3"/>
      <c r="I685" s="51"/>
      <c r="J685" s="51"/>
      <c r="K685" s="3"/>
      <c r="L685" s="3"/>
      <c r="M685" s="3"/>
      <c r="N685" s="3"/>
      <c r="O685" s="3"/>
      <c r="P685" s="3"/>
      <c r="Q685" s="3"/>
      <c r="R685" s="3"/>
      <c r="S685" s="3"/>
      <c r="T685" s="3"/>
      <c r="U685" s="3"/>
      <c r="V685" s="3"/>
      <c r="W685" s="3"/>
      <c r="X685" s="3"/>
      <c r="Y685" s="3"/>
      <c r="Z685" s="3"/>
    </row>
    <row r="686" spans="1:26" ht="15.75" customHeight="1" x14ac:dyDescent="0.3">
      <c r="A686" s="3"/>
      <c r="B686" s="3"/>
      <c r="C686" s="3"/>
      <c r="D686" s="51"/>
      <c r="E686" s="51"/>
      <c r="F686" s="3"/>
      <c r="G686" s="3"/>
      <c r="H686" s="3"/>
      <c r="I686" s="51"/>
      <c r="J686" s="51"/>
      <c r="K686" s="3"/>
      <c r="L686" s="3"/>
      <c r="M686" s="3"/>
      <c r="N686" s="3"/>
      <c r="O686" s="3"/>
      <c r="P686" s="3"/>
      <c r="Q686" s="3"/>
      <c r="R686" s="3"/>
      <c r="S686" s="3"/>
      <c r="T686" s="3"/>
      <c r="U686" s="3"/>
      <c r="V686" s="3"/>
      <c r="W686" s="3"/>
      <c r="X686" s="3"/>
      <c r="Y686" s="3"/>
      <c r="Z686" s="3"/>
    </row>
    <row r="687" spans="1:26" ht="15.75" customHeight="1" x14ac:dyDescent="0.3">
      <c r="A687" s="3"/>
      <c r="B687" s="3"/>
      <c r="C687" s="3"/>
      <c r="D687" s="51"/>
      <c r="E687" s="51"/>
      <c r="F687" s="3"/>
      <c r="G687" s="3"/>
      <c r="H687" s="3"/>
      <c r="I687" s="51"/>
      <c r="J687" s="51"/>
      <c r="K687" s="3"/>
      <c r="L687" s="3"/>
      <c r="M687" s="3"/>
      <c r="N687" s="3"/>
      <c r="O687" s="3"/>
      <c r="P687" s="3"/>
      <c r="Q687" s="3"/>
      <c r="R687" s="3"/>
      <c r="S687" s="3"/>
      <c r="T687" s="3"/>
      <c r="U687" s="3"/>
      <c r="V687" s="3"/>
      <c r="W687" s="3"/>
      <c r="X687" s="3"/>
      <c r="Y687" s="3"/>
      <c r="Z687" s="3"/>
    </row>
    <row r="688" spans="1:26" ht="15.75" customHeight="1" x14ac:dyDescent="0.3">
      <c r="A688" s="3"/>
      <c r="B688" s="3"/>
      <c r="C688" s="3"/>
      <c r="D688" s="51"/>
      <c r="E688" s="51"/>
      <c r="F688" s="3"/>
      <c r="G688" s="3"/>
      <c r="H688" s="3"/>
      <c r="I688" s="51"/>
      <c r="J688" s="51"/>
      <c r="K688" s="3"/>
      <c r="L688" s="3"/>
      <c r="M688" s="3"/>
      <c r="N688" s="3"/>
      <c r="O688" s="3"/>
      <c r="P688" s="3"/>
      <c r="Q688" s="3"/>
      <c r="R688" s="3"/>
      <c r="S688" s="3"/>
      <c r="T688" s="3"/>
      <c r="U688" s="3"/>
      <c r="V688" s="3"/>
      <c r="W688" s="3"/>
      <c r="X688" s="3"/>
      <c r="Y688" s="3"/>
      <c r="Z688" s="3"/>
    </row>
    <row r="689" spans="1:26" ht="15.75" customHeight="1" x14ac:dyDescent="0.3">
      <c r="A689" s="3"/>
      <c r="B689" s="3"/>
      <c r="C689" s="3"/>
      <c r="D689" s="51"/>
      <c r="E689" s="51"/>
      <c r="F689" s="3"/>
      <c r="G689" s="3"/>
      <c r="H689" s="3"/>
      <c r="I689" s="51"/>
      <c r="J689" s="51"/>
      <c r="K689" s="3"/>
      <c r="L689" s="3"/>
      <c r="M689" s="3"/>
      <c r="N689" s="3"/>
      <c r="O689" s="3"/>
      <c r="P689" s="3"/>
      <c r="Q689" s="3"/>
      <c r="R689" s="3"/>
      <c r="S689" s="3"/>
      <c r="T689" s="3"/>
      <c r="U689" s="3"/>
      <c r="V689" s="3"/>
      <c r="W689" s="3"/>
      <c r="X689" s="3"/>
      <c r="Y689" s="3"/>
      <c r="Z689" s="3"/>
    </row>
    <row r="690" spans="1:26" ht="15.75" customHeight="1" x14ac:dyDescent="0.3">
      <c r="A690" s="3"/>
      <c r="B690" s="3"/>
      <c r="C690" s="3"/>
      <c r="D690" s="51"/>
      <c r="E690" s="51"/>
      <c r="F690" s="3"/>
      <c r="G690" s="3"/>
      <c r="H690" s="3"/>
      <c r="I690" s="51"/>
      <c r="J690" s="51"/>
      <c r="K690" s="3"/>
      <c r="L690" s="3"/>
      <c r="M690" s="3"/>
      <c r="N690" s="3"/>
      <c r="O690" s="3"/>
      <c r="P690" s="3"/>
      <c r="Q690" s="3"/>
      <c r="R690" s="3"/>
      <c r="S690" s="3"/>
      <c r="T690" s="3"/>
      <c r="U690" s="3"/>
      <c r="V690" s="3"/>
      <c r="W690" s="3"/>
      <c r="X690" s="3"/>
      <c r="Y690" s="3"/>
      <c r="Z690" s="3"/>
    </row>
    <row r="691" spans="1:26" ht="15.75" customHeight="1" x14ac:dyDescent="0.3">
      <c r="A691" s="3"/>
      <c r="B691" s="3"/>
      <c r="C691" s="3"/>
      <c r="D691" s="51"/>
      <c r="E691" s="51"/>
      <c r="F691" s="3"/>
      <c r="G691" s="3"/>
      <c r="H691" s="3"/>
      <c r="I691" s="51"/>
      <c r="J691" s="51"/>
      <c r="K691" s="3"/>
      <c r="L691" s="3"/>
      <c r="M691" s="3"/>
      <c r="N691" s="3"/>
      <c r="O691" s="3"/>
      <c r="P691" s="3"/>
      <c r="Q691" s="3"/>
      <c r="R691" s="3"/>
      <c r="S691" s="3"/>
      <c r="T691" s="3"/>
      <c r="U691" s="3"/>
      <c r="V691" s="3"/>
      <c r="W691" s="3"/>
      <c r="X691" s="3"/>
      <c r="Y691" s="3"/>
      <c r="Z691" s="3"/>
    </row>
    <row r="692" spans="1:26" ht="15.75" customHeight="1" x14ac:dyDescent="0.3">
      <c r="A692" s="3"/>
      <c r="B692" s="3"/>
      <c r="C692" s="3"/>
      <c r="D692" s="51"/>
      <c r="E692" s="51"/>
      <c r="F692" s="3"/>
      <c r="G692" s="3"/>
      <c r="H692" s="3"/>
      <c r="I692" s="51"/>
      <c r="J692" s="51"/>
      <c r="K692" s="3"/>
      <c r="L692" s="3"/>
      <c r="M692" s="3"/>
      <c r="N692" s="3"/>
      <c r="O692" s="3"/>
      <c r="P692" s="3"/>
      <c r="Q692" s="3"/>
      <c r="R692" s="3"/>
      <c r="S692" s="3"/>
      <c r="T692" s="3"/>
      <c r="U692" s="3"/>
      <c r="V692" s="3"/>
      <c r="W692" s="3"/>
      <c r="X692" s="3"/>
      <c r="Y692" s="3"/>
      <c r="Z692" s="3"/>
    </row>
    <row r="693" spans="1:26" ht="15.75" customHeight="1" x14ac:dyDescent="0.3">
      <c r="A693" s="3"/>
      <c r="B693" s="3"/>
      <c r="C693" s="3"/>
      <c r="D693" s="51"/>
      <c r="E693" s="51"/>
      <c r="F693" s="3"/>
      <c r="G693" s="3"/>
      <c r="H693" s="3"/>
      <c r="I693" s="51"/>
      <c r="J693" s="51"/>
      <c r="K693" s="3"/>
      <c r="L693" s="3"/>
      <c r="M693" s="3"/>
      <c r="N693" s="3"/>
      <c r="O693" s="3"/>
      <c r="P693" s="3"/>
      <c r="Q693" s="3"/>
      <c r="R693" s="3"/>
      <c r="S693" s="3"/>
      <c r="T693" s="3"/>
      <c r="U693" s="3"/>
      <c r="V693" s="3"/>
      <c r="W693" s="3"/>
      <c r="X693" s="3"/>
      <c r="Y693" s="3"/>
      <c r="Z693" s="3"/>
    </row>
    <row r="694" spans="1:26" ht="15.75" customHeight="1" x14ac:dyDescent="0.3">
      <c r="A694" s="3"/>
      <c r="B694" s="3"/>
      <c r="C694" s="3"/>
      <c r="D694" s="51"/>
      <c r="E694" s="51"/>
      <c r="F694" s="3"/>
      <c r="G694" s="3"/>
      <c r="H694" s="3"/>
      <c r="I694" s="51"/>
      <c r="J694" s="51"/>
      <c r="K694" s="3"/>
      <c r="L694" s="3"/>
      <c r="M694" s="3"/>
      <c r="N694" s="3"/>
      <c r="O694" s="3"/>
      <c r="P694" s="3"/>
      <c r="Q694" s="3"/>
      <c r="R694" s="3"/>
      <c r="S694" s="3"/>
      <c r="T694" s="3"/>
      <c r="U694" s="3"/>
      <c r="V694" s="3"/>
      <c r="W694" s="3"/>
      <c r="X694" s="3"/>
      <c r="Y694" s="3"/>
      <c r="Z694" s="3"/>
    </row>
    <row r="695" spans="1:26" ht="15.75" customHeight="1" x14ac:dyDescent="0.3">
      <c r="A695" s="3"/>
      <c r="B695" s="3"/>
      <c r="C695" s="3"/>
      <c r="D695" s="51"/>
      <c r="E695" s="51"/>
      <c r="F695" s="3"/>
      <c r="G695" s="3"/>
      <c r="H695" s="3"/>
      <c r="I695" s="51"/>
      <c r="J695" s="51"/>
      <c r="K695" s="3"/>
      <c r="L695" s="3"/>
      <c r="M695" s="3"/>
      <c r="N695" s="3"/>
      <c r="O695" s="3"/>
      <c r="P695" s="3"/>
      <c r="Q695" s="3"/>
      <c r="R695" s="3"/>
      <c r="S695" s="3"/>
      <c r="T695" s="3"/>
      <c r="U695" s="3"/>
      <c r="V695" s="3"/>
      <c r="W695" s="3"/>
      <c r="X695" s="3"/>
      <c r="Y695" s="3"/>
      <c r="Z695" s="3"/>
    </row>
    <row r="696" spans="1:26" ht="15.75" customHeight="1" x14ac:dyDescent="0.3">
      <c r="A696" s="3"/>
      <c r="B696" s="3"/>
      <c r="C696" s="3"/>
      <c r="D696" s="51"/>
      <c r="E696" s="51"/>
      <c r="F696" s="3"/>
      <c r="G696" s="3"/>
      <c r="H696" s="3"/>
      <c r="I696" s="51"/>
      <c r="J696" s="51"/>
      <c r="K696" s="3"/>
      <c r="L696" s="3"/>
      <c r="M696" s="3"/>
      <c r="N696" s="3"/>
      <c r="O696" s="3"/>
      <c r="P696" s="3"/>
      <c r="Q696" s="3"/>
      <c r="R696" s="3"/>
      <c r="S696" s="3"/>
      <c r="T696" s="3"/>
      <c r="U696" s="3"/>
      <c r="V696" s="3"/>
      <c r="W696" s="3"/>
      <c r="X696" s="3"/>
      <c r="Y696" s="3"/>
      <c r="Z696" s="3"/>
    </row>
    <row r="697" spans="1:26" ht="15.75" customHeight="1" x14ac:dyDescent="0.3">
      <c r="A697" s="3"/>
      <c r="B697" s="3"/>
      <c r="C697" s="3"/>
      <c r="D697" s="51"/>
      <c r="E697" s="51"/>
      <c r="F697" s="3"/>
      <c r="G697" s="3"/>
      <c r="H697" s="3"/>
      <c r="I697" s="51"/>
      <c r="J697" s="51"/>
      <c r="K697" s="3"/>
      <c r="L697" s="3"/>
      <c r="M697" s="3"/>
      <c r="N697" s="3"/>
      <c r="O697" s="3"/>
      <c r="P697" s="3"/>
      <c r="Q697" s="3"/>
      <c r="R697" s="3"/>
      <c r="S697" s="3"/>
      <c r="T697" s="3"/>
      <c r="U697" s="3"/>
      <c r="V697" s="3"/>
      <c r="W697" s="3"/>
      <c r="X697" s="3"/>
      <c r="Y697" s="3"/>
      <c r="Z697" s="3"/>
    </row>
    <row r="698" spans="1:26" ht="15.75" customHeight="1" x14ac:dyDescent="0.3">
      <c r="A698" s="3"/>
      <c r="B698" s="3"/>
      <c r="C698" s="3"/>
      <c r="D698" s="51"/>
      <c r="E698" s="51"/>
      <c r="F698" s="3"/>
      <c r="G698" s="3"/>
      <c r="H698" s="3"/>
      <c r="I698" s="51"/>
      <c r="J698" s="51"/>
      <c r="K698" s="3"/>
      <c r="L698" s="3"/>
      <c r="M698" s="3"/>
      <c r="N698" s="3"/>
      <c r="O698" s="3"/>
      <c r="P698" s="3"/>
      <c r="Q698" s="3"/>
      <c r="R698" s="3"/>
      <c r="S698" s="3"/>
      <c r="T698" s="3"/>
      <c r="U698" s="3"/>
      <c r="V698" s="3"/>
      <c r="W698" s="3"/>
      <c r="X698" s="3"/>
      <c r="Y698" s="3"/>
      <c r="Z698" s="3"/>
    </row>
    <row r="699" spans="1:26" ht="15.75" customHeight="1" x14ac:dyDescent="0.3">
      <c r="A699" s="3"/>
      <c r="B699" s="3"/>
      <c r="C699" s="3"/>
      <c r="D699" s="51"/>
      <c r="E699" s="51"/>
      <c r="F699" s="3"/>
      <c r="G699" s="3"/>
      <c r="H699" s="3"/>
      <c r="I699" s="51"/>
      <c r="J699" s="51"/>
      <c r="K699" s="3"/>
      <c r="L699" s="3"/>
      <c r="M699" s="3"/>
      <c r="N699" s="3"/>
      <c r="O699" s="3"/>
      <c r="P699" s="3"/>
      <c r="Q699" s="3"/>
      <c r="R699" s="3"/>
      <c r="S699" s="3"/>
      <c r="T699" s="3"/>
      <c r="U699" s="3"/>
      <c r="V699" s="3"/>
      <c r="W699" s="3"/>
      <c r="X699" s="3"/>
      <c r="Y699" s="3"/>
      <c r="Z699" s="3"/>
    </row>
    <row r="700" spans="1:26" ht="15.75" customHeight="1" x14ac:dyDescent="0.3">
      <c r="A700" s="3"/>
      <c r="B700" s="3"/>
      <c r="C700" s="3"/>
      <c r="D700" s="51"/>
      <c r="E700" s="51"/>
      <c r="F700" s="3"/>
      <c r="G700" s="3"/>
      <c r="H700" s="3"/>
      <c r="I700" s="51"/>
      <c r="J700" s="51"/>
      <c r="K700" s="3"/>
      <c r="L700" s="3"/>
      <c r="M700" s="3"/>
      <c r="N700" s="3"/>
      <c r="O700" s="3"/>
      <c r="P700" s="3"/>
      <c r="Q700" s="3"/>
      <c r="R700" s="3"/>
      <c r="S700" s="3"/>
      <c r="T700" s="3"/>
      <c r="U700" s="3"/>
      <c r="V700" s="3"/>
      <c r="W700" s="3"/>
      <c r="X700" s="3"/>
      <c r="Y700" s="3"/>
      <c r="Z700" s="3"/>
    </row>
    <row r="701" spans="1:26" ht="15.75" customHeight="1" x14ac:dyDescent="0.3">
      <c r="A701" s="3"/>
      <c r="B701" s="3"/>
      <c r="C701" s="3"/>
      <c r="D701" s="51"/>
      <c r="E701" s="51"/>
      <c r="F701" s="3"/>
      <c r="G701" s="3"/>
      <c r="H701" s="3"/>
      <c r="I701" s="51"/>
      <c r="J701" s="51"/>
      <c r="K701" s="3"/>
      <c r="L701" s="3"/>
      <c r="M701" s="3"/>
      <c r="N701" s="3"/>
      <c r="O701" s="3"/>
      <c r="P701" s="3"/>
      <c r="Q701" s="3"/>
      <c r="R701" s="3"/>
      <c r="S701" s="3"/>
      <c r="T701" s="3"/>
      <c r="U701" s="3"/>
      <c r="V701" s="3"/>
      <c r="W701" s="3"/>
      <c r="X701" s="3"/>
      <c r="Y701" s="3"/>
      <c r="Z701" s="3"/>
    </row>
    <row r="702" spans="1:26" ht="15.75" customHeight="1" x14ac:dyDescent="0.3">
      <c r="A702" s="3"/>
      <c r="B702" s="3"/>
      <c r="C702" s="3"/>
      <c r="D702" s="51"/>
      <c r="E702" s="51"/>
      <c r="F702" s="3"/>
      <c r="G702" s="3"/>
      <c r="H702" s="3"/>
      <c r="I702" s="51"/>
      <c r="J702" s="51"/>
      <c r="K702" s="3"/>
      <c r="L702" s="3"/>
      <c r="M702" s="3"/>
      <c r="N702" s="3"/>
      <c r="O702" s="3"/>
      <c r="P702" s="3"/>
      <c r="Q702" s="3"/>
      <c r="R702" s="3"/>
      <c r="S702" s="3"/>
      <c r="T702" s="3"/>
      <c r="U702" s="3"/>
      <c r="V702" s="3"/>
      <c r="W702" s="3"/>
      <c r="X702" s="3"/>
      <c r="Y702" s="3"/>
      <c r="Z702" s="3"/>
    </row>
    <row r="703" spans="1:26" ht="15.75" customHeight="1" x14ac:dyDescent="0.3">
      <c r="A703" s="3"/>
      <c r="B703" s="3"/>
      <c r="C703" s="3"/>
      <c r="D703" s="51"/>
      <c r="E703" s="51"/>
      <c r="F703" s="3"/>
      <c r="G703" s="3"/>
      <c r="H703" s="3"/>
      <c r="I703" s="51"/>
      <c r="J703" s="51"/>
      <c r="K703" s="3"/>
      <c r="L703" s="3"/>
      <c r="M703" s="3"/>
      <c r="N703" s="3"/>
      <c r="O703" s="3"/>
      <c r="P703" s="3"/>
      <c r="Q703" s="3"/>
      <c r="R703" s="3"/>
      <c r="S703" s="3"/>
      <c r="T703" s="3"/>
      <c r="U703" s="3"/>
      <c r="V703" s="3"/>
      <c r="W703" s="3"/>
      <c r="X703" s="3"/>
      <c r="Y703" s="3"/>
      <c r="Z703" s="3"/>
    </row>
    <row r="704" spans="1:26" ht="15.75" customHeight="1" x14ac:dyDescent="0.3">
      <c r="A704" s="3"/>
      <c r="B704" s="3"/>
      <c r="C704" s="3"/>
      <c r="D704" s="51"/>
      <c r="E704" s="51"/>
      <c r="F704" s="3"/>
      <c r="G704" s="3"/>
      <c r="H704" s="3"/>
      <c r="I704" s="51"/>
      <c r="J704" s="51"/>
      <c r="K704" s="3"/>
      <c r="L704" s="3"/>
      <c r="M704" s="3"/>
      <c r="N704" s="3"/>
      <c r="O704" s="3"/>
      <c r="P704" s="3"/>
      <c r="Q704" s="3"/>
      <c r="R704" s="3"/>
      <c r="S704" s="3"/>
      <c r="T704" s="3"/>
      <c r="U704" s="3"/>
      <c r="V704" s="3"/>
      <c r="W704" s="3"/>
      <c r="X704" s="3"/>
      <c r="Y704" s="3"/>
      <c r="Z704" s="3"/>
    </row>
    <row r="705" spans="1:26" ht="15.75" customHeight="1" x14ac:dyDescent="0.3">
      <c r="A705" s="3"/>
      <c r="B705" s="3"/>
      <c r="C705" s="3"/>
      <c r="D705" s="51"/>
      <c r="E705" s="51"/>
      <c r="F705" s="3"/>
      <c r="G705" s="3"/>
      <c r="H705" s="3"/>
      <c r="I705" s="51"/>
      <c r="J705" s="51"/>
      <c r="K705" s="3"/>
      <c r="L705" s="3"/>
      <c r="M705" s="3"/>
      <c r="N705" s="3"/>
      <c r="O705" s="3"/>
      <c r="P705" s="3"/>
      <c r="Q705" s="3"/>
      <c r="R705" s="3"/>
      <c r="S705" s="3"/>
      <c r="T705" s="3"/>
      <c r="U705" s="3"/>
      <c r="V705" s="3"/>
      <c r="W705" s="3"/>
      <c r="X705" s="3"/>
      <c r="Y705" s="3"/>
      <c r="Z705" s="3"/>
    </row>
    <row r="706" spans="1:26" ht="15.75" customHeight="1" x14ac:dyDescent="0.3">
      <c r="A706" s="3"/>
      <c r="B706" s="3"/>
      <c r="C706" s="3"/>
      <c r="D706" s="51"/>
      <c r="E706" s="51"/>
      <c r="F706" s="3"/>
      <c r="G706" s="3"/>
      <c r="H706" s="3"/>
      <c r="I706" s="51"/>
      <c r="J706" s="51"/>
      <c r="K706" s="3"/>
      <c r="L706" s="3"/>
      <c r="M706" s="3"/>
      <c r="N706" s="3"/>
      <c r="O706" s="3"/>
      <c r="P706" s="3"/>
      <c r="Q706" s="3"/>
      <c r="R706" s="3"/>
      <c r="S706" s="3"/>
      <c r="T706" s="3"/>
      <c r="U706" s="3"/>
      <c r="V706" s="3"/>
      <c r="W706" s="3"/>
      <c r="X706" s="3"/>
      <c r="Y706" s="3"/>
      <c r="Z706" s="3"/>
    </row>
    <row r="707" spans="1:26" ht="15.75" customHeight="1" x14ac:dyDescent="0.3">
      <c r="A707" s="3"/>
      <c r="B707" s="3"/>
      <c r="C707" s="3"/>
      <c r="D707" s="51"/>
      <c r="E707" s="51"/>
      <c r="F707" s="3"/>
      <c r="G707" s="3"/>
      <c r="H707" s="3"/>
      <c r="I707" s="51"/>
      <c r="J707" s="51"/>
      <c r="K707" s="3"/>
      <c r="L707" s="3"/>
      <c r="M707" s="3"/>
      <c r="N707" s="3"/>
      <c r="O707" s="3"/>
      <c r="P707" s="3"/>
      <c r="Q707" s="3"/>
      <c r="R707" s="3"/>
      <c r="S707" s="3"/>
      <c r="T707" s="3"/>
      <c r="U707" s="3"/>
      <c r="V707" s="3"/>
      <c r="W707" s="3"/>
      <c r="X707" s="3"/>
      <c r="Y707" s="3"/>
      <c r="Z707" s="3"/>
    </row>
    <row r="708" spans="1:26" ht="15.75" customHeight="1" x14ac:dyDescent="0.3">
      <c r="A708" s="3"/>
      <c r="B708" s="3"/>
      <c r="C708" s="3"/>
      <c r="D708" s="51"/>
      <c r="E708" s="51"/>
      <c r="F708" s="3"/>
      <c r="G708" s="3"/>
      <c r="H708" s="3"/>
      <c r="I708" s="51"/>
      <c r="J708" s="51"/>
      <c r="K708" s="3"/>
      <c r="L708" s="3"/>
      <c r="M708" s="3"/>
      <c r="N708" s="3"/>
      <c r="O708" s="3"/>
      <c r="P708" s="3"/>
      <c r="Q708" s="3"/>
      <c r="R708" s="3"/>
      <c r="S708" s="3"/>
      <c r="T708" s="3"/>
      <c r="U708" s="3"/>
      <c r="V708" s="3"/>
      <c r="W708" s="3"/>
      <c r="X708" s="3"/>
      <c r="Y708" s="3"/>
      <c r="Z708" s="3"/>
    </row>
    <row r="709" spans="1:26" ht="15.75" customHeight="1" x14ac:dyDescent="0.3">
      <c r="A709" s="3"/>
      <c r="B709" s="3"/>
      <c r="C709" s="3"/>
      <c r="D709" s="51"/>
      <c r="E709" s="51"/>
      <c r="F709" s="3"/>
      <c r="G709" s="3"/>
      <c r="H709" s="3"/>
      <c r="I709" s="51"/>
      <c r="J709" s="51"/>
      <c r="K709" s="3"/>
      <c r="L709" s="3"/>
      <c r="M709" s="3"/>
      <c r="N709" s="3"/>
      <c r="O709" s="3"/>
      <c r="P709" s="3"/>
      <c r="Q709" s="3"/>
      <c r="R709" s="3"/>
      <c r="S709" s="3"/>
      <c r="T709" s="3"/>
      <c r="U709" s="3"/>
      <c r="V709" s="3"/>
      <c r="W709" s="3"/>
      <c r="X709" s="3"/>
      <c r="Y709" s="3"/>
      <c r="Z709" s="3"/>
    </row>
    <row r="710" spans="1:26" ht="15.75" customHeight="1" x14ac:dyDescent="0.3">
      <c r="A710" s="3"/>
      <c r="B710" s="3"/>
      <c r="C710" s="3"/>
      <c r="D710" s="51"/>
      <c r="E710" s="51"/>
      <c r="F710" s="3"/>
      <c r="G710" s="3"/>
      <c r="H710" s="3"/>
      <c r="I710" s="51"/>
      <c r="J710" s="51"/>
      <c r="K710" s="3"/>
      <c r="L710" s="3"/>
      <c r="M710" s="3"/>
      <c r="N710" s="3"/>
      <c r="O710" s="3"/>
      <c r="P710" s="3"/>
      <c r="Q710" s="3"/>
      <c r="R710" s="3"/>
      <c r="S710" s="3"/>
      <c r="T710" s="3"/>
      <c r="U710" s="3"/>
      <c r="V710" s="3"/>
      <c r="W710" s="3"/>
      <c r="X710" s="3"/>
      <c r="Y710" s="3"/>
      <c r="Z710" s="3"/>
    </row>
    <row r="711" spans="1:26" ht="15.75" customHeight="1" x14ac:dyDescent="0.3">
      <c r="A711" s="3"/>
      <c r="B711" s="3"/>
      <c r="C711" s="3"/>
      <c r="D711" s="51"/>
      <c r="E711" s="51"/>
      <c r="F711" s="3"/>
      <c r="G711" s="3"/>
      <c r="H711" s="3"/>
      <c r="I711" s="51"/>
      <c r="J711" s="51"/>
      <c r="K711" s="3"/>
      <c r="L711" s="3"/>
      <c r="M711" s="3"/>
      <c r="N711" s="3"/>
      <c r="O711" s="3"/>
      <c r="P711" s="3"/>
      <c r="Q711" s="3"/>
      <c r="R711" s="3"/>
      <c r="S711" s="3"/>
      <c r="T711" s="3"/>
      <c r="U711" s="3"/>
      <c r="V711" s="3"/>
      <c r="W711" s="3"/>
      <c r="X711" s="3"/>
      <c r="Y711" s="3"/>
      <c r="Z711" s="3"/>
    </row>
    <row r="712" spans="1:26" ht="15.75" customHeight="1" x14ac:dyDescent="0.3">
      <c r="A712" s="3"/>
      <c r="B712" s="3"/>
      <c r="C712" s="3"/>
      <c r="D712" s="51"/>
      <c r="E712" s="51"/>
      <c r="F712" s="3"/>
      <c r="G712" s="3"/>
      <c r="H712" s="3"/>
      <c r="I712" s="51"/>
      <c r="J712" s="51"/>
      <c r="K712" s="3"/>
      <c r="L712" s="3"/>
      <c r="M712" s="3"/>
      <c r="N712" s="3"/>
      <c r="O712" s="3"/>
      <c r="P712" s="3"/>
      <c r="Q712" s="3"/>
      <c r="R712" s="3"/>
      <c r="S712" s="3"/>
      <c r="T712" s="3"/>
      <c r="U712" s="3"/>
      <c r="V712" s="3"/>
      <c r="W712" s="3"/>
      <c r="X712" s="3"/>
      <c r="Y712" s="3"/>
      <c r="Z712" s="3"/>
    </row>
    <row r="713" spans="1:26" ht="15.75" customHeight="1" x14ac:dyDescent="0.3">
      <c r="A713" s="3"/>
      <c r="B713" s="3"/>
      <c r="C713" s="3"/>
      <c r="D713" s="51"/>
      <c r="E713" s="51"/>
      <c r="F713" s="3"/>
      <c r="G713" s="3"/>
      <c r="H713" s="3"/>
      <c r="I713" s="51"/>
      <c r="J713" s="51"/>
      <c r="K713" s="3"/>
      <c r="L713" s="3"/>
      <c r="M713" s="3"/>
      <c r="N713" s="3"/>
      <c r="O713" s="3"/>
      <c r="P713" s="3"/>
      <c r="Q713" s="3"/>
      <c r="R713" s="3"/>
      <c r="S713" s="3"/>
      <c r="T713" s="3"/>
      <c r="U713" s="3"/>
      <c r="V713" s="3"/>
      <c r="W713" s="3"/>
      <c r="X713" s="3"/>
      <c r="Y713" s="3"/>
      <c r="Z713" s="3"/>
    </row>
    <row r="714" spans="1:26" ht="15.75" customHeight="1" x14ac:dyDescent="0.3">
      <c r="A714" s="3"/>
      <c r="B714" s="3"/>
      <c r="C714" s="3"/>
      <c r="D714" s="51"/>
      <c r="E714" s="51"/>
      <c r="F714" s="3"/>
      <c r="G714" s="3"/>
      <c r="H714" s="3"/>
      <c r="I714" s="51"/>
      <c r="J714" s="51"/>
      <c r="K714" s="3"/>
      <c r="L714" s="3"/>
      <c r="M714" s="3"/>
      <c r="N714" s="3"/>
      <c r="O714" s="3"/>
      <c r="P714" s="3"/>
      <c r="Q714" s="3"/>
      <c r="R714" s="3"/>
      <c r="S714" s="3"/>
      <c r="T714" s="3"/>
      <c r="U714" s="3"/>
      <c r="V714" s="3"/>
      <c r="W714" s="3"/>
      <c r="X714" s="3"/>
      <c r="Y714" s="3"/>
      <c r="Z714" s="3"/>
    </row>
    <row r="715" spans="1:26" ht="15.75" customHeight="1" x14ac:dyDescent="0.3">
      <c r="A715" s="3"/>
      <c r="B715" s="3"/>
      <c r="C715" s="3"/>
      <c r="D715" s="51"/>
      <c r="E715" s="51"/>
      <c r="F715" s="3"/>
      <c r="G715" s="3"/>
      <c r="H715" s="3"/>
      <c r="I715" s="51"/>
      <c r="J715" s="51"/>
      <c r="K715" s="3"/>
      <c r="L715" s="3"/>
      <c r="M715" s="3"/>
      <c r="N715" s="3"/>
      <c r="O715" s="3"/>
      <c r="P715" s="3"/>
      <c r="Q715" s="3"/>
      <c r="R715" s="3"/>
      <c r="S715" s="3"/>
      <c r="T715" s="3"/>
      <c r="U715" s="3"/>
      <c r="V715" s="3"/>
      <c r="W715" s="3"/>
      <c r="X715" s="3"/>
      <c r="Y715" s="3"/>
      <c r="Z715" s="3"/>
    </row>
    <row r="716" spans="1:26" ht="15.75" customHeight="1" x14ac:dyDescent="0.3">
      <c r="A716" s="3"/>
      <c r="B716" s="3"/>
      <c r="C716" s="3"/>
      <c r="D716" s="51"/>
      <c r="E716" s="51"/>
      <c r="F716" s="3"/>
      <c r="G716" s="3"/>
      <c r="H716" s="3"/>
      <c r="I716" s="51"/>
      <c r="J716" s="51"/>
      <c r="K716" s="3"/>
      <c r="L716" s="3"/>
      <c r="M716" s="3"/>
      <c r="N716" s="3"/>
      <c r="O716" s="3"/>
      <c r="P716" s="3"/>
      <c r="Q716" s="3"/>
      <c r="R716" s="3"/>
      <c r="S716" s="3"/>
      <c r="T716" s="3"/>
      <c r="U716" s="3"/>
      <c r="V716" s="3"/>
      <c r="W716" s="3"/>
      <c r="X716" s="3"/>
      <c r="Y716" s="3"/>
      <c r="Z716" s="3"/>
    </row>
    <row r="717" spans="1:26" ht="15.75" customHeight="1" x14ac:dyDescent="0.3">
      <c r="A717" s="3"/>
      <c r="B717" s="3"/>
      <c r="C717" s="3"/>
      <c r="D717" s="51"/>
      <c r="E717" s="51"/>
      <c r="F717" s="3"/>
      <c r="G717" s="3"/>
      <c r="H717" s="3"/>
      <c r="I717" s="51"/>
      <c r="J717" s="51"/>
      <c r="K717" s="3"/>
      <c r="L717" s="3"/>
      <c r="M717" s="3"/>
      <c r="N717" s="3"/>
      <c r="O717" s="3"/>
      <c r="P717" s="3"/>
      <c r="Q717" s="3"/>
      <c r="R717" s="3"/>
      <c r="S717" s="3"/>
      <c r="T717" s="3"/>
      <c r="U717" s="3"/>
      <c r="V717" s="3"/>
      <c r="W717" s="3"/>
      <c r="X717" s="3"/>
      <c r="Y717" s="3"/>
      <c r="Z717" s="3"/>
    </row>
    <row r="718" spans="1:26" ht="15.75" customHeight="1" x14ac:dyDescent="0.3">
      <c r="A718" s="3"/>
      <c r="B718" s="3"/>
      <c r="C718" s="3"/>
      <c r="D718" s="51"/>
      <c r="E718" s="51"/>
      <c r="F718" s="3"/>
      <c r="G718" s="3"/>
      <c r="H718" s="3"/>
      <c r="I718" s="51"/>
      <c r="J718" s="51"/>
      <c r="K718" s="3"/>
      <c r="L718" s="3"/>
      <c r="M718" s="3"/>
      <c r="N718" s="3"/>
      <c r="O718" s="3"/>
      <c r="P718" s="3"/>
      <c r="Q718" s="3"/>
      <c r="R718" s="3"/>
      <c r="S718" s="3"/>
      <c r="T718" s="3"/>
      <c r="U718" s="3"/>
      <c r="V718" s="3"/>
      <c r="W718" s="3"/>
      <c r="X718" s="3"/>
      <c r="Y718" s="3"/>
      <c r="Z718" s="3"/>
    </row>
    <row r="719" spans="1:26" ht="15.75" customHeight="1" x14ac:dyDescent="0.3">
      <c r="A719" s="3"/>
      <c r="B719" s="3"/>
      <c r="C719" s="3"/>
      <c r="D719" s="51"/>
      <c r="E719" s="51"/>
      <c r="F719" s="3"/>
      <c r="G719" s="3"/>
      <c r="H719" s="3"/>
      <c r="I719" s="51"/>
      <c r="J719" s="51"/>
      <c r="K719" s="3"/>
      <c r="L719" s="3"/>
      <c r="M719" s="3"/>
      <c r="N719" s="3"/>
      <c r="O719" s="3"/>
      <c r="P719" s="3"/>
      <c r="Q719" s="3"/>
      <c r="R719" s="3"/>
      <c r="S719" s="3"/>
      <c r="T719" s="3"/>
      <c r="U719" s="3"/>
      <c r="V719" s="3"/>
      <c r="W719" s="3"/>
      <c r="X719" s="3"/>
      <c r="Y719" s="3"/>
      <c r="Z719" s="3"/>
    </row>
    <row r="720" spans="1:26" ht="15.75" customHeight="1" x14ac:dyDescent="0.3">
      <c r="A720" s="3"/>
      <c r="B720" s="3"/>
      <c r="C720" s="3"/>
      <c r="D720" s="51"/>
      <c r="E720" s="51"/>
      <c r="F720" s="3"/>
      <c r="G720" s="3"/>
      <c r="H720" s="3"/>
      <c r="I720" s="51"/>
      <c r="J720" s="51"/>
      <c r="K720" s="3"/>
      <c r="L720" s="3"/>
      <c r="M720" s="3"/>
      <c r="N720" s="3"/>
      <c r="O720" s="3"/>
      <c r="P720" s="3"/>
      <c r="Q720" s="3"/>
      <c r="R720" s="3"/>
      <c r="S720" s="3"/>
      <c r="T720" s="3"/>
      <c r="U720" s="3"/>
      <c r="V720" s="3"/>
      <c r="W720" s="3"/>
      <c r="X720" s="3"/>
      <c r="Y720" s="3"/>
      <c r="Z720" s="3"/>
    </row>
    <row r="721" spans="1:26" ht="15.75" customHeight="1" x14ac:dyDescent="0.3">
      <c r="A721" s="3"/>
      <c r="B721" s="3"/>
      <c r="C721" s="3"/>
      <c r="D721" s="51"/>
      <c r="E721" s="51"/>
      <c r="F721" s="3"/>
      <c r="G721" s="3"/>
      <c r="H721" s="3"/>
      <c r="I721" s="51"/>
      <c r="J721" s="51"/>
      <c r="K721" s="3"/>
      <c r="L721" s="3"/>
      <c r="M721" s="3"/>
      <c r="N721" s="3"/>
      <c r="O721" s="3"/>
      <c r="P721" s="3"/>
      <c r="Q721" s="3"/>
      <c r="R721" s="3"/>
      <c r="S721" s="3"/>
      <c r="T721" s="3"/>
      <c r="U721" s="3"/>
      <c r="V721" s="3"/>
      <c r="W721" s="3"/>
      <c r="X721" s="3"/>
      <c r="Y721" s="3"/>
      <c r="Z721" s="3"/>
    </row>
    <row r="722" spans="1:26" ht="15.75" customHeight="1" x14ac:dyDescent="0.3">
      <c r="A722" s="3"/>
      <c r="B722" s="3"/>
      <c r="C722" s="3"/>
      <c r="D722" s="51"/>
      <c r="E722" s="51"/>
      <c r="F722" s="3"/>
      <c r="G722" s="3"/>
      <c r="H722" s="3"/>
      <c r="I722" s="51"/>
      <c r="J722" s="51"/>
      <c r="K722" s="3"/>
      <c r="L722" s="3"/>
      <c r="M722" s="3"/>
      <c r="N722" s="3"/>
      <c r="O722" s="3"/>
      <c r="P722" s="3"/>
      <c r="Q722" s="3"/>
      <c r="R722" s="3"/>
      <c r="S722" s="3"/>
      <c r="T722" s="3"/>
      <c r="U722" s="3"/>
      <c r="V722" s="3"/>
      <c r="W722" s="3"/>
      <c r="X722" s="3"/>
      <c r="Y722" s="3"/>
      <c r="Z722" s="3"/>
    </row>
    <row r="723" spans="1:26" ht="15.75" customHeight="1" x14ac:dyDescent="0.3">
      <c r="A723" s="3"/>
      <c r="B723" s="3"/>
      <c r="C723" s="3"/>
      <c r="D723" s="51"/>
      <c r="E723" s="51"/>
      <c r="F723" s="3"/>
      <c r="G723" s="3"/>
      <c r="H723" s="3"/>
      <c r="I723" s="51"/>
      <c r="J723" s="51"/>
      <c r="K723" s="3"/>
      <c r="L723" s="3"/>
      <c r="M723" s="3"/>
      <c r="N723" s="3"/>
      <c r="O723" s="3"/>
      <c r="P723" s="3"/>
      <c r="Q723" s="3"/>
      <c r="R723" s="3"/>
      <c r="S723" s="3"/>
      <c r="T723" s="3"/>
      <c r="U723" s="3"/>
      <c r="V723" s="3"/>
      <c r="W723" s="3"/>
      <c r="X723" s="3"/>
      <c r="Y723" s="3"/>
      <c r="Z723" s="3"/>
    </row>
    <row r="724" spans="1:26" ht="15.75" customHeight="1" x14ac:dyDescent="0.3">
      <c r="A724" s="3"/>
      <c r="B724" s="3"/>
      <c r="C724" s="3"/>
      <c r="D724" s="51"/>
      <c r="E724" s="51"/>
      <c r="F724" s="3"/>
      <c r="G724" s="3"/>
      <c r="H724" s="3"/>
      <c r="I724" s="51"/>
      <c r="J724" s="51"/>
      <c r="K724" s="3"/>
      <c r="L724" s="3"/>
      <c r="M724" s="3"/>
      <c r="N724" s="3"/>
      <c r="O724" s="3"/>
      <c r="P724" s="3"/>
      <c r="Q724" s="3"/>
      <c r="R724" s="3"/>
      <c r="S724" s="3"/>
      <c r="T724" s="3"/>
      <c r="U724" s="3"/>
      <c r="V724" s="3"/>
      <c r="W724" s="3"/>
      <c r="X724" s="3"/>
      <c r="Y724" s="3"/>
      <c r="Z724" s="3"/>
    </row>
    <row r="725" spans="1:26" ht="15.75" customHeight="1" x14ac:dyDescent="0.3">
      <c r="A725" s="3"/>
      <c r="B725" s="3"/>
      <c r="C725" s="3"/>
      <c r="D725" s="51"/>
      <c r="E725" s="51"/>
      <c r="F725" s="3"/>
      <c r="G725" s="3"/>
      <c r="H725" s="3"/>
      <c r="I725" s="51"/>
      <c r="J725" s="51"/>
      <c r="K725" s="3"/>
      <c r="L725" s="3"/>
      <c r="M725" s="3"/>
      <c r="N725" s="3"/>
      <c r="O725" s="3"/>
      <c r="P725" s="3"/>
      <c r="Q725" s="3"/>
      <c r="R725" s="3"/>
      <c r="S725" s="3"/>
      <c r="T725" s="3"/>
      <c r="U725" s="3"/>
      <c r="V725" s="3"/>
      <c r="W725" s="3"/>
      <c r="X725" s="3"/>
      <c r="Y725" s="3"/>
      <c r="Z725" s="3"/>
    </row>
    <row r="726" spans="1:26" ht="15.75" customHeight="1" x14ac:dyDescent="0.3">
      <c r="A726" s="3"/>
      <c r="B726" s="3"/>
      <c r="C726" s="3"/>
      <c r="D726" s="51"/>
      <c r="E726" s="51"/>
      <c r="F726" s="3"/>
      <c r="G726" s="3"/>
      <c r="H726" s="3"/>
      <c r="I726" s="51"/>
      <c r="J726" s="51"/>
      <c r="K726" s="3"/>
      <c r="L726" s="3"/>
      <c r="M726" s="3"/>
      <c r="N726" s="3"/>
      <c r="O726" s="3"/>
      <c r="P726" s="3"/>
      <c r="Q726" s="3"/>
      <c r="R726" s="3"/>
      <c r="S726" s="3"/>
      <c r="T726" s="3"/>
      <c r="U726" s="3"/>
      <c r="V726" s="3"/>
      <c r="W726" s="3"/>
      <c r="X726" s="3"/>
      <c r="Y726" s="3"/>
      <c r="Z726" s="3"/>
    </row>
    <row r="727" spans="1:26" ht="15.75" customHeight="1" x14ac:dyDescent="0.3">
      <c r="A727" s="3"/>
      <c r="B727" s="3"/>
      <c r="C727" s="3"/>
      <c r="D727" s="51"/>
      <c r="E727" s="51"/>
      <c r="F727" s="3"/>
      <c r="G727" s="3"/>
      <c r="H727" s="3"/>
      <c r="I727" s="51"/>
      <c r="J727" s="51"/>
      <c r="K727" s="3"/>
      <c r="L727" s="3"/>
      <c r="M727" s="3"/>
      <c r="N727" s="3"/>
      <c r="O727" s="3"/>
      <c r="P727" s="3"/>
      <c r="Q727" s="3"/>
      <c r="R727" s="3"/>
      <c r="S727" s="3"/>
      <c r="T727" s="3"/>
      <c r="U727" s="3"/>
      <c r="V727" s="3"/>
      <c r="W727" s="3"/>
      <c r="X727" s="3"/>
      <c r="Y727" s="3"/>
      <c r="Z727" s="3"/>
    </row>
    <row r="728" spans="1:26" ht="15.75" customHeight="1" x14ac:dyDescent="0.3">
      <c r="A728" s="3"/>
      <c r="B728" s="3"/>
      <c r="C728" s="3"/>
      <c r="D728" s="51"/>
      <c r="E728" s="51"/>
      <c r="F728" s="3"/>
      <c r="G728" s="3"/>
      <c r="H728" s="3"/>
      <c r="I728" s="51"/>
      <c r="J728" s="51"/>
      <c r="K728" s="3"/>
      <c r="L728" s="3"/>
      <c r="M728" s="3"/>
      <c r="N728" s="3"/>
      <c r="O728" s="3"/>
      <c r="P728" s="3"/>
      <c r="Q728" s="3"/>
      <c r="R728" s="3"/>
      <c r="S728" s="3"/>
      <c r="T728" s="3"/>
      <c r="U728" s="3"/>
      <c r="V728" s="3"/>
      <c r="W728" s="3"/>
      <c r="X728" s="3"/>
      <c r="Y728" s="3"/>
      <c r="Z728" s="3"/>
    </row>
    <row r="729" spans="1:26" ht="15.75" customHeight="1" x14ac:dyDescent="0.3">
      <c r="A729" s="3"/>
      <c r="B729" s="3"/>
      <c r="C729" s="3"/>
      <c r="D729" s="51"/>
      <c r="E729" s="51"/>
      <c r="F729" s="3"/>
      <c r="G729" s="3"/>
      <c r="H729" s="3"/>
      <c r="I729" s="51"/>
      <c r="J729" s="51"/>
      <c r="K729" s="3"/>
      <c r="L729" s="3"/>
      <c r="M729" s="3"/>
      <c r="N729" s="3"/>
      <c r="O729" s="3"/>
      <c r="P729" s="3"/>
      <c r="Q729" s="3"/>
      <c r="R729" s="3"/>
      <c r="S729" s="3"/>
      <c r="T729" s="3"/>
      <c r="U729" s="3"/>
      <c r="V729" s="3"/>
      <c r="W729" s="3"/>
      <c r="X729" s="3"/>
      <c r="Y729" s="3"/>
      <c r="Z729" s="3"/>
    </row>
    <row r="730" spans="1:26" ht="15.75" customHeight="1" x14ac:dyDescent="0.3">
      <c r="A730" s="3"/>
      <c r="B730" s="3"/>
      <c r="C730" s="3"/>
      <c r="D730" s="51"/>
      <c r="E730" s="51"/>
      <c r="F730" s="3"/>
      <c r="G730" s="3"/>
      <c r="H730" s="3"/>
      <c r="I730" s="51"/>
      <c r="J730" s="51"/>
      <c r="K730" s="3"/>
      <c r="L730" s="3"/>
      <c r="M730" s="3"/>
      <c r="N730" s="3"/>
      <c r="O730" s="3"/>
      <c r="P730" s="3"/>
      <c r="Q730" s="3"/>
      <c r="R730" s="3"/>
      <c r="S730" s="3"/>
      <c r="T730" s="3"/>
      <c r="U730" s="3"/>
      <c r="V730" s="3"/>
      <c r="W730" s="3"/>
      <c r="X730" s="3"/>
      <c r="Y730" s="3"/>
      <c r="Z730" s="3"/>
    </row>
    <row r="731" spans="1:26" ht="15.75" customHeight="1" x14ac:dyDescent="0.3">
      <c r="A731" s="3"/>
      <c r="B731" s="3"/>
      <c r="C731" s="3"/>
      <c r="D731" s="51"/>
      <c r="E731" s="51"/>
      <c r="F731" s="3"/>
      <c r="G731" s="3"/>
      <c r="H731" s="3"/>
      <c r="I731" s="51"/>
      <c r="J731" s="51"/>
      <c r="K731" s="3"/>
      <c r="L731" s="3"/>
      <c r="M731" s="3"/>
      <c r="N731" s="3"/>
      <c r="O731" s="3"/>
      <c r="P731" s="3"/>
      <c r="Q731" s="3"/>
      <c r="R731" s="3"/>
      <c r="S731" s="3"/>
      <c r="T731" s="3"/>
      <c r="U731" s="3"/>
      <c r="V731" s="3"/>
      <c r="W731" s="3"/>
      <c r="X731" s="3"/>
      <c r="Y731" s="3"/>
      <c r="Z731" s="3"/>
    </row>
    <row r="732" spans="1:26" ht="15.75" customHeight="1" x14ac:dyDescent="0.3">
      <c r="A732" s="3"/>
      <c r="B732" s="3"/>
      <c r="C732" s="3"/>
      <c r="D732" s="51"/>
      <c r="E732" s="51"/>
      <c r="F732" s="3"/>
      <c r="G732" s="3"/>
      <c r="H732" s="3"/>
      <c r="I732" s="51"/>
      <c r="J732" s="51"/>
      <c r="K732" s="3"/>
      <c r="L732" s="3"/>
      <c r="M732" s="3"/>
      <c r="N732" s="3"/>
      <c r="O732" s="3"/>
      <c r="P732" s="3"/>
      <c r="Q732" s="3"/>
      <c r="R732" s="3"/>
      <c r="S732" s="3"/>
      <c r="T732" s="3"/>
      <c r="U732" s="3"/>
      <c r="V732" s="3"/>
      <c r="W732" s="3"/>
      <c r="X732" s="3"/>
      <c r="Y732" s="3"/>
      <c r="Z732" s="3"/>
    </row>
    <row r="733" spans="1:26" ht="15.75" customHeight="1" x14ac:dyDescent="0.3">
      <c r="A733" s="3"/>
      <c r="B733" s="3"/>
      <c r="C733" s="3"/>
      <c r="D733" s="51"/>
      <c r="E733" s="51"/>
      <c r="F733" s="3"/>
      <c r="G733" s="3"/>
      <c r="H733" s="3"/>
      <c r="I733" s="51"/>
      <c r="J733" s="51"/>
      <c r="K733" s="3"/>
      <c r="L733" s="3"/>
      <c r="M733" s="3"/>
      <c r="N733" s="3"/>
      <c r="O733" s="3"/>
      <c r="P733" s="3"/>
      <c r="Q733" s="3"/>
      <c r="R733" s="3"/>
      <c r="S733" s="3"/>
      <c r="T733" s="3"/>
      <c r="U733" s="3"/>
      <c r="V733" s="3"/>
      <c r="W733" s="3"/>
      <c r="X733" s="3"/>
      <c r="Y733" s="3"/>
      <c r="Z733" s="3"/>
    </row>
    <row r="734" spans="1:26" ht="15.75" customHeight="1" x14ac:dyDescent="0.3">
      <c r="A734" s="3"/>
      <c r="B734" s="3"/>
      <c r="C734" s="3"/>
      <c r="D734" s="51"/>
      <c r="E734" s="51"/>
      <c r="F734" s="3"/>
      <c r="G734" s="3"/>
      <c r="H734" s="3"/>
      <c r="I734" s="51"/>
      <c r="J734" s="51"/>
      <c r="K734" s="3"/>
      <c r="L734" s="3"/>
      <c r="M734" s="3"/>
      <c r="N734" s="3"/>
      <c r="O734" s="3"/>
      <c r="P734" s="3"/>
      <c r="Q734" s="3"/>
      <c r="R734" s="3"/>
      <c r="S734" s="3"/>
      <c r="T734" s="3"/>
      <c r="U734" s="3"/>
      <c r="V734" s="3"/>
      <c r="W734" s="3"/>
      <c r="X734" s="3"/>
      <c r="Y734" s="3"/>
      <c r="Z734" s="3"/>
    </row>
    <row r="735" spans="1:26" ht="15.75" customHeight="1" x14ac:dyDescent="0.3">
      <c r="A735" s="3"/>
      <c r="B735" s="3"/>
      <c r="C735" s="3"/>
      <c r="D735" s="51"/>
      <c r="E735" s="51"/>
      <c r="F735" s="3"/>
      <c r="G735" s="3"/>
      <c r="H735" s="3"/>
      <c r="I735" s="51"/>
      <c r="J735" s="51"/>
      <c r="K735" s="3"/>
      <c r="L735" s="3"/>
      <c r="M735" s="3"/>
      <c r="N735" s="3"/>
      <c r="O735" s="3"/>
      <c r="P735" s="3"/>
      <c r="Q735" s="3"/>
      <c r="R735" s="3"/>
      <c r="S735" s="3"/>
      <c r="T735" s="3"/>
      <c r="U735" s="3"/>
      <c r="V735" s="3"/>
      <c r="W735" s="3"/>
      <c r="X735" s="3"/>
      <c r="Y735" s="3"/>
      <c r="Z735" s="3"/>
    </row>
    <row r="736" spans="1:26" ht="15.75" customHeight="1" x14ac:dyDescent="0.3">
      <c r="A736" s="3"/>
      <c r="B736" s="3"/>
      <c r="C736" s="3"/>
      <c r="D736" s="51"/>
      <c r="E736" s="51"/>
      <c r="F736" s="3"/>
      <c r="G736" s="3"/>
      <c r="H736" s="3"/>
      <c r="I736" s="51"/>
      <c r="J736" s="51"/>
      <c r="K736" s="3"/>
      <c r="L736" s="3"/>
      <c r="M736" s="3"/>
      <c r="N736" s="3"/>
      <c r="O736" s="3"/>
      <c r="P736" s="3"/>
      <c r="Q736" s="3"/>
      <c r="R736" s="3"/>
      <c r="S736" s="3"/>
      <c r="T736" s="3"/>
      <c r="U736" s="3"/>
      <c r="V736" s="3"/>
      <c r="W736" s="3"/>
      <c r="X736" s="3"/>
      <c r="Y736" s="3"/>
      <c r="Z736" s="3"/>
    </row>
    <row r="737" spans="1:26" ht="15.75" customHeight="1" x14ac:dyDescent="0.3">
      <c r="A737" s="3"/>
      <c r="B737" s="3"/>
      <c r="C737" s="3"/>
      <c r="D737" s="51"/>
      <c r="E737" s="51"/>
      <c r="F737" s="3"/>
      <c r="G737" s="3"/>
      <c r="H737" s="3"/>
      <c r="I737" s="51"/>
      <c r="J737" s="51"/>
      <c r="K737" s="3"/>
      <c r="L737" s="3"/>
      <c r="M737" s="3"/>
      <c r="N737" s="3"/>
      <c r="O737" s="3"/>
      <c r="P737" s="3"/>
      <c r="Q737" s="3"/>
      <c r="R737" s="3"/>
      <c r="S737" s="3"/>
      <c r="T737" s="3"/>
      <c r="U737" s="3"/>
      <c r="V737" s="3"/>
      <c r="W737" s="3"/>
      <c r="X737" s="3"/>
      <c r="Y737" s="3"/>
      <c r="Z737" s="3"/>
    </row>
    <row r="738" spans="1:26" ht="15.75" customHeight="1" x14ac:dyDescent="0.3">
      <c r="A738" s="3"/>
      <c r="B738" s="3"/>
      <c r="C738" s="3"/>
      <c r="D738" s="51"/>
      <c r="E738" s="51"/>
      <c r="F738" s="3"/>
      <c r="G738" s="3"/>
      <c r="H738" s="3"/>
      <c r="I738" s="51"/>
      <c r="J738" s="51"/>
      <c r="K738" s="3"/>
      <c r="L738" s="3"/>
      <c r="M738" s="3"/>
      <c r="N738" s="3"/>
      <c r="O738" s="3"/>
      <c r="P738" s="3"/>
      <c r="Q738" s="3"/>
      <c r="R738" s="3"/>
      <c r="S738" s="3"/>
      <c r="T738" s="3"/>
      <c r="U738" s="3"/>
      <c r="V738" s="3"/>
      <c r="W738" s="3"/>
      <c r="X738" s="3"/>
      <c r="Y738" s="3"/>
      <c r="Z738" s="3"/>
    </row>
    <row r="739" spans="1:26" ht="15.75" customHeight="1" x14ac:dyDescent="0.3">
      <c r="A739" s="3"/>
      <c r="B739" s="3"/>
      <c r="C739" s="3"/>
      <c r="D739" s="51"/>
      <c r="E739" s="51"/>
      <c r="F739" s="3"/>
      <c r="G739" s="3"/>
      <c r="H739" s="3"/>
      <c r="I739" s="51"/>
      <c r="J739" s="51"/>
      <c r="K739" s="3"/>
      <c r="L739" s="3"/>
      <c r="M739" s="3"/>
      <c r="N739" s="3"/>
      <c r="O739" s="3"/>
      <c r="P739" s="3"/>
      <c r="Q739" s="3"/>
      <c r="R739" s="3"/>
      <c r="S739" s="3"/>
      <c r="T739" s="3"/>
      <c r="U739" s="3"/>
      <c r="V739" s="3"/>
      <c r="W739" s="3"/>
      <c r="X739" s="3"/>
      <c r="Y739" s="3"/>
      <c r="Z739" s="3"/>
    </row>
    <row r="740" spans="1:26" ht="15.75" customHeight="1" x14ac:dyDescent="0.3">
      <c r="A740" s="3"/>
      <c r="B740" s="3"/>
      <c r="C740" s="3"/>
      <c r="D740" s="51"/>
      <c r="E740" s="51"/>
      <c r="F740" s="3"/>
      <c r="G740" s="3"/>
      <c r="H740" s="3"/>
      <c r="I740" s="51"/>
      <c r="J740" s="51"/>
      <c r="K740" s="3"/>
      <c r="L740" s="3"/>
      <c r="M740" s="3"/>
      <c r="N740" s="3"/>
      <c r="O740" s="3"/>
      <c r="P740" s="3"/>
      <c r="Q740" s="3"/>
      <c r="R740" s="3"/>
      <c r="S740" s="3"/>
      <c r="T740" s="3"/>
      <c r="U740" s="3"/>
      <c r="V740" s="3"/>
      <c r="W740" s="3"/>
      <c r="X740" s="3"/>
      <c r="Y740" s="3"/>
      <c r="Z740" s="3"/>
    </row>
    <row r="741" spans="1:26" ht="15.75" customHeight="1" x14ac:dyDescent="0.3">
      <c r="A741" s="3"/>
      <c r="B741" s="3"/>
      <c r="C741" s="3"/>
      <c r="D741" s="51"/>
      <c r="E741" s="51"/>
      <c r="F741" s="3"/>
      <c r="G741" s="3"/>
      <c r="H741" s="3"/>
      <c r="I741" s="51"/>
      <c r="J741" s="51"/>
      <c r="K741" s="3"/>
      <c r="L741" s="3"/>
      <c r="M741" s="3"/>
      <c r="N741" s="3"/>
      <c r="O741" s="3"/>
      <c r="P741" s="3"/>
      <c r="Q741" s="3"/>
      <c r="R741" s="3"/>
      <c r="S741" s="3"/>
      <c r="T741" s="3"/>
      <c r="U741" s="3"/>
      <c r="V741" s="3"/>
      <c r="W741" s="3"/>
      <c r="X741" s="3"/>
      <c r="Y741" s="3"/>
      <c r="Z741" s="3"/>
    </row>
    <row r="742" spans="1:26" ht="15.75" customHeight="1" x14ac:dyDescent="0.3">
      <c r="A742" s="3"/>
      <c r="B742" s="3"/>
      <c r="C742" s="3"/>
      <c r="D742" s="51"/>
      <c r="E742" s="51"/>
      <c r="F742" s="3"/>
      <c r="G742" s="3"/>
      <c r="H742" s="3"/>
      <c r="I742" s="51"/>
      <c r="J742" s="51"/>
      <c r="K742" s="3"/>
      <c r="L742" s="3"/>
      <c r="M742" s="3"/>
      <c r="N742" s="3"/>
      <c r="O742" s="3"/>
      <c r="P742" s="3"/>
      <c r="Q742" s="3"/>
      <c r="R742" s="3"/>
      <c r="S742" s="3"/>
      <c r="T742" s="3"/>
      <c r="U742" s="3"/>
      <c r="V742" s="3"/>
      <c r="W742" s="3"/>
      <c r="X742" s="3"/>
      <c r="Y742" s="3"/>
      <c r="Z742" s="3"/>
    </row>
    <row r="743" spans="1:26" ht="15.75" customHeight="1" x14ac:dyDescent="0.3">
      <c r="A743" s="3"/>
      <c r="B743" s="3"/>
      <c r="C743" s="3"/>
      <c r="D743" s="51"/>
      <c r="E743" s="51"/>
      <c r="F743" s="3"/>
      <c r="G743" s="3"/>
      <c r="H743" s="3"/>
      <c r="I743" s="51"/>
      <c r="J743" s="51"/>
      <c r="K743" s="3"/>
      <c r="L743" s="3"/>
      <c r="M743" s="3"/>
      <c r="N743" s="3"/>
      <c r="O743" s="3"/>
      <c r="P743" s="3"/>
      <c r="Q743" s="3"/>
      <c r="R743" s="3"/>
      <c r="S743" s="3"/>
      <c r="T743" s="3"/>
      <c r="U743" s="3"/>
      <c r="V743" s="3"/>
      <c r="W743" s="3"/>
      <c r="X743" s="3"/>
      <c r="Y743" s="3"/>
      <c r="Z743" s="3"/>
    </row>
    <row r="744" spans="1:26" ht="15.75" customHeight="1" x14ac:dyDescent="0.3">
      <c r="A744" s="3"/>
      <c r="B744" s="3"/>
      <c r="C744" s="3"/>
      <c r="D744" s="51"/>
      <c r="E744" s="51"/>
      <c r="F744" s="3"/>
      <c r="G744" s="3"/>
      <c r="H744" s="3"/>
      <c r="I744" s="51"/>
      <c r="J744" s="51"/>
      <c r="K744" s="3"/>
      <c r="L744" s="3"/>
      <c r="M744" s="3"/>
      <c r="N744" s="3"/>
      <c r="O744" s="3"/>
      <c r="P744" s="3"/>
      <c r="Q744" s="3"/>
      <c r="R744" s="3"/>
      <c r="S744" s="3"/>
      <c r="T744" s="3"/>
      <c r="U744" s="3"/>
      <c r="V744" s="3"/>
      <c r="W744" s="3"/>
      <c r="X744" s="3"/>
      <c r="Y744" s="3"/>
      <c r="Z744" s="3"/>
    </row>
    <row r="745" spans="1:26" ht="15.75" customHeight="1" x14ac:dyDescent="0.3">
      <c r="A745" s="3"/>
      <c r="B745" s="3"/>
      <c r="C745" s="3"/>
      <c r="D745" s="51"/>
      <c r="E745" s="51"/>
      <c r="F745" s="3"/>
      <c r="G745" s="3"/>
      <c r="H745" s="3"/>
      <c r="I745" s="51"/>
      <c r="J745" s="51"/>
      <c r="K745" s="3"/>
      <c r="L745" s="3"/>
      <c r="M745" s="3"/>
      <c r="N745" s="3"/>
      <c r="O745" s="3"/>
      <c r="P745" s="3"/>
      <c r="Q745" s="3"/>
      <c r="R745" s="3"/>
      <c r="S745" s="3"/>
      <c r="T745" s="3"/>
      <c r="U745" s="3"/>
      <c r="V745" s="3"/>
      <c r="W745" s="3"/>
      <c r="X745" s="3"/>
      <c r="Y745" s="3"/>
      <c r="Z745" s="3"/>
    </row>
    <row r="746" spans="1:26" ht="15.75" customHeight="1" x14ac:dyDescent="0.3">
      <c r="A746" s="3"/>
      <c r="B746" s="3"/>
      <c r="C746" s="3"/>
      <c r="D746" s="51"/>
      <c r="E746" s="51"/>
      <c r="F746" s="3"/>
      <c r="G746" s="3"/>
      <c r="H746" s="3"/>
      <c r="I746" s="51"/>
      <c r="J746" s="51"/>
      <c r="K746" s="3"/>
      <c r="L746" s="3"/>
      <c r="M746" s="3"/>
      <c r="N746" s="3"/>
      <c r="O746" s="3"/>
      <c r="P746" s="3"/>
      <c r="Q746" s="3"/>
      <c r="R746" s="3"/>
      <c r="S746" s="3"/>
      <c r="T746" s="3"/>
      <c r="U746" s="3"/>
      <c r="V746" s="3"/>
      <c r="W746" s="3"/>
      <c r="X746" s="3"/>
      <c r="Y746" s="3"/>
      <c r="Z746" s="3"/>
    </row>
    <row r="747" spans="1:26" ht="15.75" customHeight="1" x14ac:dyDescent="0.3">
      <c r="A747" s="3"/>
      <c r="B747" s="3"/>
      <c r="C747" s="3"/>
      <c r="D747" s="51"/>
      <c r="E747" s="51"/>
      <c r="F747" s="3"/>
      <c r="G747" s="3"/>
      <c r="H747" s="3"/>
      <c r="I747" s="51"/>
      <c r="J747" s="51"/>
      <c r="K747" s="3"/>
      <c r="L747" s="3"/>
      <c r="M747" s="3"/>
      <c r="N747" s="3"/>
      <c r="O747" s="3"/>
      <c r="P747" s="3"/>
      <c r="Q747" s="3"/>
      <c r="R747" s="3"/>
      <c r="S747" s="3"/>
      <c r="T747" s="3"/>
      <c r="U747" s="3"/>
      <c r="V747" s="3"/>
      <c r="W747" s="3"/>
      <c r="X747" s="3"/>
      <c r="Y747" s="3"/>
      <c r="Z747" s="3"/>
    </row>
    <row r="748" spans="1:26" ht="15.75" customHeight="1" x14ac:dyDescent="0.3">
      <c r="A748" s="3"/>
      <c r="B748" s="3"/>
      <c r="C748" s="3"/>
      <c r="D748" s="51"/>
      <c r="E748" s="51"/>
      <c r="F748" s="3"/>
      <c r="G748" s="3"/>
      <c r="H748" s="3"/>
      <c r="I748" s="51"/>
      <c r="J748" s="51"/>
      <c r="K748" s="3"/>
      <c r="L748" s="3"/>
      <c r="M748" s="3"/>
      <c r="N748" s="3"/>
      <c r="O748" s="3"/>
      <c r="P748" s="3"/>
      <c r="Q748" s="3"/>
      <c r="R748" s="3"/>
      <c r="S748" s="3"/>
      <c r="T748" s="3"/>
      <c r="U748" s="3"/>
      <c r="V748" s="3"/>
      <c r="W748" s="3"/>
      <c r="X748" s="3"/>
      <c r="Y748" s="3"/>
      <c r="Z748" s="3"/>
    </row>
    <row r="749" spans="1:26" ht="15.75" customHeight="1" x14ac:dyDescent="0.3">
      <c r="A749" s="3"/>
      <c r="B749" s="3"/>
      <c r="C749" s="3"/>
      <c r="D749" s="51"/>
      <c r="E749" s="51"/>
      <c r="F749" s="3"/>
      <c r="G749" s="3"/>
      <c r="H749" s="3"/>
      <c r="I749" s="51"/>
      <c r="J749" s="51"/>
      <c r="K749" s="3"/>
      <c r="L749" s="3"/>
      <c r="M749" s="3"/>
      <c r="N749" s="3"/>
      <c r="O749" s="3"/>
      <c r="P749" s="3"/>
      <c r="Q749" s="3"/>
      <c r="R749" s="3"/>
      <c r="S749" s="3"/>
      <c r="T749" s="3"/>
      <c r="U749" s="3"/>
      <c r="V749" s="3"/>
      <c r="W749" s="3"/>
      <c r="X749" s="3"/>
      <c r="Y749" s="3"/>
      <c r="Z749" s="3"/>
    </row>
    <row r="750" spans="1:26" ht="15.75" customHeight="1" x14ac:dyDescent="0.3">
      <c r="A750" s="3"/>
      <c r="B750" s="3"/>
      <c r="C750" s="3"/>
      <c r="D750" s="51"/>
      <c r="E750" s="51"/>
      <c r="F750" s="3"/>
      <c r="G750" s="3"/>
      <c r="H750" s="3"/>
      <c r="I750" s="51"/>
      <c r="J750" s="51"/>
      <c r="K750" s="3"/>
      <c r="L750" s="3"/>
      <c r="M750" s="3"/>
      <c r="N750" s="3"/>
      <c r="O750" s="3"/>
      <c r="P750" s="3"/>
      <c r="Q750" s="3"/>
      <c r="R750" s="3"/>
      <c r="S750" s="3"/>
      <c r="T750" s="3"/>
      <c r="U750" s="3"/>
      <c r="V750" s="3"/>
      <c r="W750" s="3"/>
      <c r="X750" s="3"/>
      <c r="Y750" s="3"/>
      <c r="Z750" s="3"/>
    </row>
    <row r="751" spans="1:26" ht="15.75" customHeight="1" x14ac:dyDescent="0.3">
      <c r="A751" s="3"/>
      <c r="B751" s="3"/>
      <c r="C751" s="3"/>
      <c r="D751" s="51"/>
      <c r="E751" s="51"/>
      <c r="F751" s="3"/>
      <c r="G751" s="3"/>
      <c r="H751" s="3"/>
      <c r="I751" s="51"/>
      <c r="J751" s="51"/>
      <c r="K751" s="3"/>
      <c r="L751" s="3"/>
      <c r="M751" s="3"/>
      <c r="N751" s="3"/>
      <c r="O751" s="3"/>
      <c r="P751" s="3"/>
      <c r="Q751" s="3"/>
      <c r="R751" s="3"/>
      <c r="S751" s="3"/>
      <c r="T751" s="3"/>
      <c r="U751" s="3"/>
      <c r="V751" s="3"/>
      <c r="W751" s="3"/>
      <c r="X751" s="3"/>
      <c r="Y751" s="3"/>
      <c r="Z751" s="3"/>
    </row>
    <row r="752" spans="1:26" ht="15.75" customHeight="1" x14ac:dyDescent="0.3">
      <c r="A752" s="3"/>
      <c r="B752" s="3"/>
      <c r="C752" s="3"/>
      <c r="D752" s="51"/>
      <c r="E752" s="51"/>
      <c r="F752" s="3"/>
      <c r="G752" s="3"/>
      <c r="H752" s="3"/>
      <c r="I752" s="51"/>
      <c r="J752" s="51"/>
      <c r="K752" s="3"/>
      <c r="L752" s="3"/>
      <c r="M752" s="3"/>
      <c r="N752" s="3"/>
      <c r="O752" s="3"/>
      <c r="P752" s="3"/>
      <c r="Q752" s="3"/>
      <c r="R752" s="3"/>
      <c r="S752" s="3"/>
      <c r="T752" s="3"/>
      <c r="U752" s="3"/>
      <c r="V752" s="3"/>
      <c r="W752" s="3"/>
      <c r="X752" s="3"/>
      <c r="Y752" s="3"/>
      <c r="Z752" s="3"/>
    </row>
    <row r="753" spans="1:26" ht="15.75" customHeight="1" x14ac:dyDescent="0.3">
      <c r="A753" s="3"/>
      <c r="B753" s="3"/>
      <c r="C753" s="3"/>
      <c r="D753" s="51"/>
      <c r="E753" s="51"/>
      <c r="F753" s="3"/>
      <c r="G753" s="3"/>
      <c r="H753" s="3"/>
      <c r="I753" s="51"/>
      <c r="J753" s="51"/>
      <c r="K753" s="3"/>
      <c r="L753" s="3"/>
      <c r="M753" s="3"/>
      <c r="N753" s="3"/>
      <c r="O753" s="3"/>
      <c r="P753" s="3"/>
      <c r="Q753" s="3"/>
      <c r="R753" s="3"/>
      <c r="S753" s="3"/>
      <c r="T753" s="3"/>
      <c r="U753" s="3"/>
      <c r="V753" s="3"/>
      <c r="W753" s="3"/>
      <c r="X753" s="3"/>
      <c r="Y753" s="3"/>
      <c r="Z753" s="3"/>
    </row>
    <row r="754" spans="1:26" ht="15.75" customHeight="1" x14ac:dyDescent="0.3">
      <c r="A754" s="3"/>
      <c r="B754" s="3"/>
      <c r="C754" s="3"/>
      <c r="D754" s="51"/>
      <c r="E754" s="51"/>
      <c r="F754" s="3"/>
      <c r="G754" s="3"/>
      <c r="H754" s="3"/>
      <c r="I754" s="51"/>
      <c r="J754" s="51"/>
      <c r="K754" s="3"/>
      <c r="L754" s="3"/>
      <c r="M754" s="3"/>
      <c r="N754" s="3"/>
      <c r="O754" s="3"/>
      <c r="P754" s="3"/>
      <c r="Q754" s="3"/>
      <c r="R754" s="3"/>
      <c r="S754" s="3"/>
      <c r="T754" s="3"/>
      <c r="U754" s="3"/>
      <c r="V754" s="3"/>
      <c r="W754" s="3"/>
      <c r="X754" s="3"/>
      <c r="Y754" s="3"/>
      <c r="Z754" s="3"/>
    </row>
    <row r="755" spans="1:26" ht="15.75" customHeight="1" x14ac:dyDescent="0.3">
      <c r="A755" s="3"/>
      <c r="B755" s="3"/>
      <c r="C755" s="3"/>
      <c r="D755" s="51"/>
      <c r="E755" s="51"/>
      <c r="F755" s="3"/>
      <c r="G755" s="3"/>
      <c r="H755" s="3"/>
      <c r="I755" s="51"/>
      <c r="J755" s="51"/>
      <c r="K755" s="3"/>
      <c r="L755" s="3"/>
      <c r="M755" s="3"/>
      <c r="N755" s="3"/>
      <c r="O755" s="3"/>
      <c r="P755" s="3"/>
      <c r="Q755" s="3"/>
      <c r="R755" s="3"/>
      <c r="S755" s="3"/>
      <c r="T755" s="3"/>
      <c r="U755" s="3"/>
      <c r="V755" s="3"/>
      <c r="W755" s="3"/>
      <c r="X755" s="3"/>
      <c r="Y755" s="3"/>
      <c r="Z755" s="3"/>
    </row>
    <row r="756" spans="1:26" ht="15.75" customHeight="1" x14ac:dyDescent="0.3">
      <c r="A756" s="3"/>
      <c r="B756" s="3"/>
      <c r="C756" s="3"/>
      <c r="D756" s="51"/>
      <c r="E756" s="51"/>
      <c r="F756" s="3"/>
      <c r="G756" s="3"/>
      <c r="H756" s="3"/>
      <c r="I756" s="51"/>
      <c r="J756" s="51"/>
      <c r="K756" s="3"/>
      <c r="L756" s="3"/>
      <c r="M756" s="3"/>
      <c r="N756" s="3"/>
      <c r="O756" s="3"/>
      <c r="P756" s="3"/>
      <c r="Q756" s="3"/>
      <c r="R756" s="3"/>
      <c r="S756" s="3"/>
      <c r="T756" s="3"/>
      <c r="U756" s="3"/>
      <c r="V756" s="3"/>
      <c r="W756" s="3"/>
      <c r="X756" s="3"/>
      <c r="Y756" s="3"/>
      <c r="Z756" s="3"/>
    </row>
    <row r="757" spans="1:26" ht="15.75" customHeight="1" x14ac:dyDescent="0.3">
      <c r="A757" s="3"/>
      <c r="B757" s="3"/>
      <c r="C757" s="3"/>
      <c r="D757" s="51"/>
      <c r="E757" s="51"/>
      <c r="F757" s="3"/>
      <c r="G757" s="3"/>
      <c r="H757" s="3"/>
      <c r="I757" s="51"/>
      <c r="J757" s="51"/>
      <c r="K757" s="3"/>
      <c r="L757" s="3"/>
      <c r="M757" s="3"/>
      <c r="N757" s="3"/>
      <c r="O757" s="3"/>
      <c r="P757" s="3"/>
      <c r="Q757" s="3"/>
      <c r="R757" s="3"/>
      <c r="S757" s="3"/>
      <c r="T757" s="3"/>
      <c r="U757" s="3"/>
      <c r="V757" s="3"/>
      <c r="W757" s="3"/>
      <c r="X757" s="3"/>
      <c r="Y757" s="3"/>
      <c r="Z757" s="3"/>
    </row>
    <row r="758" spans="1:26" ht="15.75" customHeight="1" x14ac:dyDescent="0.3">
      <c r="A758" s="3"/>
      <c r="B758" s="3"/>
      <c r="C758" s="3"/>
      <c r="D758" s="51"/>
      <c r="E758" s="51"/>
      <c r="F758" s="3"/>
      <c r="G758" s="3"/>
      <c r="H758" s="3"/>
      <c r="I758" s="51"/>
      <c r="J758" s="51"/>
      <c r="K758" s="3"/>
      <c r="L758" s="3"/>
      <c r="M758" s="3"/>
      <c r="N758" s="3"/>
      <c r="O758" s="3"/>
      <c r="P758" s="3"/>
      <c r="Q758" s="3"/>
      <c r="R758" s="3"/>
      <c r="S758" s="3"/>
      <c r="T758" s="3"/>
      <c r="U758" s="3"/>
      <c r="V758" s="3"/>
      <c r="W758" s="3"/>
      <c r="X758" s="3"/>
      <c r="Y758" s="3"/>
      <c r="Z758" s="3"/>
    </row>
    <row r="759" spans="1:26" ht="15.75" customHeight="1" x14ac:dyDescent="0.3">
      <c r="A759" s="3"/>
      <c r="B759" s="3"/>
      <c r="C759" s="3"/>
      <c r="D759" s="51"/>
      <c r="E759" s="51"/>
      <c r="F759" s="3"/>
      <c r="G759" s="3"/>
      <c r="H759" s="3"/>
      <c r="I759" s="51"/>
      <c r="J759" s="51"/>
      <c r="K759" s="3"/>
      <c r="L759" s="3"/>
      <c r="M759" s="3"/>
      <c r="N759" s="3"/>
      <c r="O759" s="3"/>
      <c r="P759" s="3"/>
      <c r="Q759" s="3"/>
      <c r="R759" s="3"/>
      <c r="S759" s="3"/>
      <c r="T759" s="3"/>
      <c r="U759" s="3"/>
      <c r="V759" s="3"/>
      <c r="W759" s="3"/>
      <c r="X759" s="3"/>
      <c r="Y759" s="3"/>
      <c r="Z759" s="3"/>
    </row>
    <row r="760" spans="1:26" ht="15.75" customHeight="1" x14ac:dyDescent="0.3">
      <c r="A760" s="3"/>
      <c r="B760" s="3"/>
      <c r="C760" s="3"/>
      <c r="D760" s="51"/>
      <c r="E760" s="51"/>
      <c r="F760" s="3"/>
      <c r="G760" s="3"/>
      <c r="H760" s="3"/>
      <c r="I760" s="51"/>
      <c r="J760" s="51"/>
      <c r="K760" s="3"/>
      <c r="L760" s="3"/>
      <c r="M760" s="3"/>
      <c r="N760" s="3"/>
      <c r="O760" s="3"/>
      <c r="P760" s="3"/>
      <c r="Q760" s="3"/>
      <c r="R760" s="3"/>
      <c r="S760" s="3"/>
      <c r="T760" s="3"/>
      <c r="U760" s="3"/>
      <c r="V760" s="3"/>
      <c r="W760" s="3"/>
      <c r="X760" s="3"/>
      <c r="Y760" s="3"/>
      <c r="Z760" s="3"/>
    </row>
    <row r="761" spans="1:26" ht="15.75" customHeight="1" x14ac:dyDescent="0.3">
      <c r="A761" s="3"/>
      <c r="B761" s="3"/>
      <c r="C761" s="3"/>
      <c r="D761" s="51"/>
      <c r="E761" s="51"/>
      <c r="F761" s="3"/>
      <c r="G761" s="3"/>
      <c r="H761" s="3"/>
      <c r="I761" s="51"/>
      <c r="J761" s="51"/>
      <c r="K761" s="3"/>
      <c r="L761" s="3"/>
      <c r="M761" s="3"/>
      <c r="N761" s="3"/>
      <c r="O761" s="3"/>
      <c r="P761" s="3"/>
      <c r="Q761" s="3"/>
      <c r="R761" s="3"/>
      <c r="S761" s="3"/>
      <c r="T761" s="3"/>
      <c r="U761" s="3"/>
      <c r="V761" s="3"/>
      <c r="W761" s="3"/>
      <c r="X761" s="3"/>
      <c r="Y761" s="3"/>
      <c r="Z761" s="3"/>
    </row>
    <row r="762" spans="1:26" ht="15.75" customHeight="1" x14ac:dyDescent="0.3">
      <c r="A762" s="3"/>
      <c r="B762" s="3"/>
      <c r="C762" s="3"/>
      <c r="D762" s="51"/>
      <c r="E762" s="51"/>
      <c r="F762" s="3"/>
      <c r="G762" s="3"/>
      <c r="H762" s="3"/>
      <c r="I762" s="51"/>
      <c r="J762" s="51"/>
      <c r="K762" s="3"/>
      <c r="L762" s="3"/>
      <c r="M762" s="3"/>
      <c r="N762" s="3"/>
      <c r="O762" s="3"/>
      <c r="P762" s="3"/>
      <c r="Q762" s="3"/>
      <c r="R762" s="3"/>
      <c r="S762" s="3"/>
      <c r="T762" s="3"/>
      <c r="U762" s="3"/>
      <c r="V762" s="3"/>
      <c r="W762" s="3"/>
      <c r="X762" s="3"/>
      <c r="Y762" s="3"/>
      <c r="Z762" s="3"/>
    </row>
    <row r="763" spans="1:26" ht="15.75" customHeight="1" x14ac:dyDescent="0.3">
      <c r="A763" s="3"/>
      <c r="B763" s="3"/>
      <c r="C763" s="3"/>
      <c r="D763" s="51"/>
      <c r="E763" s="51"/>
      <c r="F763" s="3"/>
      <c r="G763" s="3"/>
      <c r="H763" s="3"/>
      <c r="I763" s="51"/>
      <c r="J763" s="51"/>
      <c r="K763" s="3"/>
      <c r="L763" s="3"/>
      <c r="M763" s="3"/>
      <c r="N763" s="3"/>
      <c r="O763" s="3"/>
      <c r="P763" s="3"/>
      <c r="Q763" s="3"/>
      <c r="R763" s="3"/>
      <c r="S763" s="3"/>
      <c r="T763" s="3"/>
      <c r="U763" s="3"/>
      <c r="V763" s="3"/>
      <c r="W763" s="3"/>
      <c r="X763" s="3"/>
      <c r="Y763" s="3"/>
      <c r="Z763" s="3"/>
    </row>
    <row r="764" spans="1:26" ht="15.75" customHeight="1" x14ac:dyDescent="0.3">
      <c r="A764" s="3"/>
      <c r="B764" s="3"/>
      <c r="C764" s="3"/>
      <c r="D764" s="51"/>
      <c r="E764" s="51"/>
      <c r="F764" s="3"/>
      <c r="G764" s="3"/>
      <c r="H764" s="3"/>
      <c r="I764" s="51"/>
      <c r="J764" s="51"/>
      <c r="K764" s="3"/>
      <c r="L764" s="3"/>
      <c r="M764" s="3"/>
      <c r="N764" s="3"/>
      <c r="O764" s="3"/>
      <c r="P764" s="3"/>
      <c r="Q764" s="3"/>
      <c r="R764" s="3"/>
      <c r="S764" s="3"/>
      <c r="T764" s="3"/>
      <c r="U764" s="3"/>
      <c r="V764" s="3"/>
      <c r="W764" s="3"/>
      <c r="X764" s="3"/>
      <c r="Y764" s="3"/>
      <c r="Z764" s="3"/>
    </row>
    <row r="765" spans="1:26" ht="15.75" customHeight="1" x14ac:dyDescent="0.3">
      <c r="A765" s="3"/>
      <c r="B765" s="3"/>
      <c r="C765" s="3"/>
      <c r="D765" s="51"/>
      <c r="E765" s="51"/>
      <c r="F765" s="3"/>
      <c r="G765" s="3"/>
      <c r="H765" s="3"/>
      <c r="I765" s="51"/>
      <c r="J765" s="51"/>
      <c r="K765" s="3"/>
      <c r="L765" s="3"/>
      <c r="M765" s="3"/>
      <c r="N765" s="3"/>
      <c r="O765" s="3"/>
      <c r="P765" s="3"/>
      <c r="Q765" s="3"/>
      <c r="R765" s="3"/>
      <c r="S765" s="3"/>
      <c r="T765" s="3"/>
      <c r="U765" s="3"/>
      <c r="V765" s="3"/>
      <c r="W765" s="3"/>
      <c r="X765" s="3"/>
      <c r="Y765" s="3"/>
      <c r="Z765" s="3"/>
    </row>
    <row r="766" spans="1:26" ht="15.75" customHeight="1" x14ac:dyDescent="0.3">
      <c r="A766" s="3"/>
      <c r="B766" s="3"/>
      <c r="C766" s="3"/>
      <c r="D766" s="51"/>
      <c r="E766" s="51"/>
      <c r="F766" s="3"/>
      <c r="G766" s="3"/>
      <c r="H766" s="3"/>
      <c r="I766" s="51"/>
      <c r="J766" s="51"/>
      <c r="K766" s="3"/>
      <c r="L766" s="3"/>
      <c r="M766" s="3"/>
      <c r="N766" s="3"/>
      <c r="O766" s="3"/>
      <c r="P766" s="3"/>
      <c r="Q766" s="3"/>
      <c r="R766" s="3"/>
      <c r="S766" s="3"/>
      <c r="T766" s="3"/>
      <c r="U766" s="3"/>
      <c r="V766" s="3"/>
      <c r="W766" s="3"/>
      <c r="X766" s="3"/>
      <c r="Y766" s="3"/>
      <c r="Z766" s="3"/>
    </row>
    <row r="767" spans="1:26" ht="15.75" customHeight="1" x14ac:dyDescent="0.3">
      <c r="A767" s="3"/>
      <c r="B767" s="3"/>
      <c r="C767" s="3"/>
      <c r="D767" s="51"/>
      <c r="E767" s="51"/>
      <c r="F767" s="3"/>
      <c r="G767" s="3"/>
      <c r="H767" s="3"/>
      <c r="I767" s="51"/>
      <c r="J767" s="51"/>
      <c r="K767" s="3"/>
      <c r="L767" s="3"/>
      <c r="M767" s="3"/>
      <c r="N767" s="3"/>
      <c r="O767" s="3"/>
      <c r="P767" s="3"/>
      <c r="Q767" s="3"/>
      <c r="R767" s="3"/>
      <c r="S767" s="3"/>
      <c r="T767" s="3"/>
      <c r="U767" s="3"/>
      <c r="V767" s="3"/>
      <c r="W767" s="3"/>
      <c r="X767" s="3"/>
      <c r="Y767" s="3"/>
      <c r="Z767" s="3"/>
    </row>
    <row r="768" spans="1:26" ht="15.75" customHeight="1" x14ac:dyDescent="0.3">
      <c r="A768" s="3"/>
      <c r="B768" s="3"/>
      <c r="C768" s="3"/>
      <c r="D768" s="51"/>
      <c r="E768" s="51"/>
      <c r="F768" s="3"/>
      <c r="G768" s="3"/>
      <c r="H768" s="3"/>
      <c r="I768" s="51"/>
      <c r="J768" s="51"/>
      <c r="K768" s="3"/>
      <c r="L768" s="3"/>
      <c r="M768" s="3"/>
      <c r="N768" s="3"/>
      <c r="O768" s="3"/>
      <c r="P768" s="3"/>
      <c r="Q768" s="3"/>
      <c r="R768" s="3"/>
      <c r="S768" s="3"/>
      <c r="T768" s="3"/>
      <c r="U768" s="3"/>
      <c r="V768" s="3"/>
      <c r="W768" s="3"/>
      <c r="X768" s="3"/>
      <c r="Y768" s="3"/>
      <c r="Z768" s="3"/>
    </row>
    <row r="769" spans="1:26" ht="15.75" customHeight="1" x14ac:dyDescent="0.3">
      <c r="A769" s="3"/>
      <c r="B769" s="3"/>
      <c r="C769" s="3"/>
      <c r="D769" s="51"/>
      <c r="E769" s="51"/>
      <c r="F769" s="3"/>
      <c r="G769" s="3"/>
      <c r="H769" s="3"/>
      <c r="I769" s="51"/>
      <c r="J769" s="51"/>
      <c r="K769" s="3"/>
      <c r="L769" s="3"/>
      <c r="M769" s="3"/>
      <c r="N769" s="3"/>
      <c r="O769" s="3"/>
      <c r="P769" s="3"/>
      <c r="Q769" s="3"/>
      <c r="R769" s="3"/>
      <c r="S769" s="3"/>
      <c r="T769" s="3"/>
      <c r="U769" s="3"/>
      <c r="V769" s="3"/>
      <c r="W769" s="3"/>
      <c r="X769" s="3"/>
      <c r="Y769" s="3"/>
      <c r="Z769" s="3"/>
    </row>
    <row r="770" spans="1:26" ht="15.75" customHeight="1" x14ac:dyDescent="0.3">
      <c r="A770" s="3"/>
      <c r="B770" s="3"/>
      <c r="C770" s="3"/>
      <c r="D770" s="51"/>
      <c r="E770" s="51"/>
      <c r="F770" s="3"/>
      <c r="G770" s="3"/>
      <c r="H770" s="3"/>
      <c r="I770" s="51"/>
      <c r="J770" s="51"/>
      <c r="K770" s="3"/>
      <c r="L770" s="3"/>
      <c r="M770" s="3"/>
      <c r="N770" s="3"/>
      <c r="O770" s="3"/>
      <c r="P770" s="3"/>
      <c r="Q770" s="3"/>
      <c r="R770" s="3"/>
      <c r="S770" s="3"/>
      <c r="T770" s="3"/>
      <c r="U770" s="3"/>
      <c r="V770" s="3"/>
      <c r="W770" s="3"/>
      <c r="X770" s="3"/>
      <c r="Y770" s="3"/>
      <c r="Z770" s="3"/>
    </row>
    <row r="771" spans="1:26" ht="15.75" customHeight="1" x14ac:dyDescent="0.3">
      <c r="A771" s="3"/>
      <c r="B771" s="3"/>
      <c r="C771" s="3"/>
      <c r="D771" s="51"/>
      <c r="E771" s="51"/>
      <c r="F771" s="3"/>
      <c r="G771" s="3"/>
      <c r="H771" s="3"/>
      <c r="I771" s="51"/>
      <c r="J771" s="51"/>
      <c r="K771" s="3"/>
      <c r="L771" s="3"/>
      <c r="M771" s="3"/>
      <c r="N771" s="3"/>
      <c r="O771" s="3"/>
      <c r="P771" s="3"/>
      <c r="Q771" s="3"/>
      <c r="R771" s="3"/>
      <c r="S771" s="3"/>
      <c r="T771" s="3"/>
      <c r="U771" s="3"/>
      <c r="V771" s="3"/>
      <c r="W771" s="3"/>
      <c r="X771" s="3"/>
      <c r="Y771" s="3"/>
      <c r="Z771" s="3"/>
    </row>
    <row r="772" spans="1:26" ht="15.75" customHeight="1" x14ac:dyDescent="0.3">
      <c r="A772" s="3"/>
      <c r="B772" s="3"/>
      <c r="C772" s="3"/>
      <c r="D772" s="51"/>
      <c r="E772" s="51"/>
      <c r="F772" s="3"/>
      <c r="G772" s="3"/>
      <c r="H772" s="3"/>
      <c r="I772" s="51"/>
      <c r="J772" s="51"/>
      <c r="K772" s="3"/>
      <c r="L772" s="3"/>
      <c r="M772" s="3"/>
      <c r="N772" s="3"/>
      <c r="O772" s="3"/>
      <c r="P772" s="3"/>
      <c r="Q772" s="3"/>
      <c r="R772" s="3"/>
      <c r="S772" s="3"/>
      <c r="T772" s="3"/>
      <c r="U772" s="3"/>
      <c r="V772" s="3"/>
      <c r="W772" s="3"/>
      <c r="X772" s="3"/>
      <c r="Y772" s="3"/>
      <c r="Z772" s="3"/>
    </row>
    <row r="773" spans="1:26" ht="15.75" customHeight="1" x14ac:dyDescent="0.3">
      <c r="A773" s="3"/>
      <c r="B773" s="3"/>
      <c r="C773" s="3"/>
      <c r="D773" s="51"/>
      <c r="E773" s="51"/>
      <c r="F773" s="3"/>
      <c r="G773" s="3"/>
      <c r="H773" s="3"/>
      <c r="I773" s="51"/>
      <c r="J773" s="51"/>
      <c r="K773" s="3"/>
      <c r="L773" s="3"/>
      <c r="M773" s="3"/>
      <c r="N773" s="3"/>
      <c r="O773" s="3"/>
      <c r="P773" s="3"/>
      <c r="Q773" s="3"/>
      <c r="R773" s="3"/>
      <c r="S773" s="3"/>
      <c r="T773" s="3"/>
      <c r="U773" s="3"/>
      <c r="V773" s="3"/>
      <c r="W773" s="3"/>
      <c r="X773" s="3"/>
      <c r="Y773" s="3"/>
      <c r="Z773" s="3"/>
    </row>
    <row r="774" spans="1:26" ht="15.75" customHeight="1" x14ac:dyDescent="0.3">
      <c r="A774" s="3"/>
      <c r="B774" s="3"/>
      <c r="C774" s="3"/>
      <c r="D774" s="51"/>
      <c r="E774" s="51"/>
      <c r="F774" s="3"/>
      <c r="G774" s="3"/>
      <c r="H774" s="3"/>
      <c r="I774" s="51"/>
      <c r="J774" s="51"/>
      <c r="K774" s="3"/>
      <c r="L774" s="3"/>
      <c r="M774" s="3"/>
      <c r="N774" s="3"/>
      <c r="O774" s="3"/>
      <c r="P774" s="3"/>
      <c r="Q774" s="3"/>
      <c r="R774" s="3"/>
      <c r="S774" s="3"/>
      <c r="T774" s="3"/>
      <c r="U774" s="3"/>
      <c r="V774" s="3"/>
      <c r="W774" s="3"/>
      <c r="X774" s="3"/>
      <c r="Y774" s="3"/>
      <c r="Z774" s="3"/>
    </row>
    <row r="775" spans="1:26" ht="15.75" customHeight="1" x14ac:dyDescent="0.3">
      <c r="A775" s="3"/>
      <c r="B775" s="3"/>
      <c r="C775" s="3"/>
      <c r="D775" s="51"/>
      <c r="E775" s="51"/>
      <c r="F775" s="3"/>
      <c r="G775" s="3"/>
      <c r="H775" s="3"/>
      <c r="I775" s="51"/>
      <c r="J775" s="51"/>
      <c r="K775" s="3"/>
      <c r="L775" s="3"/>
      <c r="M775" s="3"/>
      <c r="N775" s="3"/>
      <c r="O775" s="3"/>
      <c r="P775" s="3"/>
      <c r="Q775" s="3"/>
      <c r="R775" s="3"/>
      <c r="S775" s="3"/>
      <c r="T775" s="3"/>
      <c r="U775" s="3"/>
      <c r="V775" s="3"/>
      <c r="W775" s="3"/>
      <c r="X775" s="3"/>
      <c r="Y775" s="3"/>
      <c r="Z775" s="3"/>
    </row>
    <row r="776" spans="1:26" ht="15.75" customHeight="1" x14ac:dyDescent="0.3">
      <c r="A776" s="3"/>
      <c r="B776" s="3"/>
      <c r="C776" s="3"/>
      <c r="D776" s="51"/>
      <c r="E776" s="51"/>
      <c r="F776" s="3"/>
      <c r="G776" s="3"/>
      <c r="H776" s="3"/>
      <c r="I776" s="51"/>
      <c r="J776" s="51"/>
      <c r="K776" s="3"/>
      <c r="L776" s="3"/>
      <c r="M776" s="3"/>
      <c r="N776" s="3"/>
      <c r="O776" s="3"/>
      <c r="P776" s="3"/>
      <c r="Q776" s="3"/>
      <c r="R776" s="3"/>
      <c r="S776" s="3"/>
      <c r="T776" s="3"/>
      <c r="U776" s="3"/>
      <c r="V776" s="3"/>
      <c r="W776" s="3"/>
      <c r="X776" s="3"/>
      <c r="Y776" s="3"/>
      <c r="Z776" s="3"/>
    </row>
    <row r="777" spans="1:26" ht="15.75" customHeight="1" x14ac:dyDescent="0.3">
      <c r="A777" s="3"/>
      <c r="B777" s="3"/>
      <c r="C777" s="3"/>
      <c r="D777" s="51"/>
      <c r="E777" s="51"/>
      <c r="F777" s="3"/>
      <c r="G777" s="3"/>
      <c r="H777" s="3"/>
      <c r="I777" s="51"/>
      <c r="J777" s="51"/>
      <c r="K777" s="3"/>
      <c r="L777" s="3"/>
      <c r="M777" s="3"/>
      <c r="N777" s="3"/>
      <c r="O777" s="3"/>
      <c r="P777" s="3"/>
      <c r="Q777" s="3"/>
      <c r="R777" s="3"/>
      <c r="S777" s="3"/>
      <c r="T777" s="3"/>
      <c r="U777" s="3"/>
      <c r="V777" s="3"/>
      <c r="W777" s="3"/>
      <c r="X777" s="3"/>
      <c r="Y777" s="3"/>
      <c r="Z777" s="3"/>
    </row>
    <row r="778" spans="1:26" ht="15.75" customHeight="1" x14ac:dyDescent="0.3">
      <c r="A778" s="3"/>
      <c r="B778" s="3"/>
      <c r="C778" s="3"/>
      <c r="D778" s="51"/>
      <c r="E778" s="51"/>
      <c r="F778" s="3"/>
      <c r="G778" s="3"/>
      <c r="H778" s="3"/>
      <c r="I778" s="51"/>
      <c r="J778" s="51"/>
      <c r="K778" s="3"/>
      <c r="L778" s="3"/>
      <c r="M778" s="3"/>
      <c r="N778" s="3"/>
      <c r="O778" s="3"/>
      <c r="P778" s="3"/>
      <c r="Q778" s="3"/>
      <c r="R778" s="3"/>
      <c r="S778" s="3"/>
      <c r="T778" s="3"/>
      <c r="U778" s="3"/>
      <c r="V778" s="3"/>
      <c r="W778" s="3"/>
      <c r="X778" s="3"/>
      <c r="Y778" s="3"/>
      <c r="Z778" s="3"/>
    </row>
    <row r="779" spans="1:26" ht="15.75" customHeight="1" x14ac:dyDescent="0.3">
      <c r="A779" s="3"/>
      <c r="B779" s="3"/>
      <c r="C779" s="3"/>
      <c r="D779" s="51"/>
      <c r="E779" s="51"/>
      <c r="F779" s="3"/>
      <c r="G779" s="3"/>
      <c r="H779" s="3"/>
      <c r="I779" s="51"/>
      <c r="J779" s="51"/>
      <c r="K779" s="3"/>
      <c r="L779" s="3"/>
      <c r="M779" s="3"/>
      <c r="N779" s="3"/>
      <c r="O779" s="3"/>
      <c r="P779" s="3"/>
      <c r="Q779" s="3"/>
      <c r="R779" s="3"/>
      <c r="S779" s="3"/>
      <c r="T779" s="3"/>
      <c r="U779" s="3"/>
      <c r="V779" s="3"/>
      <c r="W779" s="3"/>
      <c r="X779" s="3"/>
      <c r="Y779" s="3"/>
      <c r="Z779" s="3"/>
    </row>
    <row r="780" spans="1:26" ht="15.75" customHeight="1" x14ac:dyDescent="0.3">
      <c r="A780" s="3"/>
      <c r="B780" s="3"/>
      <c r="C780" s="3"/>
      <c r="D780" s="51"/>
      <c r="E780" s="51"/>
      <c r="F780" s="3"/>
      <c r="G780" s="3"/>
      <c r="H780" s="3"/>
      <c r="I780" s="51"/>
      <c r="J780" s="51"/>
      <c r="K780" s="3"/>
      <c r="L780" s="3"/>
      <c r="M780" s="3"/>
      <c r="N780" s="3"/>
      <c r="O780" s="3"/>
      <c r="P780" s="3"/>
      <c r="Q780" s="3"/>
      <c r="R780" s="3"/>
      <c r="S780" s="3"/>
      <c r="T780" s="3"/>
      <c r="U780" s="3"/>
      <c r="V780" s="3"/>
      <c r="W780" s="3"/>
      <c r="X780" s="3"/>
      <c r="Y780" s="3"/>
      <c r="Z780" s="3"/>
    </row>
    <row r="781" spans="1:26" ht="15.75" customHeight="1" x14ac:dyDescent="0.3">
      <c r="A781" s="3"/>
      <c r="B781" s="3"/>
      <c r="C781" s="3"/>
      <c r="D781" s="51"/>
      <c r="E781" s="51"/>
      <c r="F781" s="3"/>
      <c r="G781" s="3"/>
      <c r="H781" s="3"/>
      <c r="I781" s="51"/>
      <c r="J781" s="51"/>
      <c r="K781" s="3"/>
      <c r="L781" s="3"/>
      <c r="M781" s="3"/>
      <c r="N781" s="3"/>
      <c r="O781" s="3"/>
      <c r="P781" s="3"/>
      <c r="Q781" s="3"/>
      <c r="R781" s="3"/>
      <c r="S781" s="3"/>
      <c r="T781" s="3"/>
      <c r="U781" s="3"/>
      <c r="V781" s="3"/>
      <c r="W781" s="3"/>
      <c r="X781" s="3"/>
      <c r="Y781" s="3"/>
      <c r="Z781" s="3"/>
    </row>
    <row r="782" spans="1:26" ht="15.75" customHeight="1" x14ac:dyDescent="0.3">
      <c r="A782" s="3"/>
      <c r="B782" s="3"/>
      <c r="C782" s="3"/>
      <c r="D782" s="51"/>
      <c r="E782" s="51"/>
      <c r="F782" s="3"/>
      <c r="G782" s="3"/>
      <c r="H782" s="3"/>
      <c r="I782" s="51"/>
      <c r="J782" s="51"/>
      <c r="K782" s="3"/>
      <c r="L782" s="3"/>
      <c r="M782" s="3"/>
      <c r="N782" s="3"/>
      <c r="O782" s="3"/>
      <c r="P782" s="3"/>
      <c r="Q782" s="3"/>
      <c r="R782" s="3"/>
      <c r="S782" s="3"/>
      <c r="T782" s="3"/>
      <c r="U782" s="3"/>
      <c r="V782" s="3"/>
      <c r="W782" s="3"/>
      <c r="X782" s="3"/>
      <c r="Y782" s="3"/>
      <c r="Z782" s="3"/>
    </row>
    <row r="783" spans="1:26" ht="15.75" customHeight="1" x14ac:dyDescent="0.3">
      <c r="A783" s="3"/>
      <c r="B783" s="3"/>
      <c r="C783" s="3"/>
      <c r="D783" s="51"/>
      <c r="E783" s="51"/>
      <c r="F783" s="3"/>
      <c r="G783" s="3"/>
      <c r="H783" s="3"/>
      <c r="I783" s="51"/>
      <c r="J783" s="51"/>
      <c r="K783" s="3"/>
      <c r="L783" s="3"/>
      <c r="M783" s="3"/>
      <c r="N783" s="3"/>
      <c r="O783" s="3"/>
      <c r="P783" s="3"/>
      <c r="Q783" s="3"/>
      <c r="R783" s="3"/>
      <c r="S783" s="3"/>
      <c r="T783" s="3"/>
      <c r="U783" s="3"/>
      <c r="V783" s="3"/>
      <c r="W783" s="3"/>
      <c r="X783" s="3"/>
      <c r="Y783" s="3"/>
      <c r="Z783" s="3"/>
    </row>
    <row r="784" spans="1:26" ht="15.75" customHeight="1" x14ac:dyDescent="0.3">
      <c r="A784" s="3"/>
      <c r="B784" s="3"/>
      <c r="C784" s="3"/>
      <c r="D784" s="51"/>
      <c r="E784" s="51"/>
      <c r="F784" s="3"/>
      <c r="G784" s="3"/>
      <c r="H784" s="3"/>
      <c r="I784" s="51"/>
      <c r="J784" s="51"/>
      <c r="K784" s="3"/>
      <c r="L784" s="3"/>
      <c r="M784" s="3"/>
      <c r="N784" s="3"/>
      <c r="O784" s="3"/>
      <c r="P784" s="3"/>
      <c r="Q784" s="3"/>
      <c r="R784" s="3"/>
      <c r="S784" s="3"/>
      <c r="T784" s="3"/>
      <c r="U784" s="3"/>
      <c r="V784" s="3"/>
      <c r="W784" s="3"/>
      <c r="X784" s="3"/>
      <c r="Y784" s="3"/>
      <c r="Z784" s="3"/>
    </row>
    <row r="785" spans="1:26" ht="15.75" customHeight="1" x14ac:dyDescent="0.3">
      <c r="A785" s="3"/>
      <c r="B785" s="3"/>
      <c r="C785" s="3"/>
      <c r="D785" s="51"/>
      <c r="E785" s="51"/>
      <c r="F785" s="3"/>
      <c r="G785" s="3"/>
      <c r="H785" s="3"/>
      <c r="I785" s="51"/>
      <c r="J785" s="51"/>
      <c r="K785" s="3"/>
      <c r="L785" s="3"/>
      <c r="M785" s="3"/>
      <c r="N785" s="3"/>
      <c r="O785" s="3"/>
      <c r="P785" s="3"/>
      <c r="Q785" s="3"/>
      <c r="R785" s="3"/>
      <c r="S785" s="3"/>
      <c r="T785" s="3"/>
      <c r="U785" s="3"/>
      <c r="V785" s="3"/>
      <c r="W785" s="3"/>
      <c r="X785" s="3"/>
      <c r="Y785" s="3"/>
      <c r="Z785" s="3"/>
    </row>
    <row r="786" spans="1:26" ht="15.75" customHeight="1" x14ac:dyDescent="0.3">
      <c r="A786" s="3"/>
      <c r="B786" s="3"/>
      <c r="C786" s="3"/>
      <c r="D786" s="51"/>
      <c r="E786" s="51"/>
      <c r="F786" s="3"/>
      <c r="G786" s="3"/>
      <c r="H786" s="3"/>
      <c r="I786" s="51"/>
      <c r="J786" s="51"/>
      <c r="K786" s="3"/>
      <c r="L786" s="3"/>
      <c r="M786" s="3"/>
      <c r="N786" s="3"/>
      <c r="O786" s="3"/>
      <c r="P786" s="3"/>
      <c r="Q786" s="3"/>
      <c r="R786" s="3"/>
      <c r="S786" s="3"/>
      <c r="T786" s="3"/>
      <c r="U786" s="3"/>
      <c r="V786" s="3"/>
      <c r="W786" s="3"/>
      <c r="X786" s="3"/>
      <c r="Y786" s="3"/>
      <c r="Z786" s="3"/>
    </row>
    <row r="787" spans="1:26" ht="15.75" customHeight="1" x14ac:dyDescent="0.3">
      <c r="A787" s="3"/>
      <c r="B787" s="3"/>
      <c r="C787" s="3"/>
      <c r="D787" s="51"/>
      <c r="E787" s="51"/>
      <c r="F787" s="3"/>
      <c r="G787" s="3"/>
      <c r="H787" s="3"/>
      <c r="I787" s="51"/>
      <c r="J787" s="51"/>
      <c r="K787" s="3"/>
      <c r="L787" s="3"/>
      <c r="M787" s="3"/>
      <c r="N787" s="3"/>
      <c r="O787" s="3"/>
      <c r="P787" s="3"/>
      <c r="Q787" s="3"/>
      <c r="R787" s="3"/>
      <c r="S787" s="3"/>
      <c r="T787" s="3"/>
      <c r="U787" s="3"/>
      <c r="V787" s="3"/>
      <c r="W787" s="3"/>
      <c r="X787" s="3"/>
      <c r="Y787" s="3"/>
      <c r="Z787" s="3"/>
    </row>
    <row r="788" spans="1:26" ht="15.75" customHeight="1" x14ac:dyDescent="0.3">
      <c r="A788" s="3"/>
      <c r="B788" s="3"/>
      <c r="C788" s="3"/>
      <c r="D788" s="51"/>
      <c r="E788" s="51"/>
      <c r="F788" s="3"/>
      <c r="G788" s="3"/>
      <c r="H788" s="3"/>
      <c r="I788" s="51"/>
      <c r="J788" s="51"/>
      <c r="K788" s="3"/>
      <c r="L788" s="3"/>
      <c r="M788" s="3"/>
      <c r="N788" s="3"/>
      <c r="O788" s="3"/>
      <c r="P788" s="3"/>
      <c r="Q788" s="3"/>
      <c r="R788" s="3"/>
      <c r="S788" s="3"/>
      <c r="T788" s="3"/>
      <c r="U788" s="3"/>
      <c r="V788" s="3"/>
      <c r="W788" s="3"/>
      <c r="X788" s="3"/>
      <c r="Y788" s="3"/>
      <c r="Z788" s="3"/>
    </row>
    <row r="789" spans="1:26" ht="15.75" customHeight="1" x14ac:dyDescent="0.3">
      <c r="A789" s="3"/>
      <c r="B789" s="3"/>
      <c r="C789" s="3"/>
      <c r="D789" s="51"/>
      <c r="E789" s="51"/>
      <c r="F789" s="3"/>
      <c r="G789" s="3"/>
      <c r="H789" s="3"/>
      <c r="I789" s="51"/>
      <c r="J789" s="51"/>
      <c r="K789" s="3"/>
      <c r="L789" s="3"/>
      <c r="M789" s="3"/>
      <c r="N789" s="3"/>
      <c r="O789" s="3"/>
      <c r="P789" s="3"/>
      <c r="Q789" s="3"/>
      <c r="R789" s="3"/>
      <c r="S789" s="3"/>
      <c r="T789" s="3"/>
      <c r="U789" s="3"/>
      <c r="V789" s="3"/>
      <c r="W789" s="3"/>
      <c r="X789" s="3"/>
      <c r="Y789" s="3"/>
      <c r="Z789" s="3"/>
    </row>
    <row r="790" spans="1:26" ht="15.75" customHeight="1" x14ac:dyDescent="0.3">
      <c r="A790" s="3"/>
      <c r="B790" s="3"/>
      <c r="C790" s="3"/>
      <c r="D790" s="51"/>
      <c r="E790" s="51"/>
      <c r="F790" s="3"/>
      <c r="G790" s="3"/>
      <c r="H790" s="3"/>
      <c r="I790" s="51"/>
      <c r="J790" s="51"/>
      <c r="K790" s="3"/>
      <c r="L790" s="3"/>
      <c r="M790" s="3"/>
      <c r="N790" s="3"/>
      <c r="O790" s="3"/>
      <c r="P790" s="3"/>
      <c r="Q790" s="3"/>
      <c r="R790" s="3"/>
      <c r="S790" s="3"/>
      <c r="T790" s="3"/>
      <c r="U790" s="3"/>
      <c r="V790" s="3"/>
      <c r="W790" s="3"/>
      <c r="X790" s="3"/>
      <c r="Y790" s="3"/>
      <c r="Z790" s="3"/>
    </row>
    <row r="791" spans="1:26" ht="15.75" customHeight="1" x14ac:dyDescent="0.3">
      <c r="A791" s="3"/>
      <c r="B791" s="3"/>
      <c r="C791" s="3"/>
      <c r="D791" s="51"/>
      <c r="E791" s="51"/>
      <c r="F791" s="3"/>
      <c r="G791" s="3"/>
      <c r="H791" s="3"/>
      <c r="I791" s="51"/>
      <c r="J791" s="51"/>
      <c r="K791" s="3"/>
      <c r="L791" s="3"/>
      <c r="M791" s="3"/>
      <c r="N791" s="3"/>
      <c r="O791" s="3"/>
      <c r="P791" s="3"/>
      <c r="Q791" s="3"/>
      <c r="R791" s="3"/>
      <c r="S791" s="3"/>
      <c r="T791" s="3"/>
      <c r="U791" s="3"/>
      <c r="V791" s="3"/>
      <c r="W791" s="3"/>
      <c r="X791" s="3"/>
      <c r="Y791" s="3"/>
      <c r="Z791" s="3"/>
    </row>
    <row r="792" spans="1:26" ht="15.75" customHeight="1" x14ac:dyDescent="0.3">
      <c r="A792" s="3"/>
      <c r="B792" s="3"/>
      <c r="C792" s="3"/>
      <c r="D792" s="51"/>
      <c r="E792" s="51"/>
      <c r="F792" s="3"/>
      <c r="G792" s="3"/>
      <c r="H792" s="3"/>
      <c r="I792" s="51"/>
      <c r="J792" s="51"/>
      <c r="K792" s="3"/>
      <c r="L792" s="3"/>
      <c r="M792" s="3"/>
      <c r="N792" s="3"/>
      <c r="O792" s="3"/>
      <c r="P792" s="3"/>
      <c r="Q792" s="3"/>
      <c r="R792" s="3"/>
      <c r="S792" s="3"/>
      <c r="T792" s="3"/>
      <c r="U792" s="3"/>
      <c r="V792" s="3"/>
      <c r="W792" s="3"/>
      <c r="X792" s="3"/>
      <c r="Y792" s="3"/>
      <c r="Z792" s="3"/>
    </row>
    <row r="793" spans="1:26" ht="15.75" customHeight="1" x14ac:dyDescent="0.3">
      <c r="A793" s="3"/>
      <c r="B793" s="3"/>
      <c r="C793" s="3"/>
      <c r="D793" s="51"/>
      <c r="E793" s="51"/>
      <c r="F793" s="3"/>
      <c r="G793" s="3"/>
      <c r="H793" s="3"/>
      <c r="I793" s="51"/>
      <c r="J793" s="51"/>
      <c r="K793" s="3"/>
      <c r="L793" s="3"/>
      <c r="M793" s="3"/>
      <c r="N793" s="3"/>
      <c r="O793" s="3"/>
      <c r="P793" s="3"/>
      <c r="Q793" s="3"/>
      <c r="R793" s="3"/>
      <c r="S793" s="3"/>
      <c r="T793" s="3"/>
      <c r="U793" s="3"/>
      <c r="V793" s="3"/>
      <c r="W793" s="3"/>
      <c r="X793" s="3"/>
      <c r="Y793" s="3"/>
      <c r="Z793" s="3"/>
    </row>
    <row r="794" spans="1:26" ht="15.75" customHeight="1" x14ac:dyDescent="0.3">
      <c r="A794" s="3"/>
      <c r="B794" s="3"/>
      <c r="C794" s="3"/>
      <c r="D794" s="51"/>
      <c r="E794" s="51"/>
      <c r="F794" s="3"/>
      <c r="G794" s="3"/>
      <c r="H794" s="3"/>
      <c r="I794" s="51"/>
      <c r="J794" s="51"/>
      <c r="K794" s="3"/>
      <c r="L794" s="3"/>
      <c r="M794" s="3"/>
      <c r="N794" s="3"/>
      <c r="O794" s="3"/>
      <c r="P794" s="3"/>
      <c r="Q794" s="3"/>
      <c r="R794" s="3"/>
      <c r="S794" s="3"/>
      <c r="T794" s="3"/>
      <c r="U794" s="3"/>
      <c r="V794" s="3"/>
      <c r="W794" s="3"/>
      <c r="X794" s="3"/>
      <c r="Y794" s="3"/>
      <c r="Z794" s="3"/>
    </row>
    <row r="795" spans="1:26" ht="15.75" customHeight="1" x14ac:dyDescent="0.3">
      <c r="A795" s="3"/>
      <c r="B795" s="3"/>
      <c r="C795" s="3"/>
      <c r="D795" s="51"/>
      <c r="E795" s="51"/>
      <c r="F795" s="3"/>
      <c r="G795" s="3"/>
      <c r="H795" s="3"/>
      <c r="I795" s="51"/>
      <c r="J795" s="51"/>
      <c r="K795" s="3"/>
      <c r="L795" s="3"/>
      <c r="M795" s="3"/>
      <c r="N795" s="3"/>
      <c r="O795" s="3"/>
      <c r="P795" s="3"/>
      <c r="Q795" s="3"/>
      <c r="R795" s="3"/>
      <c r="S795" s="3"/>
      <c r="T795" s="3"/>
      <c r="U795" s="3"/>
      <c r="V795" s="3"/>
      <c r="W795" s="3"/>
      <c r="X795" s="3"/>
      <c r="Y795" s="3"/>
      <c r="Z795" s="3"/>
    </row>
    <row r="796" spans="1:26" ht="15.75" customHeight="1" x14ac:dyDescent="0.3">
      <c r="A796" s="3"/>
      <c r="B796" s="3"/>
      <c r="C796" s="3"/>
      <c r="D796" s="51"/>
      <c r="E796" s="51"/>
      <c r="F796" s="3"/>
      <c r="G796" s="3"/>
      <c r="H796" s="3"/>
      <c r="I796" s="51"/>
      <c r="J796" s="51"/>
      <c r="K796" s="3"/>
      <c r="L796" s="3"/>
      <c r="M796" s="3"/>
      <c r="N796" s="3"/>
      <c r="O796" s="3"/>
      <c r="P796" s="3"/>
      <c r="Q796" s="3"/>
      <c r="R796" s="3"/>
      <c r="S796" s="3"/>
      <c r="T796" s="3"/>
      <c r="U796" s="3"/>
      <c r="V796" s="3"/>
      <c r="W796" s="3"/>
      <c r="X796" s="3"/>
      <c r="Y796" s="3"/>
      <c r="Z796" s="3"/>
    </row>
    <row r="797" spans="1:26" ht="15.75" customHeight="1" x14ac:dyDescent="0.3">
      <c r="A797" s="3"/>
      <c r="B797" s="3"/>
      <c r="C797" s="3"/>
      <c r="D797" s="51"/>
      <c r="E797" s="51"/>
      <c r="F797" s="3"/>
      <c r="G797" s="3"/>
      <c r="H797" s="3"/>
      <c r="I797" s="51"/>
      <c r="J797" s="51"/>
      <c r="K797" s="3"/>
      <c r="L797" s="3"/>
      <c r="M797" s="3"/>
      <c r="N797" s="3"/>
      <c r="O797" s="3"/>
      <c r="P797" s="3"/>
      <c r="Q797" s="3"/>
      <c r="R797" s="3"/>
      <c r="S797" s="3"/>
      <c r="T797" s="3"/>
      <c r="U797" s="3"/>
      <c r="V797" s="3"/>
      <c r="W797" s="3"/>
      <c r="X797" s="3"/>
      <c r="Y797" s="3"/>
      <c r="Z797" s="3"/>
    </row>
    <row r="798" spans="1:26" ht="15.75" customHeight="1" x14ac:dyDescent="0.3">
      <c r="A798" s="3"/>
      <c r="B798" s="3"/>
      <c r="C798" s="3"/>
      <c r="D798" s="51"/>
      <c r="E798" s="51"/>
      <c r="F798" s="3"/>
      <c r="G798" s="3"/>
      <c r="H798" s="3"/>
      <c r="I798" s="51"/>
      <c r="J798" s="51"/>
      <c r="K798" s="3"/>
      <c r="L798" s="3"/>
      <c r="M798" s="3"/>
      <c r="N798" s="3"/>
      <c r="O798" s="3"/>
      <c r="P798" s="3"/>
      <c r="Q798" s="3"/>
      <c r="R798" s="3"/>
      <c r="S798" s="3"/>
      <c r="T798" s="3"/>
      <c r="U798" s="3"/>
      <c r="V798" s="3"/>
      <c r="W798" s="3"/>
      <c r="X798" s="3"/>
      <c r="Y798" s="3"/>
      <c r="Z798" s="3"/>
    </row>
    <row r="799" spans="1:26" ht="15.75" customHeight="1" x14ac:dyDescent="0.3">
      <c r="A799" s="3"/>
      <c r="B799" s="3"/>
      <c r="C799" s="3"/>
      <c r="D799" s="51"/>
      <c r="E799" s="51"/>
      <c r="F799" s="3"/>
      <c r="G799" s="3"/>
      <c r="H799" s="3"/>
      <c r="I799" s="51"/>
      <c r="J799" s="51"/>
      <c r="K799" s="3"/>
      <c r="L799" s="3"/>
      <c r="M799" s="3"/>
      <c r="N799" s="3"/>
      <c r="O799" s="3"/>
      <c r="P799" s="3"/>
      <c r="Q799" s="3"/>
      <c r="R799" s="3"/>
      <c r="S799" s="3"/>
      <c r="T799" s="3"/>
      <c r="U799" s="3"/>
      <c r="V799" s="3"/>
      <c r="W799" s="3"/>
      <c r="X799" s="3"/>
      <c r="Y799" s="3"/>
      <c r="Z799" s="3"/>
    </row>
    <row r="800" spans="1:26" ht="15.75" customHeight="1" x14ac:dyDescent="0.3">
      <c r="A800" s="3"/>
      <c r="B800" s="3"/>
      <c r="C800" s="3"/>
      <c r="D800" s="51"/>
      <c r="E800" s="51"/>
      <c r="F800" s="3"/>
      <c r="G800" s="3"/>
      <c r="H800" s="3"/>
      <c r="I800" s="51"/>
      <c r="J800" s="51"/>
      <c r="K800" s="3"/>
      <c r="L800" s="3"/>
      <c r="M800" s="3"/>
      <c r="N800" s="3"/>
      <c r="O800" s="3"/>
      <c r="P800" s="3"/>
      <c r="Q800" s="3"/>
      <c r="R800" s="3"/>
      <c r="S800" s="3"/>
      <c r="T800" s="3"/>
      <c r="U800" s="3"/>
      <c r="V800" s="3"/>
      <c r="W800" s="3"/>
      <c r="X800" s="3"/>
      <c r="Y800" s="3"/>
      <c r="Z800" s="3"/>
    </row>
    <row r="801" spans="1:26" ht="15.75" customHeight="1" x14ac:dyDescent="0.3">
      <c r="A801" s="3"/>
      <c r="B801" s="3"/>
      <c r="C801" s="3"/>
      <c r="D801" s="51"/>
      <c r="E801" s="51"/>
      <c r="F801" s="3"/>
      <c r="G801" s="3"/>
      <c r="H801" s="3"/>
      <c r="I801" s="51"/>
      <c r="J801" s="51"/>
      <c r="K801" s="3"/>
      <c r="L801" s="3"/>
      <c r="M801" s="3"/>
      <c r="N801" s="3"/>
      <c r="O801" s="3"/>
      <c r="P801" s="3"/>
      <c r="Q801" s="3"/>
      <c r="R801" s="3"/>
      <c r="S801" s="3"/>
      <c r="T801" s="3"/>
      <c r="U801" s="3"/>
      <c r="V801" s="3"/>
      <c r="W801" s="3"/>
      <c r="X801" s="3"/>
      <c r="Y801" s="3"/>
      <c r="Z801" s="3"/>
    </row>
    <row r="802" spans="1:26" ht="15.75" customHeight="1" x14ac:dyDescent="0.3">
      <c r="A802" s="3"/>
      <c r="B802" s="3"/>
      <c r="C802" s="3"/>
      <c r="D802" s="51"/>
      <c r="E802" s="51"/>
      <c r="F802" s="3"/>
      <c r="G802" s="3"/>
      <c r="H802" s="3"/>
      <c r="I802" s="51"/>
      <c r="J802" s="51"/>
      <c r="K802" s="3"/>
      <c r="L802" s="3"/>
      <c r="M802" s="3"/>
      <c r="N802" s="3"/>
      <c r="O802" s="3"/>
      <c r="P802" s="3"/>
      <c r="Q802" s="3"/>
      <c r="R802" s="3"/>
      <c r="S802" s="3"/>
      <c r="T802" s="3"/>
      <c r="U802" s="3"/>
      <c r="V802" s="3"/>
      <c r="W802" s="3"/>
      <c r="X802" s="3"/>
      <c r="Y802" s="3"/>
      <c r="Z802" s="3"/>
    </row>
    <row r="803" spans="1:26" ht="15.75" customHeight="1" x14ac:dyDescent="0.3">
      <c r="A803" s="3"/>
      <c r="B803" s="3"/>
      <c r="C803" s="3"/>
      <c r="D803" s="51"/>
      <c r="E803" s="51"/>
      <c r="F803" s="3"/>
      <c r="G803" s="3"/>
      <c r="H803" s="3"/>
      <c r="I803" s="51"/>
      <c r="J803" s="51"/>
      <c r="K803" s="3"/>
      <c r="L803" s="3"/>
      <c r="M803" s="3"/>
      <c r="N803" s="3"/>
      <c r="O803" s="3"/>
      <c r="P803" s="3"/>
      <c r="Q803" s="3"/>
      <c r="R803" s="3"/>
      <c r="S803" s="3"/>
      <c r="T803" s="3"/>
      <c r="U803" s="3"/>
      <c r="V803" s="3"/>
      <c r="W803" s="3"/>
      <c r="X803" s="3"/>
      <c r="Y803" s="3"/>
      <c r="Z803" s="3"/>
    </row>
    <row r="804" spans="1:26" ht="15.75" customHeight="1" x14ac:dyDescent="0.3">
      <c r="A804" s="3"/>
      <c r="B804" s="3"/>
      <c r="C804" s="3"/>
      <c r="D804" s="51"/>
      <c r="E804" s="51"/>
      <c r="F804" s="3"/>
      <c r="G804" s="3"/>
      <c r="H804" s="3"/>
      <c r="I804" s="51"/>
      <c r="J804" s="51"/>
      <c r="K804" s="3"/>
      <c r="L804" s="3"/>
      <c r="M804" s="3"/>
      <c r="N804" s="3"/>
      <c r="O804" s="3"/>
      <c r="P804" s="3"/>
      <c r="Q804" s="3"/>
      <c r="R804" s="3"/>
      <c r="S804" s="3"/>
      <c r="T804" s="3"/>
      <c r="U804" s="3"/>
      <c r="V804" s="3"/>
      <c r="W804" s="3"/>
      <c r="X804" s="3"/>
      <c r="Y804" s="3"/>
      <c r="Z804" s="3"/>
    </row>
    <row r="805" spans="1:26" ht="15.75" customHeight="1" x14ac:dyDescent="0.3">
      <c r="A805" s="3"/>
      <c r="B805" s="3"/>
      <c r="C805" s="3"/>
      <c r="D805" s="51"/>
      <c r="E805" s="51"/>
      <c r="F805" s="3"/>
      <c r="G805" s="3"/>
      <c r="H805" s="3"/>
      <c r="I805" s="51"/>
      <c r="J805" s="51"/>
      <c r="K805" s="3"/>
      <c r="L805" s="3"/>
      <c r="M805" s="3"/>
      <c r="N805" s="3"/>
      <c r="O805" s="3"/>
      <c r="P805" s="3"/>
      <c r="Q805" s="3"/>
      <c r="R805" s="3"/>
      <c r="S805" s="3"/>
      <c r="T805" s="3"/>
      <c r="U805" s="3"/>
      <c r="V805" s="3"/>
      <c r="W805" s="3"/>
      <c r="X805" s="3"/>
      <c r="Y805" s="3"/>
      <c r="Z805" s="3"/>
    </row>
    <row r="806" spans="1:26" ht="15.75" customHeight="1" x14ac:dyDescent="0.3">
      <c r="A806" s="3"/>
      <c r="B806" s="3"/>
      <c r="C806" s="3"/>
      <c r="D806" s="51"/>
      <c r="E806" s="51"/>
      <c r="F806" s="3"/>
      <c r="G806" s="3"/>
      <c r="H806" s="3"/>
      <c r="I806" s="51"/>
      <c r="J806" s="51"/>
      <c r="K806" s="3"/>
      <c r="L806" s="3"/>
      <c r="M806" s="3"/>
      <c r="N806" s="3"/>
      <c r="O806" s="3"/>
      <c r="P806" s="3"/>
      <c r="Q806" s="3"/>
      <c r="R806" s="3"/>
      <c r="S806" s="3"/>
      <c r="T806" s="3"/>
      <c r="U806" s="3"/>
      <c r="V806" s="3"/>
      <c r="W806" s="3"/>
      <c r="X806" s="3"/>
      <c r="Y806" s="3"/>
      <c r="Z806" s="3"/>
    </row>
    <row r="807" spans="1:26" ht="15.75" customHeight="1" x14ac:dyDescent="0.3">
      <c r="A807" s="3"/>
      <c r="B807" s="3"/>
      <c r="C807" s="3"/>
      <c r="D807" s="51"/>
      <c r="E807" s="51"/>
      <c r="F807" s="3"/>
      <c r="G807" s="3"/>
      <c r="H807" s="3"/>
      <c r="I807" s="51"/>
      <c r="J807" s="51"/>
      <c r="K807" s="3"/>
      <c r="L807" s="3"/>
      <c r="M807" s="3"/>
      <c r="N807" s="3"/>
      <c r="O807" s="3"/>
      <c r="P807" s="3"/>
      <c r="Q807" s="3"/>
      <c r="R807" s="3"/>
      <c r="S807" s="3"/>
      <c r="T807" s="3"/>
      <c r="U807" s="3"/>
      <c r="V807" s="3"/>
      <c r="W807" s="3"/>
      <c r="X807" s="3"/>
      <c r="Y807" s="3"/>
      <c r="Z807" s="3"/>
    </row>
    <row r="808" spans="1:26" ht="15.75" customHeight="1" x14ac:dyDescent="0.3">
      <c r="A808" s="3"/>
      <c r="B808" s="3"/>
      <c r="C808" s="3"/>
      <c r="D808" s="51"/>
      <c r="E808" s="51"/>
      <c r="F808" s="3"/>
      <c r="G808" s="3"/>
      <c r="H808" s="3"/>
      <c r="I808" s="51"/>
      <c r="J808" s="51"/>
      <c r="K808" s="3"/>
      <c r="L808" s="3"/>
      <c r="M808" s="3"/>
      <c r="N808" s="3"/>
      <c r="O808" s="3"/>
      <c r="P808" s="3"/>
      <c r="Q808" s="3"/>
      <c r="R808" s="3"/>
      <c r="S808" s="3"/>
      <c r="T808" s="3"/>
      <c r="U808" s="3"/>
      <c r="V808" s="3"/>
      <c r="W808" s="3"/>
      <c r="X808" s="3"/>
      <c r="Y808" s="3"/>
      <c r="Z808" s="3"/>
    </row>
    <row r="809" spans="1:26" ht="15.75" customHeight="1" x14ac:dyDescent="0.3">
      <c r="A809" s="3"/>
      <c r="B809" s="3"/>
      <c r="C809" s="3"/>
      <c r="D809" s="51"/>
      <c r="E809" s="51"/>
      <c r="F809" s="3"/>
      <c r="G809" s="3"/>
      <c r="H809" s="3"/>
      <c r="I809" s="51"/>
      <c r="J809" s="51"/>
      <c r="K809" s="3"/>
      <c r="L809" s="3"/>
      <c r="M809" s="3"/>
      <c r="N809" s="3"/>
      <c r="O809" s="3"/>
      <c r="P809" s="3"/>
      <c r="Q809" s="3"/>
      <c r="R809" s="3"/>
      <c r="S809" s="3"/>
      <c r="T809" s="3"/>
      <c r="U809" s="3"/>
      <c r="V809" s="3"/>
      <c r="W809" s="3"/>
      <c r="X809" s="3"/>
      <c r="Y809" s="3"/>
      <c r="Z809" s="3"/>
    </row>
    <row r="810" spans="1:26" ht="15.75" customHeight="1" x14ac:dyDescent="0.3">
      <c r="A810" s="3"/>
      <c r="B810" s="3"/>
      <c r="C810" s="3"/>
      <c r="D810" s="51"/>
      <c r="E810" s="51"/>
      <c r="F810" s="3"/>
      <c r="G810" s="3"/>
      <c r="H810" s="3"/>
      <c r="I810" s="51"/>
      <c r="J810" s="51"/>
      <c r="K810" s="3"/>
      <c r="L810" s="3"/>
      <c r="M810" s="3"/>
      <c r="N810" s="3"/>
      <c r="O810" s="3"/>
      <c r="P810" s="3"/>
      <c r="Q810" s="3"/>
      <c r="R810" s="3"/>
      <c r="S810" s="3"/>
      <c r="T810" s="3"/>
      <c r="U810" s="3"/>
      <c r="V810" s="3"/>
      <c r="W810" s="3"/>
      <c r="X810" s="3"/>
      <c r="Y810" s="3"/>
      <c r="Z810" s="3"/>
    </row>
    <row r="811" spans="1:26" ht="15.75" customHeight="1" x14ac:dyDescent="0.3">
      <c r="A811" s="3"/>
      <c r="B811" s="3"/>
      <c r="C811" s="3"/>
      <c r="D811" s="51"/>
      <c r="E811" s="51"/>
      <c r="F811" s="3"/>
      <c r="G811" s="3"/>
      <c r="H811" s="3"/>
      <c r="I811" s="51"/>
      <c r="J811" s="51"/>
      <c r="K811" s="3"/>
      <c r="L811" s="3"/>
      <c r="M811" s="3"/>
      <c r="N811" s="3"/>
      <c r="O811" s="3"/>
      <c r="P811" s="3"/>
      <c r="Q811" s="3"/>
      <c r="R811" s="3"/>
      <c r="S811" s="3"/>
      <c r="T811" s="3"/>
      <c r="U811" s="3"/>
      <c r="V811" s="3"/>
      <c r="W811" s="3"/>
      <c r="X811" s="3"/>
      <c r="Y811" s="3"/>
      <c r="Z811" s="3"/>
    </row>
    <row r="812" spans="1:26" ht="15.75" customHeight="1" x14ac:dyDescent="0.3">
      <c r="A812" s="3"/>
      <c r="B812" s="3"/>
      <c r="C812" s="3"/>
      <c r="D812" s="51"/>
      <c r="E812" s="51"/>
      <c r="F812" s="3"/>
      <c r="G812" s="3"/>
      <c r="H812" s="3"/>
      <c r="I812" s="51"/>
      <c r="J812" s="51"/>
      <c r="K812" s="3"/>
      <c r="L812" s="3"/>
      <c r="M812" s="3"/>
      <c r="N812" s="3"/>
      <c r="O812" s="3"/>
      <c r="P812" s="3"/>
      <c r="Q812" s="3"/>
      <c r="R812" s="3"/>
      <c r="S812" s="3"/>
      <c r="T812" s="3"/>
      <c r="U812" s="3"/>
      <c r="V812" s="3"/>
      <c r="W812" s="3"/>
      <c r="X812" s="3"/>
      <c r="Y812" s="3"/>
      <c r="Z812" s="3"/>
    </row>
    <row r="813" spans="1:26" ht="15.75" customHeight="1" x14ac:dyDescent="0.3">
      <c r="A813" s="3"/>
      <c r="B813" s="3"/>
      <c r="C813" s="3"/>
      <c r="D813" s="51"/>
      <c r="E813" s="51"/>
      <c r="F813" s="3"/>
      <c r="G813" s="3"/>
      <c r="H813" s="3"/>
      <c r="I813" s="51"/>
      <c r="J813" s="51"/>
      <c r="K813" s="3"/>
      <c r="L813" s="3"/>
      <c r="M813" s="3"/>
      <c r="N813" s="3"/>
      <c r="O813" s="3"/>
      <c r="P813" s="3"/>
      <c r="Q813" s="3"/>
      <c r="R813" s="3"/>
      <c r="S813" s="3"/>
      <c r="T813" s="3"/>
      <c r="U813" s="3"/>
      <c r="V813" s="3"/>
      <c r="W813" s="3"/>
      <c r="X813" s="3"/>
      <c r="Y813" s="3"/>
      <c r="Z813" s="3"/>
    </row>
    <row r="814" spans="1:26" ht="15.75" customHeight="1" x14ac:dyDescent="0.3">
      <c r="A814" s="3"/>
      <c r="B814" s="3"/>
      <c r="C814" s="3"/>
      <c r="D814" s="51"/>
      <c r="E814" s="51"/>
      <c r="F814" s="3"/>
      <c r="G814" s="3"/>
      <c r="H814" s="3"/>
      <c r="I814" s="51"/>
      <c r="J814" s="51"/>
      <c r="K814" s="3"/>
      <c r="L814" s="3"/>
      <c r="M814" s="3"/>
      <c r="N814" s="3"/>
      <c r="O814" s="3"/>
      <c r="P814" s="3"/>
      <c r="Q814" s="3"/>
      <c r="R814" s="3"/>
      <c r="S814" s="3"/>
      <c r="T814" s="3"/>
      <c r="U814" s="3"/>
      <c r="V814" s="3"/>
      <c r="W814" s="3"/>
      <c r="X814" s="3"/>
      <c r="Y814" s="3"/>
      <c r="Z814" s="3"/>
    </row>
    <row r="815" spans="1:26" ht="15.75" customHeight="1" x14ac:dyDescent="0.3">
      <c r="A815" s="3"/>
      <c r="B815" s="3"/>
      <c r="C815" s="3"/>
      <c r="D815" s="51"/>
      <c r="E815" s="51"/>
      <c r="F815" s="3"/>
      <c r="G815" s="3"/>
      <c r="H815" s="3"/>
      <c r="I815" s="51"/>
      <c r="J815" s="51"/>
      <c r="K815" s="3"/>
      <c r="L815" s="3"/>
      <c r="M815" s="3"/>
      <c r="N815" s="3"/>
      <c r="O815" s="3"/>
      <c r="P815" s="3"/>
      <c r="Q815" s="3"/>
      <c r="R815" s="3"/>
      <c r="S815" s="3"/>
      <c r="T815" s="3"/>
      <c r="U815" s="3"/>
      <c r="V815" s="3"/>
      <c r="W815" s="3"/>
      <c r="X815" s="3"/>
      <c r="Y815" s="3"/>
      <c r="Z815" s="3"/>
    </row>
    <row r="816" spans="1:26" ht="15.75" customHeight="1" x14ac:dyDescent="0.3">
      <c r="A816" s="3"/>
      <c r="B816" s="3"/>
      <c r="C816" s="3"/>
      <c r="D816" s="51"/>
      <c r="E816" s="51"/>
      <c r="F816" s="3"/>
      <c r="G816" s="3"/>
      <c r="H816" s="3"/>
      <c r="I816" s="51"/>
      <c r="J816" s="51"/>
      <c r="K816" s="3"/>
      <c r="L816" s="3"/>
      <c r="M816" s="3"/>
      <c r="N816" s="3"/>
      <c r="O816" s="3"/>
      <c r="P816" s="3"/>
      <c r="Q816" s="3"/>
      <c r="R816" s="3"/>
      <c r="S816" s="3"/>
      <c r="T816" s="3"/>
      <c r="U816" s="3"/>
      <c r="V816" s="3"/>
      <c r="W816" s="3"/>
      <c r="X816" s="3"/>
      <c r="Y816" s="3"/>
      <c r="Z816" s="3"/>
    </row>
    <row r="817" spans="1:26" ht="15.75" customHeight="1" x14ac:dyDescent="0.3">
      <c r="A817" s="3"/>
      <c r="B817" s="3"/>
      <c r="C817" s="3"/>
      <c r="D817" s="51"/>
      <c r="E817" s="51"/>
      <c r="F817" s="3"/>
      <c r="G817" s="3"/>
      <c r="H817" s="3"/>
      <c r="I817" s="51"/>
      <c r="J817" s="51"/>
      <c r="K817" s="3"/>
      <c r="L817" s="3"/>
      <c r="M817" s="3"/>
      <c r="N817" s="3"/>
      <c r="O817" s="3"/>
      <c r="P817" s="3"/>
      <c r="Q817" s="3"/>
      <c r="R817" s="3"/>
      <c r="S817" s="3"/>
      <c r="T817" s="3"/>
      <c r="U817" s="3"/>
      <c r="V817" s="3"/>
      <c r="W817" s="3"/>
      <c r="X817" s="3"/>
      <c r="Y817" s="3"/>
      <c r="Z817" s="3"/>
    </row>
    <row r="818" spans="1:26" ht="15.75" customHeight="1" x14ac:dyDescent="0.3">
      <c r="A818" s="3"/>
      <c r="B818" s="3"/>
      <c r="C818" s="3"/>
      <c r="D818" s="51"/>
      <c r="E818" s="51"/>
      <c r="F818" s="3"/>
      <c r="G818" s="3"/>
      <c r="H818" s="3"/>
      <c r="I818" s="51"/>
      <c r="J818" s="51"/>
      <c r="K818" s="3"/>
      <c r="L818" s="3"/>
      <c r="M818" s="3"/>
      <c r="N818" s="3"/>
      <c r="O818" s="3"/>
      <c r="P818" s="3"/>
      <c r="Q818" s="3"/>
      <c r="R818" s="3"/>
      <c r="S818" s="3"/>
      <c r="T818" s="3"/>
      <c r="U818" s="3"/>
      <c r="V818" s="3"/>
      <c r="W818" s="3"/>
      <c r="X818" s="3"/>
      <c r="Y818" s="3"/>
      <c r="Z818" s="3"/>
    </row>
    <row r="819" spans="1:26" ht="15.75" customHeight="1" x14ac:dyDescent="0.3">
      <c r="A819" s="3"/>
      <c r="B819" s="3"/>
      <c r="C819" s="3"/>
      <c r="D819" s="51"/>
      <c r="E819" s="51"/>
      <c r="F819" s="3"/>
      <c r="G819" s="3"/>
      <c r="H819" s="3"/>
      <c r="I819" s="51"/>
      <c r="J819" s="51"/>
      <c r="K819" s="3"/>
      <c r="L819" s="3"/>
      <c r="M819" s="3"/>
      <c r="N819" s="3"/>
      <c r="O819" s="3"/>
      <c r="P819" s="3"/>
      <c r="Q819" s="3"/>
      <c r="R819" s="3"/>
      <c r="S819" s="3"/>
      <c r="T819" s="3"/>
      <c r="U819" s="3"/>
      <c r="V819" s="3"/>
      <c r="W819" s="3"/>
      <c r="X819" s="3"/>
      <c r="Y819" s="3"/>
      <c r="Z819" s="3"/>
    </row>
    <row r="820" spans="1:26" ht="15.75" customHeight="1" x14ac:dyDescent="0.3">
      <c r="A820" s="3"/>
      <c r="B820" s="3"/>
      <c r="C820" s="3"/>
      <c r="D820" s="51"/>
      <c r="E820" s="51"/>
      <c r="F820" s="3"/>
      <c r="G820" s="3"/>
      <c r="H820" s="3"/>
      <c r="I820" s="51"/>
      <c r="J820" s="51"/>
      <c r="K820" s="3"/>
      <c r="L820" s="3"/>
      <c r="M820" s="3"/>
      <c r="N820" s="3"/>
      <c r="O820" s="3"/>
      <c r="P820" s="3"/>
      <c r="Q820" s="3"/>
      <c r="R820" s="3"/>
      <c r="S820" s="3"/>
      <c r="T820" s="3"/>
      <c r="U820" s="3"/>
      <c r="V820" s="3"/>
      <c r="W820" s="3"/>
      <c r="X820" s="3"/>
      <c r="Y820" s="3"/>
      <c r="Z820" s="3"/>
    </row>
    <row r="821" spans="1:26" ht="15.75" customHeight="1" x14ac:dyDescent="0.3">
      <c r="A821" s="3"/>
      <c r="B821" s="3"/>
      <c r="C821" s="3"/>
      <c r="D821" s="51"/>
      <c r="E821" s="51"/>
      <c r="F821" s="3"/>
      <c r="G821" s="3"/>
      <c r="H821" s="3"/>
      <c r="I821" s="51"/>
      <c r="J821" s="51"/>
      <c r="K821" s="3"/>
      <c r="L821" s="3"/>
      <c r="M821" s="3"/>
      <c r="N821" s="3"/>
      <c r="O821" s="3"/>
      <c r="P821" s="3"/>
      <c r="Q821" s="3"/>
      <c r="R821" s="3"/>
      <c r="S821" s="3"/>
      <c r="T821" s="3"/>
      <c r="U821" s="3"/>
      <c r="V821" s="3"/>
      <c r="W821" s="3"/>
      <c r="X821" s="3"/>
      <c r="Y821" s="3"/>
      <c r="Z821" s="3"/>
    </row>
    <row r="822" spans="1:26" ht="15.75" customHeight="1" x14ac:dyDescent="0.3">
      <c r="A822" s="3"/>
      <c r="B822" s="3"/>
      <c r="C822" s="3"/>
      <c r="D822" s="51"/>
      <c r="E822" s="51"/>
      <c r="F822" s="3"/>
      <c r="G822" s="3"/>
      <c r="H822" s="3"/>
      <c r="I822" s="51"/>
      <c r="J822" s="51"/>
      <c r="K822" s="3"/>
      <c r="L822" s="3"/>
      <c r="M822" s="3"/>
      <c r="N822" s="3"/>
      <c r="O822" s="3"/>
      <c r="P822" s="3"/>
      <c r="Q822" s="3"/>
      <c r="R822" s="3"/>
      <c r="S822" s="3"/>
      <c r="T822" s="3"/>
      <c r="U822" s="3"/>
      <c r="V822" s="3"/>
      <c r="W822" s="3"/>
      <c r="X822" s="3"/>
      <c r="Y822" s="3"/>
      <c r="Z822" s="3"/>
    </row>
    <row r="823" spans="1:26" ht="15.75" customHeight="1" x14ac:dyDescent="0.3">
      <c r="A823" s="3"/>
      <c r="B823" s="3"/>
      <c r="C823" s="3"/>
      <c r="D823" s="51"/>
      <c r="E823" s="51"/>
      <c r="F823" s="3"/>
      <c r="G823" s="3"/>
      <c r="H823" s="3"/>
      <c r="I823" s="51"/>
      <c r="J823" s="51"/>
      <c r="K823" s="3"/>
      <c r="L823" s="3"/>
      <c r="M823" s="3"/>
      <c r="N823" s="3"/>
      <c r="O823" s="3"/>
      <c r="P823" s="3"/>
      <c r="Q823" s="3"/>
      <c r="R823" s="3"/>
      <c r="S823" s="3"/>
      <c r="T823" s="3"/>
      <c r="U823" s="3"/>
      <c r="V823" s="3"/>
      <c r="W823" s="3"/>
      <c r="X823" s="3"/>
      <c r="Y823" s="3"/>
      <c r="Z823" s="3"/>
    </row>
    <row r="824" spans="1:26" ht="15.75" customHeight="1" x14ac:dyDescent="0.3">
      <c r="A824" s="3"/>
      <c r="B824" s="3"/>
      <c r="C824" s="3"/>
      <c r="D824" s="51"/>
      <c r="E824" s="51"/>
      <c r="F824" s="3"/>
      <c r="G824" s="3"/>
      <c r="H824" s="3"/>
      <c r="I824" s="51"/>
      <c r="J824" s="51"/>
      <c r="K824" s="3"/>
      <c r="L824" s="3"/>
      <c r="M824" s="3"/>
      <c r="N824" s="3"/>
      <c r="O824" s="3"/>
      <c r="P824" s="3"/>
      <c r="Q824" s="3"/>
      <c r="R824" s="3"/>
      <c r="S824" s="3"/>
      <c r="T824" s="3"/>
      <c r="U824" s="3"/>
      <c r="V824" s="3"/>
      <c r="W824" s="3"/>
      <c r="X824" s="3"/>
      <c r="Y824" s="3"/>
      <c r="Z824" s="3"/>
    </row>
    <row r="825" spans="1:26" ht="15.75" customHeight="1" x14ac:dyDescent="0.3">
      <c r="A825" s="3"/>
      <c r="B825" s="3"/>
      <c r="C825" s="3"/>
      <c r="D825" s="51"/>
      <c r="E825" s="51"/>
      <c r="F825" s="3"/>
      <c r="G825" s="3"/>
      <c r="H825" s="3"/>
      <c r="I825" s="51"/>
      <c r="J825" s="51"/>
      <c r="K825" s="3"/>
      <c r="L825" s="3"/>
      <c r="M825" s="3"/>
      <c r="N825" s="3"/>
      <c r="O825" s="3"/>
      <c r="P825" s="3"/>
      <c r="Q825" s="3"/>
      <c r="R825" s="3"/>
      <c r="S825" s="3"/>
      <c r="T825" s="3"/>
      <c r="U825" s="3"/>
      <c r="V825" s="3"/>
      <c r="W825" s="3"/>
      <c r="X825" s="3"/>
      <c r="Y825" s="3"/>
      <c r="Z825" s="3"/>
    </row>
    <row r="826" spans="1:26" ht="15.75" customHeight="1" x14ac:dyDescent="0.3">
      <c r="A826" s="3"/>
      <c r="B826" s="3"/>
      <c r="C826" s="3"/>
      <c r="D826" s="51"/>
      <c r="E826" s="51"/>
      <c r="F826" s="3"/>
      <c r="G826" s="3"/>
      <c r="H826" s="3"/>
      <c r="I826" s="51"/>
      <c r="J826" s="51"/>
      <c r="K826" s="3"/>
      <c r="L826" s="3"/>
      <c r="M826" s="3"/>
      <c r="N826" s="3"/>
      <c r="O826" s="3"/>
      <c r="P826" s="3"/>
      <c r="Q826" s="3"/>
      <c r="R826" s="3"/>
      <c r="S826" s="3"/>
      <c r="T826" s="3"/>
      <c r="U826" s="3"/>
      <c r="V826" s="3"/>
      <c r="W826" s="3"/>
      <c r="X826" s="3"/>
      <c r="Y826" s="3"/>
      <c r="Z826" s="3"/>
    </row>
    <row r="827" spans="1:26" ht="15.75" customHeight="1" x14ac:dyDescent="0.3">
      <c r="A827" s="3"/>
      <c r="B827" s="3"/>
      <c r="C827" s="3"/>
      <c r="D827" s="51"/>
      <c r="E827" s="51"/>
      <c r="F827" s="3"/>
      <c r="G827" s="3"/>
      <c r="H827" s="3"/>
      <c r="I827" s="51"/>
      <c r="J827" s="51"/>
      <c r="K827" s="3"/>
      <c r="L827" s="3"/>
      <c r="M827" s="3"/>
      <c r="N827" s="3"/>
      <c r="O827" s="3"/>
      <c r="P827" s="3"/>
      <c r="Q827" s="3"/>
      <c r="R827" s="3"/>
      <c r="S827" s="3"/>
      <c r="T827" s="3"/>
      <c r="U827" s="3"/>
      <c r="V827" s="3"/>
      <c r="W827" s="3"/>
      <c r="X827" s="3"/>
      <c r="Y827" s="3"/>
      <c r="Z827" s="3"/>
    </row>
    <row r="828" spans="1:26" ht="15.75" customHeight="1" x14ac:dyDescent="0.3">
      <c r="A828" s="3"/>
      <c r="B828" s="3"/>
      <c r="C828" s="3"/>
      <c r="D828" s="51"/>
      <c r="E828" s="51"/>
      <c r="F828" s="3"/>
      <c r="G828" s="3"/>
      <c r="H828" s="3"/>
      <c r="I828" s="51"/>
      <c r="J828" s="51"/>
      <c r="K828" s="3"/>
      <c r="L828" s="3"/>
      <c r="M828" s="3"/>
      <c r="N828" s="3"/>
      <c r="O828" s="3"/>
      <c r="P828" s="3"/>
      <c r="Q828" s="3"/>
      <c r="R828" s="3"/>
      <c r="S828" s="3"/>
      <c r="T828" s="3"/>
      <c r="U828" s="3"/>
      <c r="V828" s="3"/>
      <c r="W828" s="3"/>
      <c r="X828" s="3"/>
      <c r="Y828" s="3"/>
      <c r="Z828" s="3"/>
    </row>
    <row r="829" spans="1:26" ht="15.75" customHeight="1" x14ac:dyDescent="0.3">
      <c r="A829" s="3"/>
      <c r="B829" s="3"/>
      <c r="C829" s="3"/>
      <c r="D829" s="51"/>
      <c r="E829" s="51"/>
      <c r="F829" s="3"/>
      <c r="G829" s="3"/>
      <c r="H829" s="3"/>
      <c r="I829" s="51"/>
      <c r="J829" s="51"/>
      <c r="K829" s="3"/>
      <c r="L829" s="3"/>
      <c r="M829" s="3"/>
      <c r="N829" s="3"/>
      <c r="O829" s="3"/>
      <c r="P829" s="3"/>
      <c r="Q829" s="3"/>
      <c r="R829" s="3"/>
      <c r="S829" s="3"/>
      <c r="T829" s="3"/>
      <c r="U829" s="3"/>
      <c r="V829" s="3"/>
      <c r="W829" s="3"/>
      <c r="X829" s="3"/>
      <c r="Y829" s="3"/>
      <c r="Z829" s="3"/>
    </row>
    <row r="830" spans="1:26" ht="15.75" customHeight="1" x14ac:dyDescent="0.3">
      <c r="A830" s="3"/>
      <c r="B830" s="3"/>
      <c r="C830" s="3"/>
      <c r="D830" s="51"/>
      <c r="E830" s="51"/>
      <c r="F830" s="3"/>
      <c r="G830" s="3"/>
      <c r="H830" s="3"/>
      <c r="I830" s="51"/>
      <c r="J830" s="51"/>
      <c r="K830" s="3"/>
      <c r="L830" s="3"/>
      <c r="M830" s="3"/>
      <c r="N830" s="3"/>
      <c r="O830" s="3"/>
      <c r="P830" s="3"/>
      <c r="Q830" s="3"/>
      <c r="R830" s="3"/>
      <c r="S830" s="3"/>
      <c r="T830" s="3"/>
      <c r="U830" s="3"/>
      <c r="V830" s="3"/>
      <c r="W830" s="3"/>
      <c r="X830" s="3"/>
      <c r="Y830" s="3"/>
      <c r="Z830" s="3"/>
    </row>
    <row r="831" spans="1:26" ht="15.75" customHeight="1" x14ac:dyDescent="0.3">
      <c r="A831" s="3"/>
      <c r="B831" s="3"/>
      <c r="C831" s="3"/>
      <c r="D831" s="51"/>
      <c r="E831" s="51"/>
      <c r="F831" s="3"/>
      <c r="G831" s="3"/>
      <c r="H831" s="3"/>
      <c r="I831" s="51"/>
      <c r="J831" s="51"/>
      <c r="K831" s="3"/>
      <c r="L831" s="3"/>
      <c r="M831" s="3"/>
      <c r="N831" s="3"/>
      <c r="O831" s="3"/>
      <c r="P831" s="3"/>
      <c r="Q831" s="3"/>
      <c r="R831" s="3"/>
      <c r="S831" s="3"/>
      <c r="T831" s="3"/>
      <c r="U831" s="3"/>
      <c r="V831" s="3"/>
      <c r="W831" s="3"/>
      <c r="X831" s="3"/>
      <c r="Y831" s="3"/>
      <c r="Z831" s="3"/>
    </row>
    <row r="832" spans="1:26" ht="15.75" customHeight="1" x14ac:dyDescent="0.3">
      <c r="A832" s="3"/>
      <c r="B832" s="3"/>
      <c r="C832" s="3"/>
      <c r="D832" s="51"/>
      <c r="E832" s="51"/>
      <c r="F832" s="3"/>
      <c r="G832" s="3"/>
      <c r="H832" s="3"/>
      <c r="I832" s="51"/>
      <c r="J832" s="51"/>
      <c r="K832" s="3"/>
      <c r="L832" s="3"/>
      <c r="M832" s="3"/>
      <c r="N832" s="3"/>
      <c r="O832" s="3"/>
      <c r="P832" s="3"/>
      <c r="Q832" s="3"/>
      <c r="R832" s="3"/>
      <c r="S832" s="3"/>
      <c r="T832" s="3"/>
      <c r="U832" s="3"/>
      <c r="V832" s="3"/>
      <c r="W832" s="3"/>
      <c r="X832" s="3"/>
      <c r="Y832" s="3"/>
      <c r="Z832" s="3"/>
    </row>
    <row r="833" spans="1:26" ht="15.75" customHeight="1" x14ac:dyDescent="0.3">
      <c r="A833" s="3"/>
      <c r="B833" s="3"/>
      <c r="C833" s="3"/>
      <c r="D833" s="51"/>
      <c r="E833" s="51"/>
      <c r="F833" s="3"/>
      <c r="G833" s="3"/>
      <c r="H833" s="3"/>
      <c r="I833" s="51"/>
      <c r="J833" s="51"/>
      <c r="K833" s="3"/>
      <c r="L833" s="3"/>
      <c r="M833" s="3"/>
      <c r="N833" s="3"/>
      <c r="O833" s="3"/>
      <c r="P833" s="3"/>
      <c r="Q833" s="3"/>
      <c r="R833" s="3"/>
      <c r="S833" s="3"/>
      <c r="T833" s="3"/>
      <c r="U833" s="3"/>
      <c r="V833" s="3"/>
      <c r="W833" s="3"/>
      <c r="X833" s="3"/>
      <c r="Y833" s="3"/>
      <c r="Z833" s="3"/>
    </row>
    <row r="834" spans="1:26" ht="15.75" customHeight="1" x14ac:dyDescent="0.3">
      <c r="A834" s="3"/>
      <c r="B834" s="3"/>
      <c r="C834" s="3"/>
      <c r="D834" s="51"/>
      <c r="E834" s="51"/>
      <c r="F834" s="3"/>
      <c r="G834" s="3"/>
      <c r="H834" s="3"/>
      <c r="I834" s="51"/>
      <c r="J834" s="51"/>
      <c r="K834" s="3"/>
      <c r="L834" s="3"/>
      <c r="M834" s="3"/>
      <c r="N834" s="3"/>
      <c r="O834" s="3"/>
      <c r="P834" s="3"/>
      <c r="Q834" s="3"/>
      <c r="R834" s="3"/>
      <c r="S834" s="3"/>
      <c r="T834" s="3"/>
      <c r="U834" s="3"/>
      <c r="V834" s="3"/>
      <c r="W834" s="3"/>
      <c r="X834" s="3"/>
      <c r="Y834" s="3"/>
      <c r="Z834" s="3"/>
    </row>
    <row r="835" spans="1:26" ht="15.75" customHeight="1" x14ac:dyDescent="0.3">
      <c r="A835" s="3"/>
      <c r="B835" s="3"/>
      <c r="C835" s="3"/>
      <c r="D835" s="51"/>
      <c r="E835" s="51"/>
      <c r="F835" s="3"/>
      <c r="G835" s="3"/>
      <c r="H835" s="3"/>
      <c r="I835" s="51"/>
      <c r="J835" s="51"/>
      <c r="K835" s="3"/>
      <c r="L835" s="3"/>
      <c r="M835" s="3"/>
      <c r="N835" s="3"/>
      <c r="O835" s="3"/>
      <c r="P835" s="3"/>
      <c r="Q835" s="3"/>
      <c r="R835" s="3"/>
      <c r="S835" s="3"/>
      <c r="T835" s="3"/>
      <c r="U835" s="3"/>
      <c r="V835" s="3"/>
      <c r="W835" s="3"/>
      <c r="X835" s="3"/>
      <c r="Y835" s="3"/>
      <c r="Z835" s="3"/>
    </row>
    <row r="836" spans="1:26" ht="15.75" customHeight="1" x14ac:dyDescent="0.3">
      <c r="A836" s="3"/>
      <c r="B836" s="3"/>
      <c r="C836" s="3"/>
      <c r="D836" s="51"/>
      <c r="E836" s="51"/>
      <c r="F836" s="3"/>
      <c r="G836" s="3"/>
      <c r="H836" s="3"/>
      <c r="I836" s="51"/>
      <c r="J836" s="51"/>
      <c r="K836" s="3"/>
      <c r="L836" s="3"/>
      <c r="M836" s="3"/>
      <c r="N836" s="3"/>
      <c r="O836" s="3"/>
      <c r="P836" s="3"/>
      <c r="Q836" s="3"/>
      <c r="R836" s="3"/>
      <c r="S836" s="3"/>
      <c r="T836" s="3"/>
      <c r="U836" s="3"/>
      <c r="V836" s="3"/>
      <c r="W836" s="3"/>
      <c r="X836" s="3"/>
      <c r="Y836" s="3"/>
      <c r="Z836" s="3"/>
    </row>
    <row r="837" spans="1:26" ht="15.75" customHeight="1" x14ac:dyDescent="0.3">
      <c r="A837" s="3"/>
      <c r="B837" s="3"/>
      <c r="C837" s="3"/>
      <c r="D837" s="51"/>
      <c r="E837" s="51"/>
      <c r="F837" s="3"/>
      <c r="G837" s="3"/>
      <c r="H837" s="3"/>
      <c r="I837" s="51"/>
      <c r="J837" s="51"/>
      <c r="K837" s="3"/>
      <c r="L837" s="3"/>
      <c r="M837" s="3"/>
      <c r="N837" s="3"/>
      <c r="O837" s="3"/>
      <c r="P837" s="3"/>
      <c r="Q837" s="3"/>
      <c r="R837" s="3"/>
      <c r="S837" s="3"/>
      <c r="T837" s="3"/>
      <c r="U837" s="3"/>
      <c r="V837" s="3"/>
      <c r="W837" s="3"/>
      <c r="X837" s="3"/>
      <c r="Y837" s="3"/>
      <c r="Z837" s="3"/>
    </row>
    <row r="838" spans="1:26" ht="15.75" customHeight="1" x14ac:dyDescent="0.3">
      <c r="A838" s="3"/>
      <c r="B838" s="3"/>
      <c r="C838" s="3"/>
      <c r="D838" s="51"/>
      <c r="E838" s="51"/>
      <c r="F838" s="3"/>
      <c r="G838" s="3"/>
      <c r="H838" s="3"/>
      <c r="I838" s="51"/>
      <c r="J838" s="51"/>
      <c r="K838" s="3"/>
      <c r="L838" s="3"/>
      <c r="M838" s="3"/>
      <c r="N838" s="3"/>
      <c r="O838" s="3"/>
      <c r="P838" s="3"/>
      <c r="Q838" s="3"/>
      <c r="R838" s="3"/>
      <c r="S838" s="3"/>
      <c r="T838" s="3"/>
      <c r="U838" s="3"/>
      <c r="V838" s="3"/>
      <c r="W838" s="3"/>
      <c r="X838" s="3"/>
      <c r="Y838" s="3"/>
      <c r="Z838" s="3"/>
    </row>
    <row r="839" spans="1:26" ht="15.75" customHeight="1" x14ac:dyDescent="0.3">
      <c r="A839" s="3"/>
      <c r="B839" s="3"/>
      <c r="C839" s="3"/>
      <c r="D839" s="51"/>
      <c r="E839" s="51"/>
      <c r="F839" s="3"/>
      <c r="G839" s="3"/>
      <c r="H839" s="3"/>
      <c r="I839" s="51"/>
      <c r="J839" s="51"/>
      <c r="K839" s="3"/>
      <c r="L839" s="3"/>
      <c r="M839" s="3"/>
      <c r="N839" s="3"/>
      <c r="O839" s="3"/>
      <c r="P839" s="3"/>
      <c r="Q839" s="3"/>
      <c r="R839" s="3"/>
      <c r="S839" s="3"/>
      <c r="T839" s="3"/>
      <c r="U839" s="3"/>
      <c r="V839" s="3"/>
      <c r="W839" s="3"/>
      <c r="X839" s="3"/>
      <c r="Y839" s="3"/>
      <c r="Z839" s="3"/>
    </row>
    <row r="840" spans="1:26" ht="15.75" customHeight="1" x14ac:dyDescent="0.3">
      <c r="A840" s="3"/>
      <c r="B840" s="3"/>
      <c r="C840" s="3"/>
      <c r="D840" s="51"/>
      <c r="E840" s="51"/>
      <c r="F840" s="3"/>
      <c r="G840" s="3"/>
      <c r="H840" s="3"/>
      <c r="I840" s="51"/>
      <c r="J840" s="51"/>
      <c r="K840" s="3"/>
      <c r="L840" s="3"/>
      <c r="M840" s="3"/>
      <c r="N840" s="3"/>
      <c r="O840" s="3"/>
      <c r="P840" s="3"/>
      <c r="Q840" s="3"/>
      <c r="R840" s="3"/>
      <c r="S840" s="3"/>
      <c r="T840" s="3"/>
      <c r="U840" s="3"/>
      <c r="V840" s="3"/>
      <c r="W840" s="3"/>
      <c r="X840" s="3"/>
      <c r="Y840" s="3"/>
      <c r="Z840" s="3"/>
    </row>
    <row r="841" spans="1:26" ht="15.75" customHeight="1" x14ac:dyDescent="0.3">
      <c r="A841" s="3"/>
      <c r="B841" s="3"/>
      <c r="C841" s="3"/>
      <c r="D841" s="51"/>
      <c r="E841" s="51"/>
      <c r="F841" s="3"/>
      <c r="G841" s="3"/>
      <c r="H841" s="3"/>
      <c r="I841" s="51"/>
      <c r="J841" s="51"/>
      <c r="K841" s="3"/>
      <c r="L841" s="3"/>
      <c r="M841" s="3"/>
      <c r="N841" s="3"/>
      <c r="O841" s="3"/>
      <c r="P841" s="3"/>
      <c r="Q841" s="3"/>
      <c r="R841" s="3"/>
      <c r="S841" s="3"/>
      <c r="T841" s="3"/>
      <c r="U841" s="3"/>
      <c r="V841" s="3"/>
      <c r="W841" s="3"/>
      <c r="X841" s="3"/>
      <c r="Y841" s="3"/>
      <c r="Z841" s="3"/>
    </row>
    <row r="842" spans="1:26" ht="15.75" customHeight="1" x14ac:dyDescent="0.3">
      <c r="A842" s="3"/>
      <c r="B842" s="3"/>
      <c r="C842" s="3"/>
      <c r="D842" s="51"/>
      <c r="E842" s="51"/>
      <c r="F842" s="3"/>
      <c r="G842" s="3"/>
      <c r="H842" s="3"/>
      <c r="I842" s="51"/>
      <c r="J842" s="51"/>
      <c r="K842" s="3"/>
      <c r="L842" s="3"/>
      <c r="M842" s="3"/>
      <c r="N842" s="3"/>
      <c r="O842" s="3"/>
      <c r="P842" s="3"/>
      <c r="Q842" s="3"/>
      <c r="R842" s="3"/>
      <c r="S842" s="3"/>
      <c r="T842" s="3"/>
      <c r="U842" s="3"/>
      <c r="V842" s="3"/>
      <c r="W842" s="3"/>
      <c r="X842" s="3"/>
      <c r="Y842" s="3"/>
      <c r="Z842" s="3"/>
    </row>
    <row r="843" spans="1:26" ht="15.75" customHeight="1" x14ac:dyDescent="0.3">
      <c r="A843" s="3"/>
      <c r="B843" s="3"/>
      <c r="C843" s="3"/>
      <c r="D843" s="51"/>
      <c r="E843" s="51"/>
      <c r="F843" s="3"/>
      <c r="G843" s="3"/>
      <c r="H843" s="3"/>
      <c r="I843" s="51"/>
      <c r="J843" s="51"/>
      <c r="K843" s="3"/>
      <c r="L843" s="3"/>
      <c r="M843" s="3"/>
      <c r="N843" s="3"/>
      <c r="O843" s="3"/>
      <c r="P843" s="3"/>
      <c r="Q843" s="3"/>
      <c r="R843" s="3"/>
      <c r="S843" s="3"/>
      <c r="T843" s="3"/>
      <c r="U843" s="3"/>
      <c r="V843" s="3"/>
      <c r="W843" s="3"/>
      <c r="X843" s="3"/>
      <c r="Y843" s="3"/>
      <c r="Z843" s="3"/>
    </row>
    <row r="844" spans="1:26" ht="15.75" customHeight="1" x14ac:dyDescent="0.3">
      <c r="A844" s="3"/>
      <c r="B844" s="3"/>
      <c r="C844" s="3"/>
      <c r="D844" s="51"/>
      <c r="E844" s="51"/>
      <c r="F844" s="3"/>
      <c r="G844" s="3"/>
      <c r="H844" s="3"/>
      <c r="I844" s="51"/>
      <c r="J844" s="51"/>
      <c r="K844" s="3"/>
      <c r="L844" s="3"/>
      <c r="M844" s="3"/>
      <c r="N844" s="3"/>
      <c r="O844" s="3"/>
      <c r="P844" s="3"/>
      <c r="Q844" s="3"/>
      <c r="R844" s="3"/>
      <c r="S844" s="3"/>
      <c r="T844" s="3"/>
      <c r="U844" s="3"/>
      <c r="V844" s="3"/>
      <c r="W844" s="3"/>
      <c r="X844" s="3"/>
      <c r="Y844" s="3"/>
      <c r="Z844" s="3"/>
    </row>
    <row r="845" spans="1:26" ht="15.75" customHeight="1" x14ac:dyDescent="0.3">
      <c r="A845" s="3"/>
      <c r="B845" s="3"/>
      <c r="C845" s="3"/>
      <c r="D845" s="51"/>
      <c r="E845" s="51"/>
      <c r="F845" s="3"/>
      <c r="G845" s="3"/>
      <c r="H845" s="3"/>
      <c r="I845" s="51"/>
      <c r="J845" s="51"/>
      <c r="K845" s="3"/>
      <c r="L845" s="3"/>
      <c r="M845" s="3"/>
      <c r="N845" s="3"/>
      <c r="O845" s="3"/>
      <c r="P845" s="3"/>
      <c r="Q845" s="3"/>
      <c r="R845" s="3"/>
      <c r="S845" s="3"/>
      <c r="T845" s="3"/>
      <c r="U845" s="3"/>
      <c r="V845" s="3"/>
      <c r="W845" s="3"/>
      <c r="X845" s="3"/>
      <c r="Y845" s="3"/>
      <c r="Z845" s="3"/>
    </row>
    <row r="846" spans="1:26" ht="15.75" customHeight="1" x14ac:dyDescent="0.3">
      <c r="A846" s="3"/>
      <c r="B846" s="3"/>
      <c r="C846" s="3"/>
      <c r="D846" s="51"/>
      <c r="E846" s="51"/>
      <c r="F846" s="3"/>
      <c r="G846" s="3"/>
      <c r="H846" s="3"/>
      <c r="I846" s="51"/>
      <c r="J846" s="51"/>
      <c r="K846" s="3"/>
      <c r="L846" s="3"/>
      <c r="M846" s="3"/>
      <c r="N846" s="3"/>
      <c r="O846" s="3"/>
      <c r="P846" s="3"/>
      <c r="Q846" s="3"/>
      <c r="R846" s="3"/>
      <c r="S846" s="3"/>
      <c r="T846" s="3"/>
      <c r="U846" s="3"/>
      <c r="V846" s="3"/>
      <c r="W846" s="3"/>
      <c r="X846" s="3"/>
      <c r="Y846" s="3"/>
      <c r="Z846" s="3"/>
    </row>
    <row r="847" spans="1:26" ht="15.75" customHeight="1" x14ac:dyDescent="0.3">
      <c r="A847" s="3"/>
      <c r="B847" s="3"/>
      <c r="C847" s="3"/>
      <c r="D847" s="51"/>
      <c r="E847" s="51"/>
      <c r="F847" s="3"/>
      <c r="G847" s="3"/>
      <c r="H847" s="3"/>
      <c r="I847" s="51"/>
      <c r="J847" s="51"/>
      <c r="K847" s="3"/>
      <c r="L847" s="3"/>
      <c r="M847" s="3"/>
      <c r="N847" s="3"/>
      <c r="O847" s="3"/>
      <c r="P847" s="3"/>
      <c r="Q847" s="3"/>
      <c r="R847" s="3"/>
      <c r="S847" s="3"/>
      <c r="T847" s="3"/>
      <c r="U847" s="3"/>
      <c r="V847" s="3"/>
      <c r="W847" s="3"/>
      <c r="X847" s="3"/>
      <c r="Y847" s="3"/>
      <c r="Z847" s="3"/>
    </row>
    <row r="848" spans="1:26" ht="15.75" customHeight="1" x14ac:dyDescent="0.3">
      <c r="A848" s="3"/>
      <c r="B848" s="3"/>
      <c r="C848" s="3"/>
      <c r="D848" s="51"/>
      <c r="E848" s="51"/>
      <c r="F848" s="3"/>
      <c r="G848" s="3"/>
      <c r="H848" s="3"/>
      <c r="I848" s="51"/>
      <c r="J848" s="51"/>
      <c r="K848" s="3"/>
      <c r="L848" s="3"/>
      <c r="M848" s="3"/>
      <c r="N848" s="3"/>
      <c r="O848" s="3"/>
      <c r="P848" s="3"/>
      <c r="Q848" s="3"/>
      <c r="R848" s="3"/>
      <c r="S848" s="3"/>
      <c r="T848" s="3"/>
      <c r="U848" s="3"/>
      <c r="V848" s="3"/>
      <c r="W848" s="3"/>
      <c r="X848" s="3"/>
      <c r="Y848" s="3"/>
      <c r="Z848" s="3"/>
    </row>
    <row r="849" spans="1:26" ht="15.75" customHeight="1" x14ac:dyDescent="0.3">
      <c r="A849" s="3"/>
      <c r="B849" s="3"/>
      <c r="C849" s="3"/>
      <c r="D849" s="51"/>
      <c r="E849" s="51"/>
      <c r="F849" s="3"/>
      <c r="G849" s="3"/>
      <c r="H849" s="3"/>
      <c r="I849" s="51"/>
      <c r="J849" s="51"/>
      <c r="K849" s="3"/>
      <c r="L849" s="3"/>
      <c r="M849" s="3"/>
      <c r="N849" s="3"/>
      <c r="O849" s="3"/>
      <c r="P849" s="3"/>
      <c r="Q849" s="3"/>
      <c r="R849" s="3"/>
      <c r="S849" s="3"/>
      <c r="T849" s="3"/>
      <c r="U849" s="3"/>
      <c r="V849" s="3"/>
      <c r="W849" s="3"/>
      <c r="X849" s="3"/>
      <c r="Y849" s="3"/>
      <c r="Z849" s="3"/>
    </row>
    <row r="850" spans="1:26" ht="15.75" customHeight="1" x14ac:dyDescent="0.3">
      <c r="A850" s="3"/>
      <c r="B850" s="3"/>
      <c r="C850" s="3"/>
      <c r="D850" s="51"/>
      <c r="E850" s="51"/>
      <c r="F850" s="3"/>
      <c r="G850" s="3"/>
      <c r="H850" s="3"/>
      <c r="I850" s="51"/>
      <c r="J850" s="51"/>
      <c r="K850" s="3"/>
      <c r="L850" s="3"/>
      <c r="M850" s="3"/>
      <c r="N850" s="3"/>
      <c r="O850" s="3"/>
      <c r="P850" s="3"/>
      <c r="Q850" s="3"/>
      <c r="R850" s="3"/>
      <c r="S850" s="3"/>
      <c r="T850" s="3"/>
      <c r="U850" s="3"/>
      <c r="V850" s="3"/>
      <c r="W850" s="3"/>
      <c r="X850" s="3"/>
      <c r="Y850" s="3"/>
      <c r="Z850" s="3"/>
    </row>
    <row r="851" spans="1:26" ht="15.75" customHeight="1" x14ac:dyDescent="0.3">
      <c r="A851" s="3"/>
      <c r="B851" s="3"/>
      <c r="C851" s="3"/>
      <c r="D851" s="51"/>
      <c r="E851" s="51"/>
      <c r="F851" s="3"/>
      <c r="G851" s="3"/>
      <c r="H851" s="3"/>
      <c r="I851" s="51"/>
      <c r="J851" s="51"/>
      <c r="K851" s="3"/>
      <c r="L851" s="3"/>
      <c r="M851" s="3"/>
      <c r="N851" s="3"/>
      <c r="O851" s="3"/>
      <c r="P851" s="3"/>
      <c r="Q851" s="3"/>
      <c r="R851" s="3"/>
      <c r="S851" s="3"/>
      <c r="T851" s="3"/>
      <c r="U851" s="3"/>
      <c r="V851" s="3"/>
      <c r="W851" s="3"/>
      <c r="X851" s="3"/>
      <c r="Y851" s="3"/>
      <c r="Z851" s="3"/>
    </row>
    <row r="852" spans="1:26" ht="15.75" customHeight="1" x14ac:dyDescent="0.3">
      <c r="A852" s="3"/>
      <c r="B852" s="3"/>
      <c r="C852" s="3"/>
      <c r="D852" s="51"/>
      <c r="E852" s="51"/>
      <c r="F852" s="3"/>
      <c r="G852" s="3"/>
      <c r="H852" s="3"/>
      <c r="I852" s="51"/>
      <c r="J852" s="51"/>
      <c r="K852" s="3"/>
      <c r="L852" s="3"/>
      <c r="M852" s="3"/>
      <c r="N852" s="3"/>
      <c r="O852" s="3"/>
      <c r="P852" s="3"/>
      <c r="Q852" s="3"/>
      <c r="R852" s="3"/>
      <c r="S852" s="3"/>
      <c r="T852" s="3"/>
      <c r="U852" s="3"/>
      <c r="V852" s="3"/>
      <c r="W852" s="3"/>
      <c r="X852" s="3"/>
      <c r="Y852" s="3"/>
      <c r="Z852" s="3"/>
    </row>
    <row r="853" spans="1:26" ht="15.75" customHeight="1" x14ac:dyDescent="0.3">
      <c r="A853" s="3"/>
      <c r="B853" s="3"/>
      <c r="C853" s="3"/>
      <c r="D853" s="51"/>
      <c r="E853" s="51"/>
      <c r="F853" s="3"/>
      <c r="G853" s="3"/>
      <c r="H853" s="3"/>
      <c r="I853" s="51"/>
      <c r="J853" s="51"/>
      <c r="K853" s="3"/>
      <c r="L853" s="3"/>
      <c r="M853" s="3"/>
      <c r="N853" s="3"/>
      <c r="O853" s="3"/>
      <c r="P853" s="3"/>
      <c r="Q853" s="3"/>
      <c r="R853" s="3"/>
      <c r="S853" s="3"/>
      <c r="T853" s="3"/>
      <c r="U853" s="3"/>
      <c r="V853" s="3"/>
      <c r="W853" s="3"/>
      <c r="X853" s="3"/>
      <c r="Y853" s="3"/>
      <c r="Z853" s="3"/>
    </row>
    <row r="854" spans="1:26" ht="15.75" customHeight="1" x14ac:dyDescent="0.3">
      <c r="A854" s="3"/>
      <c r="B854" s="3"/>
      <c r="C854" s="3"/>
      <c r="D854" s="51"/>
      <c r="E854" s="51"/>
      <c r="F854" s="3"/>
      <c r="G854" s="3"/>
      <c r="H854" s="3"/>
      <c r="I854" s="51"/>
      <c r="J854" s="51"/>
      <c r="K854" s="3"/>
      <c r="L854" s="3"/>
      <c r="M854" s="3"/>
      <c r="N854" s="3"/>
      <c r="O854" s="3"/>
      <c r="P854" s="3"/>
      <c r="Q854" s="3"/>
      <c r="R854" s="3"/>
      <c r="S854" s="3"/>
      <c r="T854" s="3"/>
      <c r="U854" s="3"/>
      <c r="V854" s="3"/>
      <c r="W854" s="3"/>
      <c r="X854" s="3"/>
      <c r="Y854" s="3"/>
      <c r="Z854" s="3"/>
    </row>
    <row r="855" spans="1:26" ht="15.75" customHeight="1" x14ac:dyDescent="0.3">
      <c r="A855" s="3"/>
      <c r="B855" s="3"/>
      <c r="C855" s="3"/>
      <c r="D855" s="51"/>
      <c r="E855" s="51"/>
      <c r="F855" s="3"/>
      <c r="G855" s="3"/>
      <c r="H855" s="3"/>
      <c r="I855" s="51"/>
      <c r="J855" s="51"/>
      <c r="K855" s="3"/>
      <c r="L855" s="3"/>
      <c r="M855" s="3"/>
      <c r="N855" s="3"/>
      <c r="O855" s="3"/>
      <c r="P855" s="3"/>
      <c r="Q855" s="3"/>
      <c r="R855" s="3"/>
      <c r="S855" s="3"/>
      <c r="T855" s="3"/>
      <c r="U855" s="3"/>
      <c r="V855" s="3"/>
      <c r="W855" s="3"/>
      <c r="X855" s="3"/>
      <c r="Y855" s="3"/>
      <c r="Z855" s="3"/>
    </row>
    <row r="856" spans="1:26" ht="15.75" customHeight="1" x14ac:dyDescent="0.3">
      <c r="A856" s="3"/>
      <c r="B856" s="3"/>
      <c r="C856" s="3"/>
      <c r="D856" s="51"/>
      <c r="E856" s="51"/>
      <c r="F856" s="3"/>
      <c r="G856" s="3"/>
      <c r="H856" s="3"/>
      <c r="I856" s="51"/>
      <c r="J856" s="51"/>
      <c r="K856" s="3"/>
      <c r="L856" s="3"/>
      <c r="M856" s="3"/>
      <c r="N856" s="3"/>
      <c r="O856" s="3"/>
      <c r="P856" s="3"/>
      <c r="Q856" s="3"/>
      <c r="R856" s="3"/>
      <c r="S856" s="3"/>
      <c r="T856" s="3"/>
      <c r="U856" s="3"/>
      <c r="V856" s="3"/>
      <c r="W856" s="3"/>
      <c r="X856" s="3"/>
      <c r="Y856" s="3"/>
      <c r="Z856" s="3"/>
    </row>
    <row r="857" spans="1:26" ht="15.75" customHeight="1" x14ac:dyDescent="0.3">
      <c r="A857" s="3"/>
      <c r="B857" s="3"/>
      <c r="C857" s="3"/>
      <c r="D857" s="51"/>
      <c r="E857" s="51"/>
      <c r="F857" s="3"/>
      <c r="G857" s="3"/>
      <c r="H857" s="3"/>
      <c r="I857" s="51"/>
      <c r="J857" s="51"/>
      <c r="K857" s="3"/>
      <c r="L857" s="3"/>
      <c r="M857" s="3"/>
      <c r="N857" s="3"/>
      <c r="O857" s="3"/>
      <c r="P857" s="3"/>
      <c r="Q857" s="3"/>
      <c r="R857" s="3"/>
      <c r="S857" s="3"/>
      <c r="T857" s="3"/>
      <c r="U857" s="3"/>
      <c r="V857" s="3"/>
      <c r="W857" s="3"/>
      <c r="X857" s="3"/>
      <c r="Y857" s="3"/>
      <c r="Z857" s="3"/>
    </row>
    <row r="858" spans="1:26" ht="15.75" customHeight="1" x14ac:dyDescent="0.3">
      <c r="A858" s="3"/>
      <c r="B858" s="3"/>
      <c r="C858" s="3"/>
      <c r="D858" s="51"/>
      <c r="E858" s="51"/>
      <c r="F858" s="3"/>
      <c r="G858" s="3"/>
      <c r="H858" s="3"/>
      <c r="I858" s="51"/>
      <c r="J858" s="51"/>
      <c r="K858" s="3"/>
      <c r="L858" s="3"/>
      <c r="M858" s="3"/>
      <c r="N858" s="3"/>
      <c r="O858" s="3"/>
      <c r="P858" s="3"/>
      <c r="Q858" s="3"/>
      <c r="R858" s="3"/>
      <c r="S858" s="3"/>
      <c r="T858" s="3"/>
      <c r="U858" s="3"/>
      <c r="V858" s="3"/>
      <c r="W858" s="3"/>
      <c r="X858" s="3"/>
      <c r="Y858" s="3"/>
      <c r="Z858" s="3"/>
    </row>
    <row r="859" spans="1:26" ht="15.75" customHeight="1" x14ac:dyDescent="0.3">
      <c r="A859" s="3"/>
      <c r="B859" s="3"/>
      <c r="C859" s="3"/>
      <c r="D859" s="51"/>
      <c r="E859" s="51"/>
      <c r="F859" s="3"/>
      <c r="G859" s="3"/>
      <c r="H859" s="3"/>
      <c r="I859" s="51"/>
      <c r="J859" s="51"/>
      <c r="K859" s="3"/>
      <c r="L859" s="3"/>
      <c r="M859" s="3"/>
      <c r="N859" s="3"/>
      <c r="O859" s="3"/>
      <c r="P859" s="3"/>
      <c r="Q859" s="3"/>
      <c r="R859" s="3"/>
      <c r="S859" s="3"/>
      <c r="T859" s="3"/>
      <c r="U859" s="3"/>
      <c r="V859" s="3"/>
      <c r="W859" s="3"/>
      <c r="X859" s="3"/>
      <c r="Y859" s="3"/>
      <c r="Z859" s="3"/>
    </row>
    <row r="860" spans="1:26" ht="15.75" customHeight="1" x14ac:dyDescent="0.3">
      <c r="A860" s="3"/>
      <c r="B860" s="3"/>
      <c r="C860" s="3"/>
      <c r="D860" s="51"/>
      <c r="E860" s="51"/>
      <c r="F860" s="3"/>
      <c r="G860" s="3"/>
      <c r="H860" s="3"/>
      <c r="I860" s="51"/>
      <c r="J860" s="51"/>
      <c r="K860" s="3"/>
      <c r="L860" s="3"/>
      <c r="M860" s="3"/>
      <c r="N860" s="3"/>
      <c r="O860" s="3"/>
      <c r="P860" s="3"/>
      <c r="Q860" s="3"/>
      <c r="R860" s="3"/>
      <c r="S860" s="3"/>
      <c r="T860" s="3"/>
      <c r="U860" s="3"/>
      <c r="V860" s="3"/>
      <c r="W860" s="3"/>
      <c r="X860" s="3"/>
      <c r="Y860" s="3"/>
      <c r="Z860" s="3"/>
    </row>
    <row r="861" spans="1:26" ht="15.75" customHeight="1" x14ac:dyDescent="0.3">
      <c r="A861" s="3"/>
      <c r="B861" s="3"/>
      <c r="C861" s="3"/>
      <c r="D861" s="51"/>
      <c r="E861" s="51"/>
      <c r="F861" s="3"/>
      <c r="G861" s="3"/>
      <c r="H861" s="3"/>
      <c r="I861" s="51"/>
      <c r="J861" s="51"/>
      <c r="K861" s="3"/>
      <c r="L861" s="3"/>
      <c r="M861" s="3"/>
      <c r="N861" s="3"/>
      <c r="O861" s="3"/>
      <c r="P861" s="3"/>
      <c r="Q861" s="3"/>
      <c r="R861" s="3"/>
      <c r="S861" s="3"/>
      <c r="T861" s="3"/>
      <c r="U861" s="3"/>
      <c r="V861" s="3"/>
      <c r="W861" s="3"/>
      <c r="X861" s="3"/>
      <c r="Y861" s="3"/>
      <c r="Z861" s="3"/>
    </row>
    <row r="862" spans="1:26" ht="15.75" customHeight="1" x14ac:dyDescent="0.3">
      <c r="A862" s="3"/>
      <c r="B862" s="3"/>
      <c r="C862" s="3"/>
      <c r="D862" s="51"/>
      <c r="E862" s="51"/>
      <c r="F862" s="3"/>
      <c r="G862" s="3"/>
      <c r="H862" s="3"/>
      <c r="I862" s="51"/>
      <c r="J862" s="51"/>
      <c r="K862" s="3"/>
      <c r="L862" s="3"/>
      <c r="M862" s="3"/>
      <c r="N862" s="3"/>
      <c r="O862" s="3"/>
      <c r="P862" s="3"/>
      <c r="Q862" s="3"/>
      <c r="R862" s="3"/>
      <c r="S862" s="3"/>
      <c r="T862" s="3"/>
      <c r="U862" s="3"/>
      <c r="V862" s="3"/>
      <c r="W862" s="3"/>
      <c r="X862" s="3"/>
      <c r="Y862" s="3"/>
      <c r="Z862" s="3"/>
    </row>
    <row r="863" spans="1:26" ht="15.75" customHeight="1" x14ac:dyDescent="0.3">
      <c r="A863" s="3"/>
      <c r="B863" s="3"/>
      <c r="C863" s="3"/>
      <c r="D863" s="51"/>
      <c r="E863" s="51"/>
      <c r="F863" s="3"/>
      <c r="G863" s="3"/>
      <c r="H863" s="3"/>
      <c r="I863" s="51"/>
      <c r="J863" s="51"/>
      <c r="K863" s="3"/>
      <c r="L863" s="3"/>
      <c r="M863" s="3"/>
      <c r="N863" s="3"/>
      <c r="O863" s="3"/>
      <c r="P863" s="3"/>
      <c r="Q863" s="3"/>
      <c r="R863" s="3"/>
      <c r="S863" s="3"/>
      <c r="T863" s="3"/>
      <c r="U863" s="3"/>
      <c r="V863" s="3"/>
      <c r="W863" s="3"/>
      <c r="X863" s="3"/>
      <c r="Y863" s="3"/>
      <c r="Z863" s="3"/>
    </row>
    <row r="864" spans="1:26" ht="15.75" customHeight="1" x14ac:dyDescent="0.3">
      <c r="A864" s="3"/>
      <c r="B864" s="3"/>
      <c r="C864" s="3"/>
      <c r="D864" s="51"/>
      <c r="E864" s="51"/>
      <c r="F864" s="3"/>
      <c r="G864" s="3"/>
      <c r="H864" s="3"/>
      <c r="I864" s="51"/>
      <c r="J864" s="51"/>
      <c r="K864" s="3"/>
      <c r="L864" s="3"/>
      <c r="M864" s="3"/>
      <c r="N864" s="3"/>
      <c r="O864" s="3"/>
      <c r="P864" s="3"/>
      <c r="Q864" s="3"/>
      <c r="R864" s="3"/>
      <c r="S864" s="3"/>
      <c r="T864" s="3"/>
      <c r="U864" s="3"/>
      <c r="V864" s="3"/>
      <c r="W864" s="3"/>
      <c r="X864" s="3"/>
      <c r="Y864" s="3"/>
      <c r="Z864" s="3"/>
    </row>
    <row r="865" spans="1:26" ht="15.75" customHeight="1" x14ac:dyDescent="0.3">
      <c r="A865" s="3"/>
      <c r="B865" s="3"/>
      <c r="C865" s="3"/>
      <c r="D865" s="51"/>
      <c r="E865" s="51"/>
      <c r="F865" s="3"/>
      <c r="G865" s="3"/>
      <c r="H865" s="3"/>
      <c r="I865" s="51"/>
      <c r="J865" s="51"/>
      <c r="K865" s="3"/>
      <c r="L865" s="3"/>
      <c r="M865" s="3"/>
      <c r="N865" s="3"/>
      <c r="O865" s="3"/>
      <c r="P865" s="3"/>
      <c r="Q865" s="3"/>
      <c r="R865" s="3"/>
      <c r="S865" s="3"/>
      <c r="T865" s="3"/>
      <c r="U865" s="3"/>
      <c r="V865" s="3"/>
      <c r="W865" s="3"/>
      <c r="X865" s="3"/>
      <c r="Y865" s="3"/>
      <c r="Z865" s="3"/>
    </row>
    <row r="866" spans="1:26" ht="15.75" customHeight="1" x14ac:dyDescent="0.3">
      <c r="A866" s="3"/>
      <c r="B866" s="3"/>
      <c r="C866" s="3"/>
      <c r="D866" s="51"/>
      <c r="E866" s="51"/>
      <c r="F866" s="3"/>
      <c r="G866" s="3"/>
      <c r="H866" s="3"/>
      <c r="I866" s="51"/>
      <c r="J866" s="51"/>
      <c r="K866" s="3"/>
      <c r="L866" s="3"/>
      <c r="M866" s="3"/>
      <c r="N866" s="3"/>
      <c r="O866" s="3"/>
      <c r="P866" s="3"/>
      <c r="Q866" s="3"/>
      <c r="R866" s="3"/>
      <c r="S866" s="3"/>
      <c r="T866" s="3"/>
      <c r="U866" s="3"/>
      <c r="V866" s="3"/>
      <c r="W866" s="3"/>
      <c r="X866" s="3"/>
      <c r="Y866" s="3"/>
      <c r="Z866" s="3"/>
    </row>
    <row r="867" spans="1:26" ht="15.75" customHeight="1" x14ac:dyDescent="0.3">
      <c r="A867" s="3"/>
      <c r="B867" s="3"/>
      <c r="C867" s="3"/>
      <c r="D867" s="51"/>
      <c r="E867" s="51"/>
      <c r="F867" s="3"/>
      <c r="G867" s="3"/>
      <c r="H867" s="3"/>
      <c r="I867" s="51"/>
      <c r="J867" s="51"/>
      <c r="K867" s="3"/>
      <c r="L867" s="3"/>
      <c r="M867" s="3"/>
      <c r="N867" s="3"/>
      <c r="O867" s="3"/>
      <c r="P867" s="3"/>
      <c r="Q867" s="3"/>
      <c r="R867" s="3"/>
      <c r="S867" s="3"/>
      <c r="T867" s="3"/>
      <c r="U867" s="3"/>
      <c r="V867" s="3"/>
      <c r="W867" s="3"/>
      <c r="X867" s="3"/>
      <c r="Y867" s="3"/>
      <c r="Z867" s="3"/>
    </row>
    <row r="868" spans="1:26" ht="15.75" customHeight="1" x14ac:dyDescent="0.3">
      <c r="A868" s="3"/>
      <c r="B868" s="3"/>
      <c r="C868" s="3"/>
      <c r="D868" s="51"/>
      <c r="E868" s="51"/>
      <c r="F868" s="3"/>
      <c r="G868" s="3"/>
      <c r="H868" s="3"/>
      <c r="I868" s="51"/>
      <c r="J868" s="51"/>
      <c r="K868" s="3"/>
      <c r="L868" s="3"/>
      <c r="M868" s="3"/>
      <c r="N868" s="3"/>
      <c r="O868" s="3"/>
      <c r="P868" s="3"/>
      <c r="Q868" s="3"/>
      <c r="R868" s="3"/>
      <c r="S868" s="3"/>
      <c r="T868" s="3"/>
      <c r="U868" s="3"/>
      <c r="V868" s="3"/>
      <c r="W868" s="3"/>
      <c r="X868" s="3"/>
      <c r="Y868" s="3"/>
      <c r="Z868" s="3"/>
    </row>
    <row r="869" spans="1:26" ht="15.75" customHeight="1" x14ac:dyDescent="0.3">
      <c r="A869" s="3"/>
      <c r="B869" s="3"/>
      <c r="C869" s="3"/>
      <c r="D869" s="51"/>
      <c r="E869" s="51"/>
      <c r="F869" s="3"/>
      <c r="G869" s="3"/>
      <c r="H869" s="3"/>
      <c r="I869" s="51"/>
      <c r="J869" s="51"/>
      <c r="K869" s="3"/>
      <c r="L869" s="3"/>
      <c r="M869" s="3"/>
      <c r="N869" s="3"/>
      <c r="O869" s="3"/>
      <c r="P869" s="3"/>
      <c r="Q869" s="3"/>
      <c r="R869" s="3"/>
      <c r="S869" s="3"/>
      <c r="T869" s="3"/>
      <c r="U869" s="3"/>
      <c r="V869" s="3"/>
      <c r="W869" s="3"/>
      <c r="X869" s="3"/>
      <c r="Y869" s="3"/>
      <c r="Z869" s="3"/>
    </row>
    <row r="870" spans="1:26" ht="15.75" customHeight="1" x14ac:dyDescent="0.3">
      <c r="A870" s="3"/>
      <c r="B870" s="3"/>
      <c r="C870" s="3"/>
      <c r="D870" s="51"/>
      <c r="E870" s="51"/>
      <c r="F870" s="3"/>
      <c r="G870" s="3"/>
      <c r="H870" s="3"/>
      <c r="I870" s="51"/>
      <c r="J870" s="51"/>
      <c r="K870" s="3"/>
      <c r="L870" s="3"/>
      <c r="M870" s="3"/>
      <c r="N870" s="3"/>
      <c r="O870" s="3"/>
      <c r="P870" s="3"/>
      <c r="Q870" s="3"/>
      <c r="R870" s="3"/>
      <c r="S870" s="3"/>
      <c r="T870" s="3"/>
      <c r="U870" s="3"/>
      <c r="V870" s="3"/>
      <c r="W870" s="3"/>
      <c r="X870" s="3"/>
      <c r="Y870" s="3"/>
      <c r="Z870" s="3"/>
    </row>
    <row r="871" spans="1:26" ht="15.75" customHeight="1" x14ac:dyDescent="0.3">
      <c r="A871" s="3"/>
      <c r="B871" s="3"/>
      <c r="C871" s="3"/>
      <c r="D871" s="51"/>
      <c r="E871" s="51"/>
      <c r="F871" s="3"/>
      <c r="G871" s="3"/>
      <c r="H871" s="3"/>
      <c r="I871" s="51"/>
      <c r="J871" s="51"/>
      <c r="K871" s="3"/>
      <c r="L871" s="3"/>
      <c r="M871" s="3"/>
      <c r="N871" s="3"/>
      <c r="O871" s="3"/>
      <c r="P871" s="3"/>
      <c r="Q871" s="3"/>
      <c r="R871" s="3"/>
      <c r="S871" s="3"/>
      <c r="T871" s="3"/>
      <c r="U871" s="3"/>
      <c r="V871" s="3"/>
      <c r="W871" s="3"/>
      <c r="X871" s="3"/>
      <c r="Y871" s="3"/>
      <c r="Z871" s="3"/>
    </row>
    <row r="872" spans="1:26" ht="15.75" customHeight="1" x14ac:dyDescent="0.3">
      <c r="A872" s="3"/>
      <c r="B872" s="3"/>
      <c r="C872" s="3"/>
      <c r="D872" s="51"/>
      <c r="E872" s="51"/>
      <c r="F872" s="3"/>
      <c r="G872" s="3"/>
      <c r="H872" s="3"/>
      <c r="I872" s="51"/>
      <c r="J872" s="51"/>
      <c r="K872" s="3"/>
      <c r="L872" s="3"/>
      <c r="M872" s="3"/>
      <c r="N872" s="3"/>
      <c r="O872" s="3"/>
      <c r="P872" s="3"/>
      <c r="Q872" s="3"/>
      <c r="R872" s="3"/>
      <c r="S872" s="3"/>
      <c r="T872" s="3"/>
      <c r="U872" s="3"/>
      <c r="V872" s="3"/>
      <c r="W872" s="3"/>
      <c r="X872" s="3"/>
      <c r="Y872" s="3"/>
      <c r="Z872" s="3"/>
    </row>
    <row r="873" spans="1:26" ht="15.75" customHeight="1" x14ac:dyDescent="0.3">
      <c r="A873" s="3"/>
      <c r="B873" s="3"/>
      <c r="C873" s="3"/>
      <c r="D873" s="51"/>
      <c r="E873" s="51"/>
      <c r="F873" s="3"/>
      <c r="G873" s="3"/>
      <c r="H873" s="3"/>
      <c r="I873" s="51"/>
      <c r="J873" s="51"/>
      <c r="K873" s="3"/>
      <c r="L873" s="3"/>
      <c r="M873" s="3"/>
      <c r="N873" s="3"/>
      <c r="O873" s="3"/>
      <c r="P873" s="3"/>
      <c r="Q873" s="3"/>
      <c r="R873" s="3"/>
      <c r="S873" s="3"/>
      <c r="T873" s="3"/>
      <c r="U873" s="3"/>
      <c r="V873" s="3"/>
      <c r="W873" s="3"/>
      <c r="X873" s="3"/>
      <c r="Y873" s="3"/>
      <c r="Z873" s="3"/>
    </row>
    <row r="874" spans="1:26" ht="15.75" customHeight="1" x14ac:dyDescent="0.3">
      <c r="A874" s="3"/>
      <c r="B874" s="3"/>
      <c r="C874" s="3"/>
      <c r="D874" s="51"/>
      <c r="E874" s="51"/>
      <c r="F874" s="3"/>
      <c r="G874" s="3"/>
      <c r="H874" s="3"/>
      <c r="I874" s="51"/>
      <c r="J874" s="51"/>
      <c r="K874" s="3"/>
      <c r="L874" s="3"/>
      <c r="M874" s="3"/>
      <c r="N874" s="3"/>
      <c r="O874" s="3"/>
      <c r="P874" s="3"/>
      <c r="Q874" s="3"/>
      <c r="R874" s="3"/>
      <c r="S874" s="3"/>
      <c r="T874" s="3"/>
      <c r="U874" s="3"/>
      <c r="V874" s="3"/>
      <c r="W874" s="3"/>
      <c r="X874" s="3"/>
      <c r="Y874" s="3"/>
      <c r="Z874" s="3"/>
    </row>
    <row r="875" spans="1:26" ht="15.75" customHeight="1" x14ac:dyDescent="0.3">
      <c r="A875" s="3"/>
      <c r="B875" s="3"/>
      <c r="C875" s="3"/>
      <c r="D875" s="51"/>
      <c r="E875" s="51"/>
      <c r="F875" s="3"/>
      <c r="G875" s="3"/>
      <c r="H875" s="3"/>
      <c r="I875" s="51"/>
      <c r="J875" s="51"/>
      <c r="K875" s="3"/>
      <c r="L875" s="3"/>
      <c r="M875" s="3"/>
      <c r="N875" s="3"/>
      <c r="O875" s="3"/>
      <c r="P875" s="3"/>
      <c r="Q875" s="3"/>
      <c r="R875" s="3"/>
      <c r="S875" s="3"/>
      <c r="T875" s="3"/>
      <c r="U875" s="3"/>
      <c r="V875" s="3"/>
      <c r="W875" s="3"/>
      <c r="X875" s="3"/>
      <c r="Y875" s="3"/>
      <c r="Z875" s="3"/>
    </row>
    <row r="876" spans="1:26" ht="15.75" customHeight="1" x14ac:dyDescent="0.3">
      <c r="A876" s="3"/>
      <c r="B876" s="3"/>
      <c r="C876" s="3"/>
      <c r="D876" s="51"/>
      <c r="E876" s="51"/>
      <c r="F876" s="3"/>
      <c r="G876" s="3"/>
      <c r="H876" s="3"/>
      <c r="I876" s="51"/>
      <c r="J876" s="51"/>
      <c r="K876" s="3"/>
      <c r="L876" s="3"/>
      <c r="M876" s="3"/>
      <c r="N876" s="3"/>
      <c r="O876" s="3"/>
      <c r="P876" s="3"/>
      <c r="Q876" s="3"/>
      <c r="R876" s="3"/>
      <c r="S876" s="3"/>
      <c r="T876" s="3"/>
      <c r="U876" s="3"/>
      <c r="V876" s="3"/>
      <c r="W876" s="3"/>
      <c r="X876" s="3"/>
      <c r="Y876" s="3"/>
      <c r="Z876" s="3"/>
    </row>
    <row r="877" spans="1:26" ht="15.75" customHeight="1" x14ac:dyDescent="0.3">
      <c r="A877" s="3"/>
      <c r="B877" s="3"/>
      <c r="C877" s="3"/>
      <c r="D877" s="51"/>
      <c r="E877" s="51"/>
      <c r="F877" s="3"/>
      <c r="G877" s="3"/>
      <c r="H877" s="3"/>
      <c r="I877" s="51"/>
      <c r="J877" s="51"/>
      <c r="K877" s="3"/>
      <c r="L877" s="3"/>
      <c r="M877" s="3"/>
      <c r="N877" s="3"/>
      <c r="O877" s="3"/>
      <c r="P877" s="3"/>
      <c r="Q877" s="3"/>
      <c r="R877" s="3"/>
      <c r="S877" s="3"/>
      <c r="T877" s="3"/>
      <c r="U877" s="3"/>
      <c r="V877" s="3"/>
      <c r="W877" s="3"/>
      <c r="X877" s="3"/>
      <c r="Y877" s="3"/>
      <c r="Z877" s="3"/>
    </row>
    <row r="878" spans="1:26" ht="15.75" customHeight="1" x14ac:dyDescent="0.3">
      <c r="A878" s="3"/>
      <c r="B878" s="3"/>
      <c r="C878" s="3"/>
      <c r="D878" s="51"/>
      <c r="E878" s="51"/>
      <c r="F878" s="3"/>
      <c r="G878" s="3"/>
      <c r="H878" s="3"/>
      <c r="I878" s="51"/>
      <c r="J878" s="51"/>
      <c r="K878" s="3"/>
      <c r="L878" s="3"/>
      <c r="M878" s="3"/>
      <c r="N878" s="3"/>
      <c r="O878" s="3"/>
      <c r="P878" s="3"/>
      <c r="Q878" s="3"/>
      <c r="R878" s="3"/>
      <c r="S878" s="3"/>
      <c r="T878" s="3"/>
      <c r="U878" s="3"/>
      <c r="V878" s="3"/>
      <c r="W878" s="3"/>
      <c r="X878" s="3"/>
      <c r="Y878" s="3"/>
      <c r="Z878" s="3"/>
    </row>
    <row r="879" spans="1:26" ht="15.75" customHeight="1" x14ac:dyDescent="0.3">
      <c r="A879" s="3"/>
      <c r="B879" s="3"/>
      <c r="C879" s="3"/>
      <c r="D879" s="51"/>
      <c r="E879" s="51"/>
      <c r="F879" s="3"/>
      <c r="G879" s="3"/>
      <c r="H879" s="3"/>
      <c r="I879" s="51"/>
      <c r="J879" s="51"/>
      <c r="K879" s="3"/>
      <c r="L879" s="3"/>
      <c r="M879" s="3"/>
      <c r="N879" s="3"/>
      <c r="O879" s="3"/>
      <c r="P879" s="3"/>
      <c r="Q879" s="3"/>
      <c r="R879" s="3"/>
      <c r="S879" s="3"/>
      <c r="T879" s="3"/>
      <c r="U879" s="3"/>
      <c r="V879" s="3"/>
      <c r="W879" s="3"/>
      <c r="X879" s="3"/>
      <c r="Y879" s="3"/>
      <c r="Z879" s="3"/>
    </row>
    <row r="880" spans="1:26" ht="15.75" customHeight="1" x14ac:dyDescent="0.3">
      <c r="A880" s="3"/>
      <c r="B880" s="3"/>
      <c r="C880" s="3"/>
      <c r="D880" s="51"/>
      <c r="E880" s="51"/>
      <c r="F880" s="3"/>
      <c r="G880" s="3"/>
      <c r="H880" s="3"/>
      <c r="I880" s="51"/>
      <c r="J880" s="51"/>
      <c r="K880" s="3"/>
      <c r="L880" s="3"/>
      <c r="M880" s="3"/>
      <c r="N880" s="3"/>
      <c r="O880" s="3"/>
      <c r="P880" s="3"/>
      <c r="Q880" s="3"/>
      <c r="R880" s="3"/>
      <c r="S880" s="3"/>
      <c r="T880" s="3"/>
      <c r="U880" s="3"/>
      <c r="V880" s="3"/>
      <c r="W880" s="3"/>
      <c r="X880" s="3"/>
      <c r="Y880" s="3"/>
      <c r="Z880" s="3"/>
    </row>
    <row r="881" spans="1:26" ht="15.75" customHeight="1" x14ac:dyDescent="0.3">
      <c r="A881" s="3"/>
      <c r="B881" s="3"/>
      <c r="C881" s="3"/>
      <c r="D881" s="51"/>
      <c r="E881" s="51"/>
      <c r="F881" s="3"/>
      <c r="G881" s="3"/>
      <c r="H881" s="3"/>
      <c r="I881" s="51"/>
      <c r="J881" s="51"/>
      <c r="K881" s="3"/>
      <c r="L881" s="3"/>
      <c r="M881" s="3"/>
      <c r="N881" s="3"/>
      <c r="O881" s="3"/>
      <c r="P881" s="3"/>
      <c r="Q881" s="3"/>
      <c r="R881" s="3"/>
      <c r="S881" s="3"/>
      <c r="T881" s="3"/>
      <c r="U881" s="3"/>
      <c r="V881" s="3"/>
      <c r="W881" s="3"/>
      <c r="X881" s="3"/>
      <c r="Y881" s="3"/>
      <c r="Z881" s="3"/>
    </row>
    <row r="882" spans="1:26" ht="15.75" customHeight="1" x14ac:dyDescent="0.3">
      <c r="A882" s="3"/>
      <c r="B882" s="3"/>
      <c r="C882" s="3"/>
      <c r="D882" s="51"/>
      <c r="E882" s="51"/>
      <c r="F882" s="3"/>
      <c r="G882" s="3"/>
      <c r="H882" s="3"/>
      <c r="I882" s="51"/>
      <c r="J882" s="51"/>
      <c r="K882" s="3"/>
      <c r="L882" s="3"/>
      <c r="M882" s="3"/>
      <c r="N882" s="3"/>
      <c r="O882" s="3"/>
      <c r="P882" s="3"/>
      <c r="Q882" s="3"/>
      <c r="R882" s="3"/>
      <c r="S882" s="3"/>
      <c r="T882" s="3"/>
      <c r="U882" s="3"/>
      <c r="V882" s="3"/>
      <c r="W882" s="3"/>
      <c r="X882" s="3"/>
      <c r="Y882" s="3"/>
      <c r="Z882" s="3"/>
    </row>
    <row r="883" spans="1:26" ht="15.75" customHeight="1" x14ac:dyDescent="0.3">
      <c r="A883" s="3"/>
      <c r="B883" s="3"/>
      <c r="C883" s="3"/>
      <c r="D883" s="51"/>
      <c r="E883" s="51"/>
      <c r="F883" s="3"/>
      <c r="G883" s="3"/>
      <c r="H883" s="3"/>
      <c r="I883" s="51"/>
      <c r="J883" s="51"/>
      <c r="K883" s="3"/>
      <c r="L883" s="3"/>
      <c r="M883" s="3"/>
      <c r="N883" s="3"/>
      <c r="O883" s="3"/>
      <c r="P883" s="3"/>
      <c r="Q883" s="3"/>
      <c r="R883" s="3"/>
      <c r="S883" s="3"/>
      <c r="T883" s="3"/>
      <c r="U883" s="3"/>
      <c r="V883" s="3"/>
      <c r="W883" s="3"/>
      <c r="X883" s="3"/>
      <c r="Y883" s="3"/>
      <c r="Z883" s="3"/>
    </row>
    <row r="884" spans="1:26" ht="15.75" customHeight="1" x14ac:dyDescent="0.3">
      <c r="A884" s="3"/>
      <c r="B884" s="3"/>
      <c r="C884" s="3"/>
      <c r="D884" s="51"/>
      <c r="E884" s="51"/>
      <c r="F884" s="3"/>
      <c r="G884" s="3"/>
      <c r="H884" s="3"/>
      <c r="I884" s="51"/>
      <c r="J884" s="51"/>
      <c r="K884" s="3"/>
      <c r="L884" s="3"/>
      <c r="M884" s="3"/>
      <c r="N884" s="3"/>
      <c r="O884" s="3"/>
      <c r="P884" s="3"/>
      <c r="Q884" s="3"/>
      <c r="R884" s="3"/>
      <c r="S884" s="3"/>
      <c r="T884" s="3"/>
      <c r="U884" s="3"/>
      <c r="V884" s="3"/>
      <c r="W884" s="3"/>
      <c r="X884" s="3"/>
      <c r="Y884" s="3"/>
      <c r="Z884" s="3"/>
    </row>
    <row r="885" spans="1:26" ht="15.75" customHeight="1" x14ac:dyDescent="0.3">
      <c r="A885" s="3"/>
      <c r="B885" s="3"/>
      <c r="C885" s="3"/>
      <c r="D885" s="51"/>
      <c r="E885" s="51"/>
      <c r="F885" s="3"/>
      <c r="G885" s="3"/>
      <c r="H885" s="3"/>
      <c r="I885" s="51"/>
      <c r="J885" s="51"/>
      <c r="K885" s="3"/>
      <c r="L885" s="3"/>
      <c r="M885" s="3"/>
      <c r="N885" s="3"/>
      <c r="O885" s="3"/>
      <c r="P885" s="3"/>
      <c r="Q885" s="3"/>
      <c r="R885" s="3"/>
      <c r="S885" s="3"/>
      <c r="T885" s="3"/>
      <c r="U885" s="3"/>
      <c r="V885" s="3"/>
      <c r="W885" s="3"/>
      <c r="X885" s="3"/>
      <c r="Y885" s="3"/>
      <c r="Z885" s="3"/>
    </row>
    <row r="886" spans="1:26" ht="15.75" customHeight="1" x14ac:dyDescent="0.3">
      <c r="A886" s="3"/>
      <c r="B886" s="3"/>
      <c r="C886" s="3"/>
      <c r="D886" s="51"/>
      <c r="E886" s="51"/>
      <c r="F886" s="3"/>
      <c r="G886" s="3"/>
      <c r="H886" s="3"/>
      <c r="I886" s="51"/>
      <c r="J886" s="51"/>
      <c r="K886" s="3"/>
      <c r="L886" s="3"/>
      <c r="M886" s="3"/>
      <c r="N886" s="3"/>
      <c r="O886" s="3"/>
      <c r="P886" s="3"/>
      <c r="Q886" s="3"/>
      <c r="R886" s="3"/>
      <c r="S886" s="3"/>
      <c r="T886" s="3"/>
      <c r="U886" s="3"/>
      <c r="V886" s="3"/>
      <c r="W886" s="3"/>
      <c r="X886" s="3"/>
      <c r="Y886" s="3"/>
      <c r="Z886" s="3"/>
    </row>
    <row r="887" spans="1:26" ht="15.75" customHeight="1" x14ac:dyDescent="0.3">
      <c r="A887" s="3"/>
      <c r="B887" s="3"/>
      <c r="C887" s="3"/>
      <c r="D887" s="51"/>
      <c r="E887" s="51"/>
      <c r="F887" s="3"/>
      <c r="G887" s="3"/>
      <c r="H887" s="3"/>
      <c r="I887" s="51"/>
      <c r="J887" s="51"/>
      <c r="K887" s="3"/>
      <c r="L887" s="3"/>
      <c r="M887" s="3"/>
      <c r="N887" s="3"/>
      <c r="O887" s="3"/>
      <c r="P887" s="3"/>
      <c r="Q887" s="3"/>
      <c r="R887" s="3"/>
      <c r="S887" s="3"/>
      <c r="T887" s="3"/>
      <c r="U887" s="3"/>
      <c r="V887" s="3"/>
      <c r="W887" s="3"/>
      <c r="X887" s="3"/>
      <c r="Y887" s="3"/>
      <c r="Z887" s="3"/>
    </row>
    <row r="888" spans="1:26" ht="15.75" customHeight="1" x14ac:dyDescent="0.3">
      <c r="A888" s="3"/>
      <c r="B888" s="3"/>
      <c r="C888" s="3"/>
      <c r="D888" s="51"/>
      <c r="E888" s="51"/>
      <c r="F888" s="3"/>
      <c r="G888" s="3"/>
      <c r="H888" s="3"/>
      <c r="I888" s="51"/>
      <c r="J888" s="51"/>
      <c r="K888" s="3"/>
      <c r="L888" s="3"/>
      <c r="M888" s="3"/>
      <c r="N888" s="3"/>
      <c r="O888" s="3"/>
      <c r="P888" s="3"/>
      <c r="Q888" s="3"/>
      <c r="R888" s="3"/>
      <c r="S888" s="3"/>
      <c r="T888" s="3"/>
      <c r="U888" s="3"/>
      <c r="V888" s="3"/>
      <c r="W888" s="3"/>
      <c r="X888" s="3"/>
      <c r="Y888" s="3"/>
      <c r="Z888" s="3"/>
    </row>
    <row r="889" spans="1:26" ht="15.75" customHeight="1" x14ac:dyDescent="0.3">
      <c r="A889" s="3"/>
      <c r="B889" s="3"/>
      <c r="C889" s="3"/>
      <c r="D889" s="51"/>
      <c r="E889" s="51"/>
      <c r="F889" s="3"/>
      <c r="G889" s="3"/>
      <c r="H889" s="3"/>
      <c r="I889" s="51"/>
      <c r="J889" s="51"/>
      <c r="K889" s="3"/>
      <c r="L889" s="3"/>
      <c r="M889" s="3"/>
      <c r="N889" s="3"/>
      <c r="O889" s="3"/>
      <c r="P889" s="3"/>
      <c r="Q889" s="3"/>
      <c r="R889" s="3"/>
      <c r="S889" s="3"/>
      <c r="T889" s="3"/>
      <c r="U889" s="3"/>
      <c r="V889" s="3"/>
      <c r="W889" s="3"/>
      <c r="X889" s="3"/>
      <c r="Y889" s="3"/>
      <c r="Z889" s="3"/>
    </row>
    <row r="890" spans="1:26" ht="15.75" customHeight="1" x14ac:dyDescent="0.3">
      <c r="A890" s="3"/>
      <c r="B890" s="3"/>
      <c r="C890" s="3"/>
      <c r="D890" s="51"/>
      <c r="E890" s="51"/>
      <c r="F890" s="3"/>
      <c r="G890" s="3"/>
      <c r="H890" s="3"/>
      <c r="I890" s="51"/>
      <c r="J890" s="51"/>
      <c r="K890" s="3"/>
      <c r="L890" s="3"/>
      <c r="M890" s="3"/>
      <c r="N890" s="3"/>
      <c r="O890" s="3"/>
      <c r="P890" s="3"/>
      <c r="Q890" s="3"/>
      <c r="R890" s="3"/>
      <c r="S890" s="3"/>
      <c r="T890" s="3"/>
      <c r="U890" s="3"/>
      <c r="V890" s="3"/>
      <c r="W890" s="3"/>
      <c r="X890" s="3"/>
      <c r="Y890" s="3"/>
      <c r="Z890" s="3"/>
    </row>
    <row r="891" spans="1:26" ht="15.75" customHeight="1" x14ac:dyDescent="0.3">
      <c r="A891" s="3"/>
      <c r="B891" s="3"/>
      <c r="C891" s="3"/>
      <c r="D891" s="51"/>
      <c r="E891" s="51"/>
      <c r="F891" s="3"/>
      <c r="G891" s="3"/>
      <c r="H891" s="3"/>
      <c r="I891" s="51"/>
      <c r="J891" s="51"/>
      <c r="K891" s="3"/>
      <c r="L891" s="3"/>
      <c r="M891" s="3"/>
      <c r="N891" s="3"/>
      <c r="O891" s="3"/>
      <c r="P891" s="3"/>
      <c r="Q891" s="3"/>
      <c r="R891" s="3"/>
      <c r="S891" s="3"/>
      <c r="T891" s="3"/>
      <c r="U891" s="3"/>
      <c r="V891" s="3"/>
      <c r="W891" s="3"/>
      <c r="X891" s="3"/>
      <c r="Y891" s="3"/>
      <c r="Z891" s="3"/>
    </row>
    <row r="892" spans="1:26" ht="15.75" customHeight="1" x14ac:dyDescent="0.3">
      <c r="A892" s="3"/>
      <c r="B892" s="3"/>
      <c r="C892" s="3"/>
      <c r="D892" s="51"/>
      <c r="E892" s="51"/>
      <c r="F892" s="3"/>
      <c r="G892" s="3"/>
      <c r="H892" s="3"/>
      <c r="I892" s="51"/>
      <c r="J892" s="51"/>
      <c r="K892" s="3"/>
      <c r="L892" s="3"/>
      <c r="M892" s="3"/>
      <c r="N892" s="3"/>
      <c r="O892" s="3"/>
      <c r="P892" s="3"/>
      <c r="Q892" s="3"/>
      <c r="R892" s="3"/>
      <c r="S892" s="3"/>
      <c r="T892" s="3"/>
      <c r="U892" s="3"/>
      <c r="V892" s="3"/>
      <c r="W892" s="3"/>
      <c r="X892" s="3"/>
      <c r="Y892" s="3"/>
      <c r="Z892" s="3"/>
    </row>
    <row r="893" spans="1:26" ht="15.75" customHeight="1" x14ac:dyDescent="0.3">
      <c r="A893" s="3"/>
      <c r="B893" s="3"/>
      <c r="C893" s="3"/>
      <c r="D893" s="51"/>
      <c r="E893" s="51"/>
      <c r="F893" s="3"/>
      <c r="G893" s="3"/>
      <c r="H893" s="3"/>
      <c r="I893" s="51"/>
      <c r="J893" s="51"/>
      <c r="K893" s="3"/>
      <c r="L893" s="3"/>
      <c r="M893" s="3"/>
      <c r="N893" s="3"/>
      <c r="O893" s="3"/>
      <c r="P893" s="3"/>
      <c r="Q893" s="3"/>
      <c r="R893" s="3"/>
      <c r="S893" s="3"/>
      <c r="T893" s="3"/>
      <c r="U893" s="3"/>
      <c r="V893" s="3"/>
      <c r="W893" s="3"/>
      <c r="X893" s="3"/>
      <c r="Y893" s="3"/>
      <c r="Z893" s="3"/>
    </row>
    <row r="894" spans="1:26" ht="15.75" customHeight="1" x14ac:dyDescent="0.3">
      <c r="A894" s="3"/>
      <c r="B894" s="3"/>
      <c r="C894" s="3"/>
      <c r="D894" s="51"/>
      <c r="E894" s="51"/>
      <c r="F894" s="3"/>
      <c r="G894" s="3"/>
      <c r="H894" s="3"/>
      <c r="I894" s="51"/>
      <c r="J894" s="51"/>
      <c r="K894" s="3"/>
      <c r="L894" s="3"/>
      <c r="M894" s="3"/>
      <c r="N894" s="3"/>
      <c r="O894" s="3"/>
      <c r="P894" s="3"/>
      <c r="Q894" s="3"/>
      <c r="R894" s="3"/>
      <c r="S894" s="3"/>
      <c r="T894" s="3"/>
      <c r="U894" s="3"/>
      <c r="V894" s="3"/>
      <c r="W894" s="3"/>
      <c r="X894" s="3"/>
      <c r="Y894" s="3"/>
      <c r="Z894" s="3"/>
    </row>
    <row r="895" spans="1:26" ht="15.75" customHeight="1" x14ac:dyDescent="0.3">
      <c r="A895" s="3"/>
      <c r="B895" s="3"/>
      <c r="C895" s="3"/>
      <c r="D895" s="51"/>
      <c r="E895" s="51"/>
      <c r="F895" s="3"/>
      <c r="G895" s="3"/>
      <c r="H895" s="3"/>
      <c r="I895" s="51"/>
      <c r="J895" s="51"/>
      <c r="K895" s="3"/>
      <c r="L895" s="3"/>
      <c r="M895" s="3"/>
      <c r="N895" s="3"/>
      <c r="O895" s="3"/>
      <c r="P895" s="3"/>
      <c r="Q895" s="3"/>
      <c r="R895" s="3"/>
      <c r="S895" s="3"/>
      <c r="T895" s="3"/>
      <c r="U895" s="3"/>
      <c r="V895" s="3"/>
      <c r="W895" s="3"/>
      <c r="X895" s="3"/>
      <c r="Y895" s="3"/>
      <c r="Z895" s="3"/>
    </row>
    <row r="896" spans="1:26" ht="15.75" customHeight="1" x14ac:dyDescent="0.3">
      <c r="A896" s="3"/>
      <c r="B896" s="3"/>
      <c r="C896" s="3"/>
      <c r="D896" s="51"/>
      <c r="E896" s="51"/>
      <c r="F896" s="3"/>
      <c r="G896" s="3"/>
      <c r="H896" s="3"/>
      <c r="I896" s="51"/>
      <c r="J896" s="51"/>
      <c r="K896" s="3"/>
      <c r="L896" s="3"/>
      <c r="M896" s="3"/>
      <c r="N896" s="3"/>
      <c r="O896" s="3"/>
      <c r="P896" s="3"/>
      <c r="Q896" s="3"/>
      <c r="R896" s="3"/>
      <c r="S896" s="3"/>
      <c r="T896" s="3"/>
      <c r="U896" s="3"/>
      <c r="V896" s="3"/>
      <c r="W896" s="3"/>
      <c r="X896" s="3"/>
      <c r="Y896" s="3"/>
      <c r="Z896" s="3"/>
    </row>
    <row r="897" spans="1:26" ht="15.75" customHeight="1" x14ac:dyDescent="0.3">
      <c r="A897" s="3"/>
      <c r="B897" s="3"/>
      <c r="C897" s="3"/>
      <c r="D897" s="51"/>
      <c r="E897" s="51"/>
      <c r="F897" s="3"/>
      <c r="G897" s="3"/>
      <c r="H897" s="3"/>
      <c r="I897" s="51"/>
      <c r="J897" s="51"/>
      <c r="K897" s="3"/>
      <c r="L897" s="3"/>
      <c r="M897" s="3"/>
      <c r="N897" s="3"/>
      <c r="O897" s="3"/>
      <c r="P897" s="3"/>
      <c r="Q897" s="3"/>
      <c r="R897" s="3"/>
      <c r="S897" s="3"/>
      <c r="T897" s="3"/>
      <c r="U897" s="3"/>
      <c r="V897" s="3"/>
      <c r="W897" s="3"/>
      <c r="X897" s="3"/>
      <c r="Y897" s="3"/>
      <c r="Z897" s="3"/>
    </row>
    <row r="898" spans="1:26" ht="15.75" customHeight="1" x14ac:dyDescent="0.3">
      <c r="A898" s="3"/>
      <c r="B898" s="3"/>
      <c r="C898" s="3"/>
      <c r="D898" s="51"/>
      <c r="E898" s="51"/>
      <c r="F898" s="3"/>
      <c r="G898" s="3"/>
      <c r="H898" s="3"/>
      <c r="I898" s="51"/>
      <c r="J898" s="51"/>
      <c r="K898" s="3"/>
      <c r="L898" s="3"/>
      <c r="M898" s="3"/>
      <c r="N898" s="3"/>
      <c r="O898" s="3"/>
      <c r="P898" s="3"/>
      <c r="Q898" s="3"/>
      <c r="R898" s="3"/>
      <c r="S898" s="3"/>
      <c r="T898" s="3"/>
      <c r="U898" s="3"/>
      <c r="V898" s="3"/>
      <c r="W898" s="3"/>
      <c r="X898" s="3"/>
      <c r="Y898" s="3"/>
      <c r="Z898" s="3"/>
    </row>
    <row r="899" spans="1:26" ht="15.75" customHeight="1" x14ac:dyDescent="0.3">
      <c r="A899" s="3"/>
      <c r="B899" s="3"/>
      <c r="C899" s="3"/>
      <c r="D899" s="51"/>
      <c r="E899" s="51"/>
      <c r="F899" s="3"/>
      <c r="G899" s="3"/>
      <c r="H899" s="3"/>
      <c r="I899" s="51"/>
      <c r="J899" s="51"/>
      <c r="K899" s="3"/>
      <c r="L899" s="3"/>
      <c r="M899" s="3"/>
      <c r="N899" s="3"/>
      <c r="O899" s="3"/>
      <c r="P899" s="3"/>
      <c r="Q899" s="3"/>
      <c r="R899" s="3"/>
      <c r="S899" s="3"/>
      <c r="T899" s="3"/>
      <c r="U899" s="3"/>
      <c r="V899" s="3"/>
      <c r="W899" s="3"/>
      <c r="X899" s="3"/>
      <c r="Y899" s="3"/>
      <c r="Z899" s="3"/>
    </row>
    <row r="900" spans="1:26" ht="15.75" customHeight="1" x14ac:dyDescent="0.3">
      <c r="A900" s="3"/>
      <c r="B900" s="3"/>
      <c r="C900" s="3"/>
      <c r="D900" s="51"/>
      <c r="E900" s="51"/>
      <c r="F900" s="3"/>
      <c r="G900" s="3"/>
      <c r="H900" s="3"/>
      <c r="I900" s="51"/>
      <c r="J900" s="51"/>
      <c r="K900" s="3"/>
      <c r="L900" s="3"/>
      <c r="M900" s="3"/>
      <c r="N900" s="3"/>
      <c r="O900" s="3"/>
      <c r="P900" s="3"/>
      <c r="Q900" s="3"/>
      <c r="R900" s="3"/>
      <c r="S900" s="3"/>
      <c r="T900" s="3"/>
      <c r="U900" s="3"/>
      <c r="V900" s="3"/>
      <c r="W900" s="3"/>
      <c r="X900" s="3"/>
      <c r="Y900" s="3"/>
      <c r="Z900" s="3"/>
    </row>
    <row r="901" spans="1:26" ht="15.75" customHeight="1" x14ac:dyDescent="0.3">
      <c r="A901" s="3"/>
      <c r="B901" s="3"/>
      <c r="C901" s="3"/>
      <c r="D901" s="51"/>
      <c r="E901" s="51"/>
      <c r="F901" s="3"/>
      <c r="G901" s="3"/>
      <c r="H901" s="3"/>
      <c r="I901" s="51"/>
      <c r="J901" s="51"/>
      <c r="K901" s="3"/>
      <c r="L901" s="3"/>
      <c r="M901" s="3"/>
      <c r="N901" s="3"/>
      <c r="O901" s="3"/>
      <c r="P901" s="3"/>
      <c r="Q901" s="3"/>
      <c r="R901" s="3"/>
      <c r="S901" s="3"/>
      <c r="T901" s="3"/>
      <c r="U901" s="3"/>
      <c r="V901" s="3"/>
      <c r="W901" s="3"/>
      <c r="X901" s="3"/>
      <c r="Y901" s="3"/>
      <c r="Z901" s="3"/>
    </row>
    <row r="902" spans="1:26" ht="15.75" customHeight="1" x14ac:dyDescent="0.3">
      <c r="A902" s="3"/>
      <c r="B902" s="3"/>
      <c r="C902" s="3"/>
      <c r="D902" s="51"/>
      <c r="E902" s="51"/>
      <c r="F902" s="3"/>
      <c r="G902" s="3"/>
      <c r="H902" s="3"/>
      <c r="I902" s="51"/>
      <c r="J902" s="51"/>
      <c r="K902" s="3"/>
      <c r="L902" s="3"/>
      <c r="M902" s="3"/>
      <c r="N902" s="3"/>
      <c r="O902" s="3"/>
      <c r="P902" s="3"/>
      <c r="Q902" s="3"/>
      <c r="R902" s="3"/>
      <c r="S902" s="3"/>
      <c r="T902" s="3"/>
      <c r="U902" s="3"/>
      <c r="V902" s="3"/>
      <c r="W902" s="3"/>
      <c r="X902" s="3"/>
      <c r="Y902" s="3"/>
      <c r="Z902" s="3"/>
    </row>
    <row r="903" spans="1:26" ht="15.75" customHeight="1" x14ac:dyDescent="0.3">
      <c r="A903" s="3"/>
      <c r="B903" s="3"/>
      <c r="C903" s="3"/>
      <c r="D903" s="51"/>
      <c r="E903" s="51"/>
      <c r="F903" s="3"/>
      <c r="G903" s="3"/>
      <c r="H903" s="3"/>
      <c r="I903" s="51"/>
      <c r="J903" s="51"/>
      <c r="K903" s="3"/>
      <c r="L903" s="3"/>
      <c r="M903" s="3"/>
      <c r="N903" s="3"/>
      <c r="O903" s="3"/>
      <c r="P903" s="3"/>
      <c r="Q903" s="3"/>
      <c r="R903" s="3"/>
      <c r="S903" s="3"/>
      <c r="T903" s="3"/>
      <c r="U903" s="3"/>
      <c r="V903" s="3"/>
      <c r="W903" s="3"/>
      <c r="X903" s="3"/>
      <c r="Y903" s="3"/>
      <c r="Z903" s="3"/>
    </row>
    <row r="904" spans="1:26" ht="15.75" customHeight="1" x14ac:dyDescent="0.3">
      <c r="A904" s="3"/>
      <c r="B904" s="3"/>
      <c r="C904" s="3"/>
      <c r="D904" s="51"/>
      <c r="E904" s="51"/>
      <c r="F904" s="3"/>
      <c r="G904" s="3"/>
      <c r="H904" s="3"/>
      <c r="I904" s="51"/>
      <c r="J904" s="51"/>
      <c r="K904" s="3"/>
      <c r="L904" s="3"/>
      <c r="M904" s="3"/>
      <c r="N904" s="3"/>
      <c r="O904" s="3"/>
      <c r="P904" s="3"/>
      <c r="Q904" s="3"/>
      <c r="R904" s="3"/>
      <c r="S904" s="3"/>
      <c r="T904" s="3"/>
      <c r="U904" s="3"/>
      <c r="V904" s="3"/>
      <c r="W904" s="3"/>
      <c r="X904" s="3"/>
      <c r="Y904" s="3"/>
      <c r="Z904" s="3"/>
    </row>
    <row r="905" spans="1:26" ht="15.75" customHeight="1" x14ac:dyDescent="0.3">
      <c r="A905" s="3"/>
      <c r="B905" s="3"/>
      <c r="C905" s="3"/>
      <c r="D905" s="51"/>
      <c r="E905" s="51"/>
      <c r="F905" s="3"/>
      <c r="G905" s="3"/>
      <c r="H905" s="3"/>
      <c r="I905" s="51"/>
      <c r="J905" s="51"/>
      <c r="K905" s="3"/>
      <c r="L905" s="3"/>
      <c r="M905" s="3"/>
      <c r="N905" s="3"/>
      <c r="O905" s="3"/>
      <c r="P905" s="3"/>
      <c r="Q905" s="3"/>
      <c r="R905" s="3"/>
      <c r="S905" s="3"/>
      <c r="T905" s="3"/>
      <c r="U905" s="3"/>
      <c r="V905" s="3"/>
      <c r="W905" s="3"/>
      <c r="X905" s="3"/>
      <c r="Y905" s="3"/>
      <c r="Z905" s="3"/>
    </row>
    <row r="906" spans="1:26" ht="15.75" customHeight="1" x14ac:dyDescent="0.3">
      <c r="A906" s="3"/>
      <c r="B906" s="3"/>
      <c r="C906" s="3"/>
      <c r="D906" s="51"/>
      <c r="E906" s="51"/>
      <c r="F906" s="3"/>
      <c r="G906" s="3"/>
      <c r="H906" s="3"/>
      <c r="I906" s="51"/>
      <c r="J906" s="51"/>
      <c r="K906" s="3"/>
      <c r="L906" s="3"/>
      <c r="M906" s="3"/>
      <c r="N906" s="3"/>
      <c r="O906" s="3"/>
      <c r="P906" s="3"/>
      <c r="Q906" s="3"/>
      <c r="R906" s="3"/>
      <c r="S906" s="3"/>
      <c r="T906" s="3"/>
      <c r="U906" s="3"/>
      <c r="V906" s="3"/>
      <c r="W906" s="3"/>
      <c r="X906" s="3"/>
      <c r="Y906" s="3"/>
      <c r="Z906" s="3"/>
    </row>
    <row r="907" spans="1:26" ht="15.75" customHeight="1" x14ac:dyDescent="0.3">
      <c r="A907" s="3"/>
      <c r="B907" s="3"/>
      <c r="C907" s="3"/>
      <c r="D907" s="51"/>
      <c r="E907" s="51"/>
      <c r="F907" s="3"/>
      <c r="G907" s="3"/>
      <c r="H907" s="3"/>
      <c r="I907" s="51"/>
      <c r="J907" s="51"/>
      <c r="K907" s="3"/>
      <c r="L907" s="3"/>
      <c r="M907" s="3"/>
      <c r="N907" s="3"/>
      <c r="O907" s="3"/>
      <c r="P907" s="3"/>
      <c r="Q907" s="3"/>
      <c r="R907" s="3"/>
      <c r="S907" s="3"/>
      <c r="T907" s="3"/>
      <c r="U907" s="3"/>
      <c r="V907" s="3"/>
      <c r="W907" s="3"/>
      <c r="X907" s="3"/>
      <c r="Y907" s="3"/>
      <c r="Z907" s="3"/>
    </row>
    <row r="908" spans="1:26" ht="15.75" customHeight="1" x14ac:dyDescent="0.3">
      <c r="A908" s="3"/>
      <c r="B908" s="3"/>
      <c r="C908" s="3"/>
      <c r="D908" s="51"/>
      <c r="E908" s="51"/>
      <c r="F908" s="3"/>
      <c r="G908" s="3"/>
      <c r="H908" s="3"/>
      <c r="I908" s="51"/>
      <c r="J908" s="51"/>
      <c r="K908" s="3"/>
      <c r="L908" s="3"/>
      <c r="M908" s="3"/>
      <c r="N908" s="3"/>
      <c r="O908" s="3"/>
      <c r="P908" s="3"/>
      <c r="Q908" s="3"/>
      <c r="R908" s="3"/>
      <c r="S908" s="3"/>
      <c r="T908" s="3"/>
      <c r="U908" s="3"/>
      <c r="V908" s="3"/>
      <c r="W908" s="3"/>
      <c r="X908" s="3"/>
      <c r="Y908" s="3"/>
      <c r="Z908" s="3"/>
    </row>
    <row r="909" spans="1:26" ht="15.75" customHeight="1" x14ac:dyDescent="0.3">
      <c r="A909" s="3"/>
      <c r="B909" s="3"/>
      <c r="C909" s="3"/>
      <c r="D909" s="51"/>
      <c r="E909" s="51"/>
      <c r="F909" s="3"/>
      <c r="G909" s="3"/>
      <c r="H909" s="3"/>
      <c r="I909" s="51"/>
      <c r="J909" s="51"/>
      <c r="K909" s="3"/>
      <c r="L909" s="3"/>
      <c r="M909" s="3"/>
      <c r="N909" s="3"/>
      <c r="O909" s="3"/>
      <c r="P909" s="3"/>
      <c r="Q909" s="3"/>
      <c r="R909" s="3"/>
      <c r="S909" s="3"/>
      <c r="T909" s="3"/>
      <c r="U909" s="3"/>
      <c r="V909" s="3"/>
      <c r="W909" s="3"/>
      <c r="X909" s="3"/>
      <c r="Y909" s="3"/>
      <c r="Z909" s="3"/>
    </row>
    <row r="910" spans="1:26" ht="15.75" customHeight="1" x14ac:dyDescent="0.3">
      <c r="A910" s="3"/>
      <c r="B910" s="3"/>
      <c r="C910" s="3"/>
      <c r="D910" s="51"/>
      <c r="E910" s="51"/>
      <c r="F910" s="3"/>
      <c r="G910" s="3"/>
      <c r="H910" s="3"/>
      <c r="I910" s="51"/>
      <c r="J910" s="51"/>
      <c r="K910" s="3"/>
      <c r="L910" s="3"/>
      <c r="M910" s="3"/>
      <c r="N910" s="3"/>
      <c r="O910" s="3"/>
      <c r="P910" s="3"/>
      <c r="Q910" s="3"/>
      <c r="R910" s="3"/>
      <c r="S910" s="3"/>
      <c r="T910" s="3"/>
      <c r="U910" s="3"/>
      <c r="V910" s="3"/>
      <c r="W910" s="3"/>
      <c r="X910" s="3"/>
      <c r="Y910" s="3"/>
      <c r="Z910" s="3"/>
    </row>
    <row r="911" spans="1:26" ht="15.75" customHeight="1" x14ac:dyDescent="0.3">
      <c r="A911" s="3"/>
      <c r="B911" s="3"/>
      <c r="C911" s="3"/>
      <c r="D911" s="51"/>
      <c r="E911" s="51"/>
      <c r="F911" s="3"/>
      <c r="G911" s="3"/>
      <c r="H911" s="3"/>
      <c r="I911" s="51"/>
      <c r="J911" s="51"/>
      <c r="K911" s="3"/>
      <c r="L911" s="3"/>
      <c r="M911" s="3"/>
      <c r="N911" s="3"/>
      <c r="O911" s="3"/>
      <c r="P911" s="3"/>
      <c r="Q911" s="3"/>
      <c r="R911" s="3"/>
      <c r="S911" s="3"/>
      <c r="T911" s="3"/>
      <c r="U911" s="3"/>
      <c r="V911" s="3"/>
      <c r="W911" s="3"/>
      <c r="X911" s="3"/>
      <c r="Y911" s="3"/>
      <c r="Z911" s="3"/>
    </row>
    <row r="912" spans="1:26" ht="15.75" customHeight="1" x14ac:dyDescent="0.3">
      <c r="A912" s="3"/>
      <c r="B912" s="3"/>
      <c r="C912" s="3"/>
      <c r="D912" s="51"/>
      <c r="E912" s="51"/>
      <c r="F912" s="3"/>
      <c r="G912" s="3"/>
      <c r="H912" s="3"/>
      <c r="I912" s="51"/>
      <c r="J912" s="51"/>
      <c r="K912" s="3"/>
      <c r="L912" s="3"/>
      <c r="M912" s="3"/>
      <c r="N912" s="3"/>
      <c r="O912" s="3"/>
      <c r="P912" s="3"/>
      <c r="Q912" s="3"/>
      <c r="R912" s="3"/>
      <c r="S912" s="3"/>
      <c r="T912" s="3"/>
      <c r="U912" s="3"/>
      <c r="V912" s="3"/>
      <c r="W912" s="3"/>
      <c r="X912" s="3"/>
      <c r="Y912" s="3"/>
      <c r="Z912" s="3"/>
    </row>
    <row r="913" spans="1:26" ht="15.75" customHeight="1" x14ac:dyDescent="0.3">
      <c r="A913" s="3"/>
      <c r="B913" s="3"/>
      <c r="C913" s="3"/>
      <c r="D913" s="51"/>
      <c r="E913" s="51"/>
      <c r="F913" s="3"/>
      <c r="G913" s="3"/>
      <c r="H913" s="3"/>
      <c r="I913" s="51"/>
      <c r="J913" s="51"/>
      <c r="K913" s="3"/>
      <c r="L913" s="3"/>
      <c r="M913" s="3"/>
      <c r="N913" s="3"/>
      <c r="O913" s="3"/>
      <c r="P913" s="3"/>
      <c r="Q913" s="3"/>
      <c r="R913" s="3"/>
      <c r="S913" s="3"/>
      <c r="T913" s="3"/>
      <c r="U913" s="3"/>
      <c r="V913" s="3"/>
      <c r="W913" s="3"/>
      <c r="X913" s="3"/>
      <c r="Y913" s="3"/>
      <c r="Z913" s="3"/>
    </row>
    <row r="914" spans="1:26" ht="15.75" customHeight="1" x14ac:dyDescent="0.3">
      <c r="A914" s="3"/>
      <c r="B914" s="3"/>
      <c r="C914" s="3"/>
      <c r="D914" s="51"/>
      <c r="E914" s="51"/>
      <c r="F914" s="3"/>
      <c r="G914" s="3"/>
      <c r="H914" s="3"/>
      <c r="I914" s="51"/>
      <c r="J914" s="51"/>
      <c r="K914" s="3"/>
      <c r="L914" s="3"/>
      <c r="M914" s="3"/>
      <c r="N914" s="3"/>
      <c r="O914" s="3"/>
      <c r="P914" s="3"/>
      <c r="Q914" s="3"/>
      <c r="R914" s="3"/>
      <c r="S914" s="3"/>
      <c r="T914" s="3"/>
      <c r="U914" s="3"/>
      <c r="V914" s="3"/>
      <c r="W914" s="3"/>
      <c r="X914" s="3"/>
      <c r="Y914" s="3"/>
      <c r="Z914" s="3"/>
    </row>
    <row r="915" spans="1:26" ht="15.75" customHeight="1" x14ac:dyDescent="0.3">
      <c r="A915" s="3"/>
      <c r="B915" s="3"/>
      <c r="C915" s="3"/>
      <c r="D915" s="51"/>
      <c r="E915" s="51"/>
      <c r="F915" s="3"/>
      <c r="G915" s="3"/>
      <c r="H915" s="3"/>
      <c r="I915" s="51"/>
      <c r="J915" s="51"/>
      <c r="K915" s="3"/>
      <c r="L915" s="3"/>
      <c r="M915" s="3"/>
      <c r="N915" s="3"/>
      <c r="O915" s="3"/>
      <c r="P915" s="3"/>
      <c r="Q915" s="3"/>
      <c r="R915" s="3"/>
      <c r="S915" s="3"/>
      <c r="T915" s="3"/>
      <c r="U915" s="3"/>
      <c r="V915" s="3"/>
      <c r="W915" s="3"/>
      <c r="X915" s="3"/>
      <c r="Y915" s="3"/>
      <c r="Z915" s="3"/>
    </row>
    <row r="916" spans="1:26" ht="15.75" customHeight="1" x14ac:dyDescent="0.3">
      <c r="A916" s="3"/>
      <c r="B916" s="3"/>
      <c r="C916" s="3"/>
      <c r="D916" s="51"/>
      <c r="E916" s="51"/>
      <c r="F916" s="3"/>
      <c r="G916" s="3"/>
      <c r="H916" s="3"/>
      <c r="I916" s="51"/>
      <c r="J916" s="51"/>
      <c r="K916" s="3"/>
      <c r="L916" s="3"/>
      <c r="M916" s="3"/>
      <c r="N916" s="3"/>
      <c r="O916" s="3"/>
      <c r="P916" s="3"/>
      <c r="Q916" s="3"/>
      <c r="R916" s="3"/>
      <c r="S916" s="3"/>
      <c r="T916" s="3"/>
      <c r="U916" s="3"/>
      <c r="V916" s="3"/>
      <c r="W916" s="3"/>
      <c r="X916" s="3"/>
      <c r="Y916" s="3"/>
      <c r="Z916" s="3"/>
    </row>
    <row r="917" spans="1:26" ht="15.75" customHeight="1" x14ac:dyDescent="0.3">
      <c r="A917" s="3"/>
      <c r="B917" s="3"/>
      <c r="C917" s="3"/>
      <c r="D917" s="51"/>
      <c r="E917" s="51"/>
      <c r="F917" s="3"/>
      <c r="G917" s="3"/>
      <c r="H917" s="3"/>
      <c r="I917" s="51"/>
      <c r="J917" s="51"/>
      <c r="K917" s="3"/>
      <c r="L917" s="3"/>
      <c r="M917" s="3"/>
      <c r="N917" s="3"/>
      <c r="O917" s="3"/>
      <c r="P917" s="3"/>
      <c r="Q917" s="3"/>
      <c r="R917" s="3"/>
      <c r="S917" s="3"/>
      <c r="T917" s="3"/>
      <c r="U917" s="3"/>
      <c r="V917" s="3"/>
      <c r="W917" s="3"/>
      <c r="X917" s="3"/>
      <c r="Y917" s="3"/>
      <c r="Z917" s="3"/>
    </row>
    <row r="918" spans="1:26" ht="15.75" customHeight="1" x14ac:dyDescent="0.3">
      <c r="A918" s="3"/>
      <c r="B918" s="3"/>
      <c r="C918" s="3"/>
      <c r="D918" s="51"/>
      <c r="E918" s="51"/>
      <c r="F918" s="3"/>
      <c r="G918" s="3"/>
      <c r="H918" s="3"/>
      <c r="I918" s="51"/>
      <c r="J918" s="51"/>
      <c r="K918" s="3"/>
      <c r="L918" s="3"/>
      <c r="M918" s="3"/>
      <c r="N918" s="3"/>
      <c r="O918" s="3"/>
      <c r="P918" s="3"/>
      <c r="Q918" s="3"/>
      <c r="R918" s="3"/>
      <c r="S918" s="3"/>
      <c r="T918" s="3"/>
      <c r="U918" s="3"/>
      <c r="V918" s="3"/>
      <c r="W918" s="3"/>
      <c r="X918" s="3"/>
      <c r="Y918" s="3"/>
      <c r="Z918" s="3"/>
    </row>
    <row r="919" spans="1:26" ht="15.75" customHeight="1" x14ac:dyDescent="0.3">
      <c r="A919" s="3"/>
      <c r="B919" s="3"/>
      <c r="C919" s="3"/>
      <c r="D919" s="51"/>
      <c r="E919" s="51"/>
      <c r="F919" s="3"/>
      <c r="G919" s="3"/>
      <c r="H919" s="3"/>
      <c r="I919" s="51"/>
      <c r="J919" s="51"/>
      <c r="K919" s="3"/>
      <c r="L919" s="3"/>
      <c r="M919" s="3"/>
      <c r="N919" s="3"/>
      <c r="O919" s="3"/>
      <c r="P919" s="3"/>
      <c r="Q919" s="3"/>
      <c r="R919" s="3"/>
      <c r="S919" s="3"/>
      <c r="T919" s="3"/>
      <c r="U919" s="3"/>
      <c r="V919" s="3"/>
      <c r="W919" s="3"/>
      <c r="X919" s="3"/>
      <c r="Y919" s="3"/>
      <c r="Z919" s="3"/>
    </row>
    <row r="920" spans="1:26" ht="15.75" customHeight="1" x14ac:dyDescent="0.3">
      <c r="A920" s="3"/>
      <c r="B920" s="3"/>
      <c r="C920" s="3"/>
      <c r="D920" s="51"/>
      <c r="E920" s="51"/>
      <c r="F920" s="3"/>
      <c r="G920" s="3"/>
      <c r="H920" s="3"/>
      <c r="I920" s="51"/>
      <c r="J920" s="51"/>
      <c r="K920" s="3"/>
      <c r="L920" s="3"/>
      <c r="M920" s="3"/>
      <c r="N920" s="3"/>
      <c r="O920" s="3"/>
      <c r="P920" s="3"/>
      <c r="Q920" s="3"/>
      <c r="R920" s="3"/>
      <c r="S920" s="3"/>
      <c r="T920" s="3"/>
      <c r="U920" s="3"/>
      <c r="V920" s="3"/>
      <c r="W920" s="3"/>
      <c r="X920" s="3"/>
      <c r="Y920" s="3"/>
      <c r="Z920" s="3"/>
    </row>
    <row r="921" spans="1:26" ht="15.75" customHeight="1" x14ac:dyDescent="0.3">
      <c r="A921" s="3"/>
      <c r="B921" s="3"/>
      <c r="C921" s="3"/>
      <c r="D921" s="51"/>
      <c r="E921" s="51"/>
      <c r="F921" s="3"/>
      <c r="G921" s="3"/>
      <c r="H921" s="3"/>
      <c r="I921" s="51"/>
      <c r="J921" s="51"/>
      <c r="K921" s="3"/>
      <c r="L921" s="3"/>
      <c r="M921" s="3"/>
      <c r="N921" s="3"/>
      <c r="O921" s="3"/>
      <c r="P921" s="3"/>
      <c r="Q921" s="3"/>
      <c r="R921" s="3"/>
      <c r="S921" s="3"/>
      <c r="T921" s="3"/>
      <c r="U921" s="3"/>
      <c r="V921" s="3"/>
      <c r="W921" s="3"/>
      <c r="X921" s="3"/>
      <c r="Y921" s="3"/>
      <c r="Z921" s="3"/>
    </row>
    <row r="922" spans="1:26" ht="15.75" customHeight="1" x14ac:dyDescent="0.3">
      <c r="A922" s="3"/>
      <c r="B922" s="3"/>
      <c r="C922" s="3"/>
      <c r="D922" s="51"/>
      <c r="E922" s="51"/>
      <c r="F922" s="3"/>
      <c r="G922" s="3"/>
      <c r="H922" s="3"/>
      <c r="I922" s="51"/>
      <c r="J922" s="51"/>
      <c r="K922" s="3"/>
      <c r="L922" s="3"/>
      <c r="M922" s="3"/>
      <c r="N922" s="3"/>
      <c r="O922" s="3"/>
      <c r="P922" s="3"/>
      <c r="Q922" s="3"/>
      <c r="R922" s="3"/>
      <c r="S922" s="3"/>
      <c r="T922" s="3"/>
      <c r="U922" s="3"/>
      <c r="V922" s="3"/>
      <c r="W922" s="3"/>
      <c r="X922" s="3"/>
      <c r="Y922" s="3"/>
      <c r="Z922" s="3"/>
    </row>
    <row r="923" spans="1:26" ht="15.75" customHeight="1" x14ac:dyDescent="0.3">
      <c r="A923" s="3"/>
      <c r="B923" s="3"/>
      <c r="C923" s="3"/>
      <c r="D923" s="51"/>
      <c r="E923" s="51"/>
      <c r="F923" s="3"/>
      <c r="G923" s="3"/>
      <c r="H923" s="3"/>
      <c r="I923" s="51"/>
      <c r="J923" s="51"/>
      <c r="K923" s="3"/>
      <c r="L923" s="3"/>
      <c r="M923" s="3"/>
      <c r="N923" s="3"/>
      <c r="O923" s="3"/>
      <c r="P923" s="3"/>
      <c r="Q923" s="3"/>
      <c r="R923" s="3"/>
      <c r="S923" s="3"/>
      <c r="T923" s="3"/>
      <c r="U923" s="3"/>
      <c r="V923" s="3"/>
      <c r="W923" s="3"/>
      <c r="X923" s="3"/>
      <c r="Y923" s="3"/>
      <c r="Z923" s="3"/>
    </row>
    <row r="924" spans="1:26" ht="15.75" customHeight="1" x14ac:dyDescent="0.3">
      <c r="A924" s="3"/>
      <c r="B924" s="3"/>
      <c r="C924" s="3"/>
      <c r="D924" s="51"/>
      <c r="E924" s="51"/>
      <c r="F924" s="3"/>
      <c r="G924" s="3"/>
      <c r="H924" s="3"/>
      <c r="I924" s="51"/>
      <c r="J924" s="51"/>
      <c r="K924" s="3"/>
      <c r="L924" s="3"/>
      <c r="M924" s="3"/>
      <c r="N924" s="3"/>
      <c r="O924" s="3"/>
      <c r="P924" s="3"/>
      <c r="Q924" s="3"/>
      <c r="R924" s="3"/>
      <c r="S924" s="3"/>
      <c r="T924" s="3"/>
      <c r="U924" s="3"/>
      <c r="V924" s="3"/>
      <c r="W924" s="3"/>
      <c r="X924" s="3"/>
      <c r="Y924" s="3"/>
      <c r="Z924" s="3"/>
    </row>
    <row r="925" spans="1:26" ht="15.75" customHeight="1" x14ac:dyDescent="0.3">
      <c r="A925" s="3"/>
      <c r="B925" s="3"/>
      <c r="C925" s="3"/>
      <c r="D925" s="51"/>
      <c r="E925" s="51"/>
      <c r="F925" s="3"/>
      <c r="G925" s="3"/>
      <c r="H925" s="3"/>
      <c r="I925" s="51"/>
      <c r="J925" s="51"/>
      <c r="K925" s="3"/>
      <c r="L925" s="3"/>
      <c r="M925" s="3"/>
      <c r="N925" s="3"/>
      <c r="O925" s="3"/>
      <c r="P925" s="3"/>
      <c r="Q925" s="3"/>
      <c r="R925" s="3"/>
      <c r="S925" s="3"/>
      <c r="T925" s="3"/>
      <c r="U925" s="3"/>
      <c r="V925" s="3"/>
      <c r="W925" s="3"/>
      <c r="X925" s="3"/>
      <c r="Y925" s="3"/>
      <c r="Z925" s="3"/>
    </row>
    <row r="926" spans="1:26" ht="15.75" customHeight="1" x14ac:dyDescent="0.3">
      <c r="A926" s="3"/>
      <c r="B926" s="3"/>
      <c r="C926" s="3"/>
      <c r="D926" s="51"/>
      <c r="E926" s="51"/>
      <c r="F926" s="3"/>
      <c r="G926" s="3"/>
      <c r="H926" s="3"/>
      <c r="I926" s="51"/>
      <c r="J926" s="51"/>
      <c r="K926" s="3"/>
      <c r="L926" s="3"/>
      <c r="M926" s="3"/>
      <c r="N926" s="3"/>
      <c r="O926" s="3"/>
      <c r="P926" s="3"/>
      <c r="Q926" s="3"/>
      <c r="R926" s="3"/>
      <c r="S926" s="3"/>
      <c r="T926" s="3"/>
      <c r="U926" s="3"/>
      <c r="V926" s="3"/>
      <c r="W926" s="3"/>
      <c r="X926" s="3"/>
      <c r="Y926" s="3"/>
      <c r="Z926" s="3"/>
    </row>
    <row r="927" spans="1:26" ht="15.75" customHeight="1" x14ac:dyDescent="0.3">
      <c r="A927" s="3"/>
      <c r="B927" s="3"/>
      <c r="C927" s="3"/>
      <c r="D927" s="51"/>
      <c r="E927" s="51"/>
      <c r="F927" s="3"/>
      <c r="G927" s="3"/>
      <c r="H927" s="3"/>
      <c r="I927" s="51"/>
      <c r="J927" s="51"/>
      <c r="K927" s="3"/>
      <c r="L927" s="3"/>
      <c r="M927" s="3"/>
      <c r="N927" s="3"/>
      <c r="O927" s="3"/>
      <c r="P927" s="3"/>
      <c r="Q927" s="3"/>
      <c r="R927" s="3"/>
      <c r="S927" s="3"/>
      <c r="T927" s="3"/>
      <c r="U927" s="3"/>
      <c r="V927" s="3"/>
      <c r="W927" s="3"/>
      <c r="X927" s="3"/>
      <c r="Y927" s="3"/>
      <c r="Z927" s="3"/>
    </row>
    <row r="928" spans="1:26" ht="15.75" customHeight="1" x14ac:dyDescent="0.3">
      <c r="A928" s="3"/>
      <c r="B928" s="3"/>
      <c r="C928" s="3"/>
      <c r="D928" s="51"/>
      <c r="E928" s="51"/>
      <c r="F928" s="3"/>
      <c r="G928" s="3"/>
      <c r="H928" s="3"/>
      <c r="I928" s="51"/>
      <c r="J928" s="51"/>
      <c r="K928" s="3"/>
      <c r="L928" s="3"/>
      <c r="M928" s="3"/>
      <c r="N928" s="3"/>
      <c r="O928" s="3"/>
      <c r="P928" s="3"/>
      <c r="Q928" s="3"/>
      <c r="R928" s="3"/>
      <c r="S928" s="3"/>
      <c r="T928" s="3"/>
      <c r="U928" s="3"/>
      <c r="V928" s="3"/>
      <c r="W928" s="3"/>
      <c r="X928" s="3"/>
      <c r="Y928" s="3"/>
      <c r="Z928" s="3"/>
    </row>
    <row r="929" spans="1:26" ht="15.75" customHeight="1" x14ac:dyDescent="0.3">
      <c r="A929" s="3"/>
      <c r="B929" s="3"/>
      <c r="C929" s="3"/>
      <c r="D929" s="51"/>
      <c r="E929" s="51"/>
      <c r="F929" s="3"/>
      <c r="G929" s="3"/>
      <c r="H929" s="3"/>
      <c r="I929" s="51"/>
      <c r="J929" s="51"/>
      <c r="K929" s="3"/>
      <c r="L929" s="3"/>
      <c r="M929" s="3"/>
      <c r="N929" s="3"/>
      <c r="O929" s="3"/>
      <c r="P929" s="3"/>
      <c r="Q929" s="3"/>
      <c r="R929" s="3"/>
      <c r="S929" s="3"/>
      <c r="T929" s="3"/>
      <c r="U929" s="3"/>
      <c r="V929" s="3"/>
      <c r="W929" s="3"/>
      <c r="X929" s="3"/>
      <c r="Y929" s="3"/>
      <c r="Z929" s="3"/>
    </row>
    <row r="930" spans="1:26" ht="15.75" customHeight="1" x14ac:dyDescent="0.3">
      <c r="A930" s="3"/>
      <c r="B930" s="3"/>
      <c r="C930" s="3"/>
      <c r="D930" s="51"/>
      <c r="E930" s="51"/>
      <c r="F930" s="3"/>
      <c r="G930" s="3"/>
      <c r="H930" s="3"/>
      <c r="I930" s="51"/>
      <c r="J930" s="51"/>
      <c r="K930" s="3"/>
      <c r="L930" s="3"/>
      <c r="M930" s="3"/>
      <c r="N930" s="3"/>
      <c r="O930" s="3"/>
      <c r="P930" s="3"/>
      <c r="Q930" s="3"/>
      <c r="R930" s="3"/>
      <c r="S930" s="3"/>
      <c r="T930" s="3"/>
      <c r="U930" s="3"/>
      <c r="V930" s="3"/>
      <c r="W930" s="3"/>
      <c r="X930" s="3"/>
      <c r="Y930" s="3"/>
      <c r="Z930" s="3"/>
    </row>
    <row r="931" spans="1:26" ht="15.75" customHeight="1" x14ac:dyDescent="0.3">
      <c r="A931" s="3"/>
      <c r="B931" s="3"/>
      <c r="C931" s="3"/>
      <c r="D931" s="51"/>
      <c r="E931" s="51"/>
      <c r="F931" s="3"/>
      <c r="G931" s="3"/>
      <c r="H931" s="3"/>
      <c r="I931" s="51"/>
      <c r="J931" s="51"/>
      <c r="K931" s="3"/>
      <c r="L931" s="3"/>
      <c r="M931" s="3"/>
      <c r="N931" s="3"/>
      <c r="O931" s="3"/>
      <c r="P931" s="3"/>
      <c r="Q931" s="3"/>
      <c r="R931" s="3"/>
      <c r="S931" s="3"/>
      <c r="T931" s="3"/>
      <c r="U931" s="3"/>
      <c r="V931" s="3"/>
      <c r="W931" s="3"/>
      <c r="X931" s="3"/>
      <c r="Y931" s="3"/>
      <c r="Z931" s="3"/>
    </row>
    <row r="932" spans="1:26" ht="15.75" customHeight="1" x14ac:dyDescent="0.3">
      <c r="A932" s="3"/>
      <c r="B932" s="3"/>
      <c r="C932" s="3"/>
      <c r="D932" s="51"/>
      <c r="E932" s="51"/>
      <c r="F932" s="3"/>
      <c r="G932" s="3"/>
      <c r="H932" s="3"/>
      <c r="I932" s="51"/>
      <c r="J932" s="51"/>
      <c r="K932" s="3"/>
      <c r="L932" s="3"/>
      <c r="M932" s="3"/>
      <c r="N932" s="3"/>
      <c r="O932" s="3"/>
      <c r="P932" s="3"/>
      <c r="Q932" s="3"/>
      <c r="R932" s="3"/>
      <c r="S932" s="3"/>
      <c r="T932" s="3"/>
      <c r="U932" s="3"/>
      <c r="V932" s="3"/>
      <c r="W932" s="3"/>
      <c r="X932" s="3"/>
      <c r="Y932" s="3"/>
      <c r="Z932" s="3"/>
    </row>
    <row r="933" spans="1:26" ht="15.75" customHeight="1" x14ac:dyDescent="0.3">
      <c r="A933" s="3"/>
      <c r="B933" s="3"/>
      <c r="C933" s="3"/>
      <c r="D933" s="51"/>
      <c r="E933" s="51"/>
      <c r="F933" s="3"/>
      <c r="G933" s="3"/>
      <c r="H933" s="3"/>
      <c r="I933" s="51"/>
      <c r="J933" s="51"/>
      <c r="K933" s="3"/>
      <c r="L933" s="3"/>
      <c r="M933" s="3"/>
      <c r="N933" s="3"/>
      <c r="O933" s="3"/>
      <c r="P933" s="3"/>
      <c r="Q933" s="3"/>
      <c r="R933" s="3"/>
      <c r="S933" s="3"/>
      <c r="T933" s="3"/>
      <c r="U933" s="3"/>
      <c r="V933" s="3"/>
      <c r="W933" s="3"/>
      <c r="X933" s="3"/>
      <c r="Y933" s="3"/>
      <c r="Z933" s="3"/>
    </row>
    <row r="934" spans="1:26" ht="15.75" customHeight="1" x14ac:dyDescent="0.3">
      <c r="A934" s="3"/>
      <c r="B934" s="3"/>
      <c r="C934" s="3"/>
      <c r="D934" s="51"/>
      <c r="E934" s="51"/>
      <c r="F934" s="3"/>
      <c r="G934" s="3"/>
      <c r="H934" s="3"/>
      <c r="I934" s="51"/>
      <c r="J934" s="51"/>
      <c r="K934" s="3"/>
      <c r="L934" s="3"/>
      <c r="M934" s="3"/>
      <c r="N934" s="3"/>
      <c r="O934" s="3"/>
      <c r="P934" s="3"/>
      <c r="Q934" s="3"/>
      <c r="R934" s="3"/>
      <c r="S934" s="3"/>
      <c r="T934" s="3"/>
      <c r="U934" s="3"/>
      <c r="V934" s="3"/>
      <c r="W934" s="3"/>
      <c r="X934" s="3"/>
      <c r="Y934" s="3"/>
      <c r="Z934" s="3"/>
    </row>
    <row r="935" spans="1:26" ht="15.75" customHeight="1" x14ac:dyDescent="0.3">
      <c r="A935" s="3"/>
      <c r="B935" s="3"/>
      <c r="C935" s="3"/>
      <c r="D935" s="51"/>
      <c r="E935" s="51"/>
      <c r="F935" s="3"/>
      <c r="G935" s="3"/>
      <c r="H935" s="3"/>
      <c r="I935" s="51"/>
      <c r="J935" s="51"/>
      <c r="K935" s="3"/>
      <c r="L935" s="3"/>
      <c r="M935" s="3"/>
      <c r="N935" s="3"/>
      <c r="O935" s="3"/>
      <c r="P935" s="3"/>
      <c r="Q935" s="3"/>
      <c r="R935" s="3"/>
      <c r="S935" s="3"/>
      <c r="T935" s="3"/>
      <c r="U935" s="3"/>
      <c r="V935" s="3"/>
      <c r="W935" s="3"/>
      <c r="X935" s="3"/>
      <c r="Y935" s="3"/>
      <c r="Z935" s="3"/>
    </row>
    <row r="936" spans="1:26" ht="15.75" customHeight="1" x14ac:dyDescent="0.3">
      <c r="A936" s="3"/>
      <c r="B936" s="3"/>
      <c r="C936" s="3"/>
      <c r="D936" s="51"/>
      <c r="E936" s="51"/>
      <c r="F936" s="3"/>
      <c r="G936" s="3"/>
      <c r="H936" s="3"/>
      <c r="I936" s="51"/>
      <c r="J936" s="51"/>
      <c r="K936" s="3"/>
      <c r="L936" s="3"/>
      <c r="M936" s="3"/>
      <c r="N936" s="3"/>
      <c r="O936" s="3"/>
      <c r="P936" s="3"/>
      <c r="Q936" s="3"/>
      <c r="R936" s="3"/>
      <c r="S936" s="3"/>
      <c r="T936" s="3"/>
      <c r="U936" s="3"/>
      <c r="V936" s="3"/>
      <c r="W936" s="3"/>
      <c r="X936" s="3"/>
      <c r="Y936" s="3"/>
      <c r="Z936" s="3"/>
    </row>
    <row r="937" spans="1:26" ht="15.75" customHeight="1" x14ac:dyDescent="0.3">
      <c r="A937" s="3"/>
      <c r="B937" s="3"/>
      <c r="C937" s="3"/>
      <c r="D937" s="51"/>
      <c r="E937" s="51"/>
      <c r="F937" s="3"/>
      <c r="G937" s="3"/>
      <c r="H937" s="3"/>
      <c r="I937" s="51"/>
      <c r="J937" s="51"/>
      <c r="K937" s="3"/>
      <c r="L937" s="3"/>
      <c r="M937" s="3"/>
      <c r="N937" s="3"/>
      <c r="O937" s="3"/>
      <c r="P937" s="3"/>
      <c r="Q937" s="3"/>
      <c r="R937" s="3"/>
      <c r="S937" s="3"/>
      <c r="T937" s="3"/>
      <c r="U937" s="3"/>
      <c r="V937" s="3"/>
      <c r="W937" s="3"/>
      <c r="X937" s="3"/>
      <c r="Y937" s="3"/>
      <c r="Z937" s="3"/>
    </row>
    <row r="938" spans="1:26" ht="15.75" customHeight="1" x14ac:dyDescent="0.3">
      <c r="A938" s="3"/>
      <c r="B938" s="3"/>
      <c r="C938" s="3"/>
      <c r="D938" s="51"/>
      <c r="E938" s="51"/>
      <c r="F938" s="3"/>
      <c r="G938" s="3"/>
      <c r="H938" s="3"/>
      <c r="I938" s="51"/>
      <c r="J938" s="51"/>
      <c r="K938" s="3"/>
      <c r="L938" s="3"/>
      <c r="M938" s="3"/>
      <c r="N938" s="3"/>
      <c r="O938" s="3"/>
      <c r="P938" s="3"/>
      <c r="Q938" s="3"/>
      <c r="R938" s="3"/>
      <c r="S938" s="3"/>
      <c r="T938" s="3"/>
      <c r="U938" s="3"/>
      <c r="V938" s="3"/>
      <c r="W938" s="3"/>
      <c r="X938" s="3"/>
      <c r="Y938" s="3"/>
      <c r="Z938" s="3"/>
    </row>
    <row r="939" spans="1:26" ht="15.75" customHeight="1" x14ac:dyDescent="0.3">
      <c r="A939" s="3"/>
      <c r="B939" s="3"/>
      <c r="C939" s="3"/>
      <c r="D939" s="51"/>
      <c r="E939" s="51"/>
      <c r="F939" s="3"/>
      <c r="G939" s="3"/>
      <c r="H939" s="3"/>
      <c r="I939" s="51"/>
      <c r="J939" s="51"/>
      <c r="K939" s="3"/>
      <c r="L939" s="3"/>
      <c r="M939" s="3"/>
      <c r="N939" s="3"/>
      <c r="O939" s="3"/>
      <c r="P939" s="3"/>
      <c r="Q939" s="3"/>
      <c r="R939" s="3"/>
      <c r="S939" s="3"/>
      <c r="T939" s="3"/>
      <c r="U939" s="3"/>
      <c r="V939" s="3"/>
      <c r="W939" s="3"/>
      <c r="X939" s="3"/>
      <c r="Y939" s="3"/>
      <c r="Z939" s="3"/>
    </row>
    <row r="940" spans="1:26" ht="15.75" customHeight="1" x14ac:dyDescent="0.3">
      <c r="A940" s="3"/>
      <c r="B940" s="3"/>
      <c r="C940" s="3"/>
      <c r="D940" s="51"/>
      <c r="E940" s="51"/>
      <c r="F940" s="3"/>
      <c r="G940" s="3"/>
      <c r="H940" s="3"/>
      <c r="I940" s="51"/>
      <c r="J940" s="51"/>
      <c r="K940" s="3"/>
      <c r="L940" s="3"/>
      <c r="M940" s="3"/>
      <c r="N940" s="3"/>
      <c r="O940" s="3"/>
      <c r="P940" s="3"/>
      <c r="Q940" s="3"/>
      <c r="R940" s="3"/>
      <c r="S940" s="3"/>
      <c r="T940" s="3"/>
      <c r="U940" s="3"/>
      <c r="V940" s="3"/>
      <c r="W940" s="3"/>
      <c r="X940" s="3"/>
      <c r="Y940" s="3"/>
      <c r="Z940" s="3"/>
    </row>
    <row r="941" spans="1:26" ht="15.75" customHeight="1" x14ac:dyDescent="0.3">
      <c r="A941" s="3"/>
      <c r="B941" s="3"/>
      <c r="C941" s="3"/>
      <c r="D941" s="51"/>
      <c r="E941" s="51"/>
      <c r="F941" s="3"/>
      <c r="G941" s="3"/>
      <c r="H941" s="3"/>
      <c r="I941" s="51"/>
      <c r="J941" s="51"/>
      <c r="K941" s="3"/>
      <c r="L941" s="3"/>
      <c r="M941" s="3"/>
      <c r="N941" s="3"/>
      <c r="O941" s="3"/>
      <c r="P941" s="3"/>
      <c r="Q941" s="3"/>
      <c r="R941" s="3"/>
      <c r="S941" s="3"/>
      <c r="T941" s="3"/>
      <c r="U941" s="3"/>
      <c r="V941" s="3"/>
      <c r="W941" s="3"/>
      <c r="X941" s="3"/>
      <c r="Y941" s="3"/>
      <c r="Z941" s="3"/>
    </row>
    <row r="942" spans="1:26" ht="15.75" customHeight="1" x14ac:dyDescent="0.3">
      <c r="A942" s="3"/>
      <c r="B942" s="3"/>
      <c r="C942" s="3"/>
      <c r="D942" s="51"/>
      <c r="E942" s="51"/>
      <c r="F942" s="3"/>
      <c r="G942" s="3"/>
      <c r="H942" s="3"/>
      <c r="I942" s="51"/>
      <c r="J942" s="51"/>
      <c r="K942" s="3"/>
      <c r="L942" s="3"/>
      <c r="M942" s="3"/>
      <c r="N942" s="3"/>
      <c r="O942" s="3"/>
      <c r="P942" s="3"/>
      <c r="Q942" s="3"/>
      <c r="R942" s="3"/>
      <c r="S942" s="3"/>
      <c r="T942" s="3"/>
      <c r="U942" s="3"/>
      <c r="V942" s="3"/>
      <c r="W942" s="3"/>
      <c r="X942" s="3"/>
      <c r="Y942" s="3"/>
      <c r="Z942" s="3"/>
    </row>
    <row r="943" spans="1:26" ht="15.75" customHeight="1" x14ac:dyDescent="0.3">
      <c r="A943" s="3"/>
      <c r="B943" s="3"/>
      <c r="C943" s="3"/>
      <c r="D943" s="51"/>
      <c r="E943" s="51"/>
      <c r="F943" s="3"/>
      <c r="G943" s="3"/>
      <c r="H943" s="3"/>
      <c r="I943" s="51"/>
      <c r="J943" s="51"/>
      <c r="K943" s="3"/>
      <c r="L943" s="3"/>
      <c r="M943" s="3"/>
      <c r="N943" s="3"/>
      <c r="O943" s="3"/>
      <c r="P943" s="3"/>
      <c r="Q943" s="3"/>
      <c r="R943" s="3"/>
      <c r="S943" s="3"/>
      <c r="T943" s="3"/>
      <c r="U943" s="3"/>
      <c r="V943" s="3"/>
      <c r="W943" s="3"/>
      <c r="X943" s="3"/>
      <c r="Y943" s="3"/>
      <c r="Z943" s="3"/>
    </row>
    <row r="944" spans="1:26" ht="15.75" customHeight="1" x14ac:dyDescent="0.3">
      <c r="A944" s="3"/>
      <c r="B944" s="3"/>
      <c r="C944" s="3"/>
      <c r="D944" s="51"/>
      <c r="E944" s="51"/>
      <c r="F944" s="3"/>
      <c r="G944" s="3"/>
      <c r="H944" s="3"/>
      <c r="I944" s="51"/>
      <c r="J944" s="51"/>
      <c r="K944" s="3"/>
      <c r="L944" s="3"/>
      <c r="M944" s="3"/>
      <c r="N944" s="3"/>
      <c r="O944" s="3"/>
      <c r="P944" s="3"/>
      <c r="Q944" s="3"/>
      <c r="R944" s="3"/>
      <c r="S944" s="3"/>
      <c r="T944" s="3"/>
      <c r="U944" s="3"/>
      <c r="V944" s="3"/>
      <c r="W944" s="3"/>
      <c r="X944" s="3"/>
      <c r="Y944" s="3"/>
      <c r="Z944" s="3"/>
    </row>
    <row r="945" spans="1:26" ht="15.75" customHeight="1" x14ac:dyDescent="0.3">
      <c r="A945" s="3"/>
      <c r="B945" s="3"/>
      <c r="C945" s="3"/>
      <c r="D945" s="51"/>
      <c r="E945" s="51"/>
      <c r="F945" s="3"/>
      <c r="G945" s="3"/>
      <c r="H945" s="3"/>
      <c r="I945" s="51"/>
      <c r="J945" s="51"/>
      <c r="K945" s="3"/>
      <c r="L945" s="3"/>
      <c r="M945" s="3"/>
      <c r="N945" s="3"/>
      <c r="O945" s="3"/>
      <c r="P945" s="3"/>
      <c r="Q945" s="3"/>
      <c r="R945" s="3"/>
      <c r="S945" s="3"/>
      <c r="T945" s="3"/>
      <c r="U945" s="3"/>
      <c r="V945" s="3"/>
      <c r="W945" s="3"/>
      <c r="X945" s="3"/>
      <c r="Y945" s="3"/>
      <c r="Z945" s="3"/>
    </row>
    <row r="946" spans="1:26" ht="15.75" customHeight="1" x14ac:dyDescent="0.3">
      <c r="A946" s="3"/>
      <c r="B946" s="3"/>
      <c r="C946" s="3"/>
      <c r="D946" s="51"/>
      <c r="E946" s="51"/>
      <c r="F946" s="3"/>
      <c r="G946" s="3"/>
      <c r="H946" s="3"/>
      <c r="I946" s="51"/>
      <c r="J946" s="51"/>
      <c r="K946" s="3"/>
      <c r="L946" s="3"/>
      <c r="M946" s="3"/>
      <c r="N946" s="3"/>
      <c r="O946" s="3"/>
      <c r="P946" s="3"/>
      <c r="Q946" s="3"/>
      <c r="R946" s="3"/>
      <c r="S946" s="3"/>
      <c r="T946" s="3"/>
      <c r="U946" s="3"/>
      <c r="V946" s="3"/>
      <c r="W946" s="3"/>
      <c r="X946" s="3"/>
      <c r="Y946" s="3"/>
      <c r="Z946" s="3"/>
    </row>
    <row r="947" spans="1:26" ht="15.75" customHeight="1" x14ac:dyDescent="0.3">
      <c r="A947" s="3"/>
      <c r="B947" s="3"/>
      <c r="C947" s="3"/>
      <c r="D947" s="51"/>
      <c r="E947" s="51"/>
      <c r="F947" s="3"/>
      <c r="G947" s="3"/>
      <c r="H947" s="3"/>
      <c r="I947" s="51"/>
      <c r="J947" s="51"/>
      <c r="K947" s="3"/>
      <c r="L947" s="3"/>
      <c r="M947" s="3"/>
      <c r="N947" s="3"/>
      <c r="O947" s="3"/>
      <c r="P947" s="3"/>
      <c r="Q947" s="3"/>
      <c r="R947" s="3"/>
      <c r="S947" s="3"/>
      <c r="T947" s="3"/>
      <c r="U947" s="3"/>
      <c r="V947" s="3"/>
      <c r="W947" s="3"/>
      <c r="X947" s="3"/>
      <c r="Y947" s="3"/>
      <c r="Z947" s="3"/>
    </row>
    <row r="948" spans="1:26" ht="15.75" customHeight="1" x14ac:dyDescent="0.3">
      <c r="A948" s="3"/>
      <c r="B948" s="3"/>
      <c r="C948" s="3"/>
      <c r="D948" s="51"/>
      <c r="E948" s="51"/>
      <c r="F948" s="3"/>
      <c r="G948" s="3"/>
      <c r="H948" s="3"/>
      <c r="I948" s="51"/>
      <c r="J948" s="51"/>
      <c r="K948" s="3"/>
      <c r="L948" s="3"/>
      <c r="M948" s="3"/>
      <c r="N948" s="3"/>
      <c r="O948" s="3"/>
      <c r="P948" s="3"/>
      <c r="Q948" s="3"/>
      <c r="R948" s="3"/>
      <c r="S948" s="3"/>
      <c r="T948" s="3"/>
      <c r="U948" s="3"/>
      <c r="V948" s="3"/>
      <c r="W948" s="3"/>
      <c r="X948" s="3"/>
      <c r="Y948" s="3"/>
      <c r="Z948" s="3"/>
    </row>
    <row r="949" spans="1:26" ht="15.75" customHeight="1" x14ac:dyDescent="0.3">
      <c r="A949" s="3"/>
      <c r="B949" s="3"/>
      <c r="C949" s="3"/>
      <c r="D949" s="51"/>
      <c r="E949" s="51"/>
      <c r="F949" s="3"/>
      <c r="G949" s="3"/>
      <c r="H949" s="3"/>
      <c r="I949" s="51"/>
      <c r="J949" s="51"/>
      <c r="K949" s="3"/>
      <c r="L949" s="3"/>
      <c r="M949" s="3"/>
      <c r="N949" s="3"/>
      <c r="O949" s="3"/>
      <c r="P949" s="3"/>
      <c r="Q949" s="3"/>
      <c r="R949" s="3"/>
      <c r="S949" s="3"/>
      <c r="T949" s="3"/>
      <c r="U949" s="3"/>
      <c r="V949" s="3"/>
      <c r="W949" s="3"/>
      <c r="X949" s="3"/>
      <c r="Y949" s="3"/>
      <c r="Z949" s="3"/>
    </row>
    <row r="950" spans="1:26" ht="15.75" customHeight="1" x14ac:dyDescent="0.3">
      <c r="A950" s="3"/>
      <c r="B950" s="3"/>
      <c r="C950" s="3"/>
      <c r="D950" s="51"/>
      <c r="E950" s="51"/>
      <c r="F950" s="3"/>
      <c r="G950" s="3"/>
      <c r="H950" s="3"/>
      <c r="I950" s="51"/>
      <c r="J950" s="51"/>
      <c r="K950" s="3"/>
      <c r="L950" s="3"/>
      <c r="M950" s="3"/>
      <c r="N950" s="3"/>
      <c r="O950" s="3"/>
      <c r="P950" s="3"/>
      <c r="Q950" s="3"/>
      <c r="R950" s="3"/>
      <c r="S950" s="3"/>
      <c r="T950" s="3"/>
      <c r="U950" s="3"/>
      <c r="V950" s="3"/>
      <c r="W950" s="3"/>
      <c r="X950" s="3"/>
      <c r="Y950" s="3"/>
      <c r="Z950" s="3"/>
    </row>
    <row r="951" spans="1:26" ht="15.75" customHeight="1" x14ac:dyDescent="0.3">
      <c r="A951" s="3"/>
      <c r="B951" s="3"/>
      <c r="C951" s="3"/>
      <c r="D951" s="51"/>
      <c r="E951" s="51"/>
      <c r="F951" s="3"/>
      <c r="G951" s="3"/>
      <c r="H951" s="3"/>
      <c r="I951" s="51"/>
      <c r="J951" s="51"/>
      <c r="K951" s="3"/>
      <c r="L951" s="3"/>
      <c r="M951" s="3"/>
      <c r="N951" s="3"/>
      <c r="O951" s="3"/>
      <c r="P951" s="3"/>
      <c r="Q951" s="3"/>
      <c r="R951" s="3"/>
      <c r="S951" s="3"/>
      <c r="T951" s="3"/>
      <c r="U951" s="3"/>
      <c r="V951" s="3"/>
      <c r="W951" s="3"/>
      <c r="X951" s="3"/>
      <c r="Y951" s="3"/>
      <c r="Z951" s="3"/>
    </row>
    <row r="952" spans="1:26" ht="15.75" customHeight="1" x14ac:dyDescent="0.3">
      <c r="A952" s="3"/>
      <c r="B952" s="3"/>
      <c r="C952" s="3"/>
      <c r="D952" s="51"/>
      <c r="E952" s="51"/>
      <c r="F952" s="3"/>
      <c r="G952" s="3"/>
      <c r="H952" s="3"/>
      <c r="I952" s="51"/>
      <c r="J952" s="51"/>
      <c r="K952" s="3"/>
      <c r="L952" s="3"/>
      <c r="M952" s="3"/>
      <c r="N952" s="3"/>
      <c r="O952" s="3"/>
      <c r="P952" s="3"/>
      <c r="Q952" s="3"/>
      <c r="R952" s="3"/>
      <c r="S952" s="3"/>
      <c r="T952" s="3"/>
      <c r="U952" s="3"/>
      <c r="V952" s="3"/>
      <c r="W952" s="3"/>
      <c r="X952" s="3"/>
      <c r="Y952" s="3"/>
      <c r="Z952" s="3"/>
    </row>
    <row r="953" spans="1:26" ht="15.75" customHeight="1" x14ac:dyDescent="0.3">
      <c r="A953" s="3"/>
      <c r="B953" s="3"/>
      <c r="C953" s="3"/>
      <c r="D953" s="51"/>
      <c r="E953" s="51"/>
      <c r="F953" s="3"/>
      <c r="G953" s="3"/>
      <c r="H953" s="3"/>
      <c r="I953" s="51"/>
      <c r="J953" s="51"/>
      <c r="K953" s="3"/>
      <c r="L953" s="3"/>
      <c r="M953" s="3"/>
      <c r="N953" s="3"/>
      <c r="O953" s="3"/>
      <c r="P953" s="3"/>
      <c r="Q953" s="3"/>
      <c r="R953" s="3"/>
      <c r="S953" s="3"/>
      <c r="T953" s="3"/>
      <c r="U953" s="3"/>
      <c r="V953" s="3"/>
      <c r="W953" s="3"/>
      <c r="X953" s="3"/>
      <c r="Y953" s="3"/>
      <c r="Z953" s="3"/>
    </row>
    <row r="954" spans="1:26" ht="15.75" customHeight="1" x14ac:dyDescent="0.3">
      <c r="A954" s="3"/>
      <c r="B954" s="3"/>
      <c r="C954" s="3"/>
      <c r="D954" s="51"/>
      <c r="E954" s="51"/>
      <c r="F954" s="3"/>
      <c r="G954" s="3"/>
      <c r="H954" s="3"/>
      <c r="I954" s="51"/>
      <c r="J954" s="51"/>
      <c r="K954" s="3"/>
      <c r="L954" s="3"/>
      <c r="M954" s="3"/>
      <c r="N954" s="3"/>
      <c r="O954" s="3"/>
      <c r="P954" s="3"/>
      <c r="Q954" s="3"/>
      <c r="R954" s="3"/>
      <c r="S954" s="3"/>
      <c r="T954" s="3"/>
      <c r="U954" s="3"/>
      <c r="V954" s="3"/>
      <c r="W954" s="3"/>
      <c r="X954" s="3"/>
      <c r="Y954" s="3"/>
      <c r="Z954" s="3"/>
    </row>
    <row r="955" spans="1:26" ht="15.75" customHeight="1" x14ac:dyDescent="0.3">
      <c r="A955" s="3"/>
      <c r="B955" s="3"/>
      <c r="C955" s="3"/>
      <c r="D955" s="51"/>
      <c r="E955" s="51"/>
      <c r="F955" s="3"/>
      <c r="G955" s="3"/>
      <c r="H955" s="3"/>
      <c r="I955" s="51"/>
      <c r="J955" s="51"/>
      <c r="K955" s="3"/>
      <c r="L955" s="3"/>
      <c r="M955" s="3"/>
      <c r="N955" s="3"/>
      <c r="O955" s="3"/>
      <c r="P955" s="3"/>
      <c r="Q955" s="3"/>
      <c r="R955" s="3"/>
      <c r="S955" s="3"/>
      <c r="T955" s="3"/>
      <c r="U955" s="3"/>
      <c r="V955" s="3"/>
      <c r="W955" s="3"/>
      <c r="X955" s="3"/>
      <c r="Y955" s="3"/>
      <c r="Z955" s="3"/>
    </row>
    <row r="956" spans="1:26" ht="15.75" customHeight="1" x14ac:dyDescent="0.3">
      <c r="A956" s="3"/>
      <c r="B956" s="3"/>
      <c r="C956" s="3"/>
      <c r="D956" s="51"/>
      <c r="E956" s="51"/>
      <c r="F956" s="3"/>
      <c r="G956" s="3"/>
      <c r="H956" s="3"/>
      <c r="I956" s="51"/>
      <c r="J956" s="51"/>
      <c r="K956" s="3"/>
      <c r="L956" s="3"/>
      <c r="M956" s="3"/>
      <c r="N956" s="3"/>
      <c r="O956" s="3"/>
      <c r="P956" s="3"/>
      <c r="Q956" s="3"/>
      <c r="R956" s="3"/>
      <c r="S956" s="3"/>
      <c r="T956" s="3"/>
      <c r="U956" s="3"/>
      <c r="V956" s="3"/>
      <c r="W956" s="3"/>
      <c r="X956" s="3"/>
      <c r="Y956" s="3"/>
      <c r="Z956" s="3"/>
    </row>
    <row r="957" spans="1:26" ht="15.75" customHeight="1" x14ac:dyDescent="0.3">
      <c r="A957" s="3"/>
      <c r="B957" s="3"/>
      <c r="C957" s="3"/>
      <c r="D957" s="51"/>
      <c r="E957" s="51"/>
      <c r="F957" s="3"/>
      <c r="G957" s="3"/>
      <c r="H957" s="3"/>
      <c r="I957" s="51"/>
      <c r="J957" s="51"/>
      <c r="K957" s="3"/>
      <c r="L957" s="3"/>
      <c r="M957" s="3"/>
      <c r="N957" s="3"/>
      <c r="O957" s="3"/>
      <c r="P957" s="3"/>
      <c r="Q957" s="3"/>
      <c r="R957" s="3"/>
      <c r="S957" s="3"/>
      <c r="T957" s="3"/>
      <c r="U957" s="3"/>
      <c r="V957" s="3"/>
      <c r="W957" s="3"/>
      <c r="X957" s="3"/>
      <c r="Y957" s="3"/>
      <c r="Z957" s="3"/>
    </row>
    <row r="958" spans="1:26" ht="15.75" customHeight="1" x14ac:dyDescent="0.3">
      <c r="A958" s="3"/>
      <c r="B958" s="3"/>
      <c r="C958" s="3"/>
      <c r="D958" s="51"/>
      <c r="E958" s="51"/>
      <c r="F958" s="3"/>
      <c r="G958" s="3"/>
      <c r="H958" s="3"/>
      <c r="I958" s="51"/>
      <c r="J958" s="51"/>
      <c r="K958" s="3"/>
      <c r="L958" s="3"/>
      <c r="M958" s="3"/>
      <c r="N958" s="3"/>
      <c r="O958" s="3"/>
      <c r="P958" s="3"/>
      <c r="Q958" s="3"/>
      <c r="R958" s="3"/>
      <c r="S958" s="3"/>
      <c r="T958" s="3"/>
      <c r="U958" s="3"/>
      <c r="V958" s="3"/>
      <c r="W958" s="3"/>
      <c r="X958" s="3"/>
      <c r="Y958" s="3"/>
      <c r="Z958" s="3"/>
    </row>
    <row r="959" spans="1:26" ht="15.75" customHeight="1" x14ac:dyDescent="0.3">
      <c r="A959" s="3"/>
      <c r="B959" s="3"/>
      <c r="C959" s="3"/>
      <c r="D959" s="51"/>
      <c r="E959" s="51"/>
      <c r="F959" s="3"/>
      <c r="G959" s="3"/>
      <c r="H959" s="3"/>
      <c r="I959" s="51"/>
      <c r="J959" s="51"/>
      <c r="K959" s="3"/>
      <c r="L959" s="3"/>
      <c r="M959" s="3"/>
      <c r="N959" s="3"/>
      <c r="O959" s="3"/>
      <c r="P959" s="3"/>
      <c r="Q959" s="3"/>
      <c r="R959" s="3"/>
      <c r="S959" s="3"/>
      <c r="T959" s="3"/>
      <c r="U959" s="3"/>
      <c r="V959" s="3"/>
      <c r="W959" s="3"/>
      <c r="X959" s="3"/>
      <c r="Y959" s="3"/>
      <c r="Z959" s="3"/>
    </row>
    <row r="960" spans="1:26" ht="15.75" customHeight="1" x14ac:dyDescent="0.3">
      <c r="A960" s="3"/>
      <c r="B960" s="3"/>
      <c r="C960" s="3"/>
      <c r="D960" s="51"/>
      <c r="E960" s="51"/>
      <c r="F960" s="3"/>
      <c r="G960" s="3"/>
      <c r="H960" s="3"/>
      <c r="I960" s="51"/>
      <c r="J960" s="51"/>
      <c r="K960" s="3"/>
      <c r="L960" s="3"/>
      <c r="M960" s="3"/>
      <c r="N960" s="3"/>
      <c r="O960" s="3"/>
      <c r="P960" s="3"/>
      <c r="Q960" s="3"/>
      <c r="R960" s="3"/>
      <c r="S960" s="3"/>
      <c r="T960" s="3"/>
      <c r="U960" s="3"/>
      <c r="V960" s="3"/>
      <c r="W960" s="3"/>
      <c r="X960" s="3"/>
      <c r="Y960" s="3"/>
      <c r="Z960" s="3"/>
    </row>
    <row r="961" spans="1:26" ht="15.75" customHeight="1" x14ac:dyDescent="0.3">
      <c r="A961" s="3"/>
      <c r="B961" s="3"/>
      <c r="C961" s="3"/>
      <c r="D961" s="51"/>
      <c r="E961" s="51"/>
      <c r="F961" s="3"/>
      <c r="G961" s="3"/>
      <c r="H961" s="3"/>
      <c r="I961" s="51"/>
      <c r="J961" s="51"/>
      <c r="K961" s="3"/>
      <c r="L961" s="3"/>
      <c r="M961" s="3"/>
      <c r="N961" s="3"/>
      <c r="O961" s="3"/>
      <c r="P961" s="3"/>
      <c r="Q961" s="3"/>
      <c r="R961" s="3"/>
      <c r="S961" s="3"/>
      <c r="T961" s="3"/>
      <c r="U961" s="3"/>
      <c r="V961" s="3"/>
      <c r="W961" s="3"/>
      <c r="X961" s="3"/>
      <c r="Y961" s="3"/>
      <c r="Z961" s="3"/>
    </row>
    <row r="962" spans="1:26" ht="15.75" customHeight="1" x14ac:dyDescent="0.3">
      <c r="A962" s="3"/>
      <c r="B962" s="3"/>
      <c r="C962" s="3"/>
      <c r="D962" s="51"/>
      <c r="E962" s="51"/>
      <c r="F962" s="3"/>
      <c r="G962" s="3"/>
      <c r="H962" s="3"/>
      <c r="I962" s="51"/>
      <c r="J962" s="51"/>
      <c r="K962" s="3"/>
      <c r="L962" s="3"/>
      <c r="M962" s="3"/>
      <c r="N962" s="3"/>
      <c r="O962" s="3"/>
      <c r="P962" s="3"/>
      <c r="Q962" s="3"/>
      <c r="R962" s="3"/>
      <c r="S962" s="3"/>
      <c r="T962" s="3"/>
      <c r="U962" s="3"/>
      <c r="V962" s="3"/>
      <c r="W962" s="3"/>
      <c r="X962" s="3"/>
      <c r="Y962" s="3"/>
      <c r="Z962" s="3"/>
    </row>
    <row r="963" spans="1:26" ht="15.75" customHeight="1" x14ac:dyDescent="0.3">
      <c r="A963" s="3"/>
      <c r="B963" s="3"/>
      <c r="C963" s="3"/>
      <c r="D963" s="51"/>
      <c r="E963" s="51"/>
      <c r="F963" s="3"/>
      <c r="G963" s="3"/>
      <c r="H963" s="3"/>
      <c r="I963" s="51"/>
      <c r="J963" s="51"/>
      <c r="K963" s="3"/>
      <c r="L963" s="3"/>
      <c r="M963" s="3"/>
      <c r="N963" s="3"/>
      <c r="O963" s="3"/>
      <c r="P963" s="3"/>
      <c r="Q963" s="3"/>
      <c r="R963" s="3"/>
      <c r="S963" s="3"/>
      <c r="T963" s="3"/>
      <c r="U963" s="3"/>
      <c r="V963" s="3"/>
      <c r="W963" s="3"/>
      <c r="X963" s="3"/>
      <c r="Y963" s="3"/>
      <c r="Z963" s="3"/>
    </row>
    <row r="964" spans="1:26" ht="15.75" customHeight="1" x14ac:dyDescent="0.3">
      <c r="A964" s="3"/>
      <c r="B964" s="3"/>
      <c r="C964" s="3"/>
      <c r="D964" s="51"/>
      <c r="E964" s="51"/>
      <c r="F964" s="3"/>
      <c r="G964" s="3"/>
      <c r="H964" s="3"/>
      <c r="I964" s="51"/>
      <c r="J964" s="51"/>
      <c r="K964" s="3"/>
      <c r="L964" s="3"/>
      <c r="M964" s="3"/>
      <c r="N964" s="3"/>
      <c r="O964" s="3"/>
      <c r="P964" s="3"/>
      <c r="Q964" s="3"/>
      <c r="R964" s="3"/>
      <c r="S964" s="3"/>
      <c r="T964" s="3"/>
      <c r="U964" s="3"/>
      <c r="V964" s="3"/>
      <c r="W964" s="3"/>
      <c r="X964" s="3"/>
      <c r="Y964" s="3"/>
      <c r="Z964" s="3"/>
    </row>
    <row r="965" spans="1:26" ht="15.75" customHeight="1" x14ac:dyDescent="0.3">
      <c r="A965" s="3"/>
      <c r="B965" s="3"/>
      <c r="C965" s="3"/>
      <c r="D965" s="51"/>
      <c r="E965" s="51"/>
      <c r="F965" s="3"/>
      <c r="G965" s="3"/>
      <c r="H965" s="3"/>
      <c r="I965" s="51"/>
      <c r="J965" s="51"/>
      <c r="K965" s="3"/>
      <c r="L965" s="3"/>
      <c r="M965" s="3"/>
      <c r="N965" s="3"/>
      <c r="O965" s="3"/>
      <c r="P965" s="3"/>
      <c r="Q965" s="3"/>
      <c r="R965" s="3"/>
      <c r="S965" s="3"/>
      <c r="T965" s="3"/>
      <c r="U965" s="3"/>
      <c r="V965" s="3"/>
      <c r="W965" s="3"/>
      <c r="X965" s="3"/>
      <c r="Y965" s="3"/>
      <c r="Z965" s="3"/>
    </row>
    <row r="966" spans="1:26" ht="15.75" customHeight="1" x14ac:dyDescent="0.3">
      <c r="A966" s="3"/>
      <c r="B966" s="3"/>
      <c r="C966" s="3"/>
      <c r="D966" s="51"/>
      <c r="E966" s="51"/>
      <c r="F966" s="3"/>
      <c r="G966" s="3"/>
      <c r="H966" s="3"/>
      <c r="I966" s="51"/>
      <c r="J966" s="51"/>
      <c r="K966" s="3"/>
      <c r="L966" s="3"/>
      <c r="M966" s="3"/>
      <c r="N966" s="3"/>
      <c r="O966" s="3"/>
      <c r="P966" s="3"/>
      <c r="Q966" s="3"/>
      <c r="R966" s="3"/>
      <c r="S966" s="3"/>
      <c r="T966" s="3"/>
      <c r="U966" s="3"/>
      <c r="V966" s="3"/>
      <c r="W966" s="3"/>
      <c r="X966" s="3"/>
      <c r="Y966" s="3"/>
      <c r="Z966" s="3"/>
    </row>
    <row r="967" spans="1:26" ht="15.75" customHeight="1" x14ac:dyDescent="0.3">
      <c r="A967" s="3"/>
      <c r="B967" s="3"/>
      <c r="C967" s="3"/>
      <c r="D967" s="51"/>
      <c r="E967" s="51"/>
      <c r="F967" s="3"/>
      <c r="G967" s="3"/>
      <c r="H967" s="3"/>
      <c r="I967" s="51"/>
      <c r="J967" s="51"/>
      <c r="K967" s="3"/>
      <c r="L967" s="3"/>
      <c r="M967" s="3"/>
      <c r="N967" s="3"/>
      <c r="O967" s="3"/>
      <c r="P967" s="3"/>
      <c r="Q967" s="3"/>
      <c r="R967" s="3"/>
      <c r="S967" s="3"/>
      <c r="T967" s="3"/>
      <c r="U967" s="3"/>
      <c r="V967" s="3"/>
      <c r="W967" s="3"/>
      <c r="X967" s="3"/>
      <c r="Y967" s="3"/>
      <c r="Z967" s="3"/>
    </row>
    <row r="968" spans="1:26" ht="15.75" customHeight="1" x14ac:dyDescent="0.3">
      <c r="A968" s="3"/>
      <c r="B968" s="3"/>
      <c r="C968" s="3"/>
      <c r="D968" s="51"/>
      <c r="E968" s="51"/>
      <c r="F968" s="3"/>
      <c r="G968" s="3"/>
      <c r="H968" s="3"/>
      <c r="I968" s="51"/>
      <c r="J968" s="51"/>
      <c r="K968" s="3"/>
      <c r="L968" s="3"/>
      <c r="M968" s="3"/>
      <c r="N968" s="3"/>
      <c r="O968" s="3"/>
      <c r="P968" s="3"/>
      <c r="Q968" s="3"/>
      <c r="R968" s="3"/>
      <c r="S968" s="3"/>
      <c r="T968" s="3"/>
      <c r="U968" s="3"/>
      <c r="V968" s="3"/>
      <c r="W968" s="3"/>
      <c r="X968" s="3"/>
      <c r="Y968" s="3"/>
      <c r="Z968" s="3"/>
    </row>
    <row r="969" spans="1:26" ht="15.75" customHeight="1" x14ac:dyDescent="0.3">
      <c r="A969" s="3"/>
      <c r="B969" s="3"/>
      <c r="C969" s="3"/>
      <c r="D969" s="51"/>
      <c r="E969" s="51"/>
      <c r="F969" s="3"/>
      <c r="G969" s="3"/>
      <c r="H969" s="3"/>
      <c r="I969" s="51"/>
      <c r="J969" s="51"/>
      <c r="K969" s="3"/>
      <c r="L969" s="3"/>
      <c r="M969" s="3"/>
      <c r="N969" s="3"/>
      <c r="O969" s="3"/>
      <c r="P969" s="3"/>
      <c r="Q969" s="3"/>
      <c r="R969" s="3"/>
      <c r="S969" s="3"/>
      <c r="T969" s="3"/>
      <c r="U969" s="3"/>
      <c r="V969" s="3"/>
      <c r="W969" s="3"/>
      <c r="X969" s="3"/>
      <c r="Y969" s="3"/>
      <c r="Z969" s="3"/>
    </row>
    <row r="970" spans="1:26" ht="15.75" customHeight="1" x14ac:dyDescent="0.3">
      <c r="A970" s="3"/>
      <c r="B970" s="3"/>
      <c r="C970" s="3"/>
      <c r="D970" s="51"/>
      <c r="E970" s="51"/>
      <c r="F970" s="3"/>
      <c r="G970" s="3"/>
      <c r="H970" s="3"/>
      <c r="I970" s="51"/>
      <c r="J970" s="51"/>
      <c r="K970" s="3"/>
      <c r="L970" s="3"/>
      <c r="M970" s="3"/>
      <c r="N970" s="3"/>
      <c r="O970" s="3"/>
      <c r="P970" s="3"/>
      <c r="Q970" s="3"/>
      <c r="R970" s="3"/>
      <c r="S970" s="3"/>
      <c r="T970" s="3"/>
      <c r="U970" s="3"/>
      <c r="V970" s="3"/>
      <c r="W970" s="3"/>
      <c r="X970" s="3"/>
      <c r="Y970" s="3"/>
      <c r="Z970" s="3"/>
    </row>
    <row r="971" spans="1:26" ht="15.75" customHeight="1" x14ac:dyDescent="0.3">
      <c r="A971" s="3"/>
      <c r="B971" s="3"/>
      <c r="C971" s="3"/>
      <c r="D971" s="51"/>
      <c r="E971" s="51"/>
      <c r="F971" s="3"/>
      <c r="G971" s="3"/>
      <c r="H971" s="3"/>
      <c r="I971" s="51"/>
      <c r="J971" s="51"/>
      <c r="K971" s="3"/>
      <c r="L971" s="3"/>
      <c r="M971" s="3"/>
      <c r="N971" s="3"/>
      <c r="O971" s="3"/>
      <c r="P971" s="3"/>
      <c r="Q971" s="3"/>
      <c r="R971" s="3"/>
      <c r="S971" s="3"/>
      <c r="T971" s="3"/>
      <c r="U971" s="3"/>
      <c r="V971" s="3"/>
      <c r="W971" s="3"/>
      <c r="X971" s="3"/>
      <c r="Y971" s="3"/>
      <c r="Z971" s="3"/>
    </row>
    <row r="972" spans="1:26" ht="15.75" customHeight="1" x14ac:dyDescent="0.3">
      <c r="A972" s="3"/>
      <c r="B972" s="3"/>
      <c r="C972" s="3"/>
      <c r="D972" s="51"/>
      <c r="E972" s="51"/>
      <c r="F972" s="3"/>
      <c r="G972" s="3"/>
      <c r="H972" s="3"/>
      <c r="I972" s="51"/>
      <c r="J972" s="51"/>
      <c r="K972" s="3"/>
      <c r="L972" s="3"/>
      <c r="M972" s="3"/>
      <c r="N972" s="3"/>
      <c r="O972" s="3"/>
      <c r="P972" s="3"/>
      <c r="Q972" s="3"/>
      <c r="R972" s="3"/>
      <c r="S972" s="3"/>
      <c r="T972" s="3"/>
      <c r="U972" s="3"/>
      <c r="V972" s="3"/>
      <c r="W972" s="3"/>
      <c r="X972" s="3"/>
      <c r="Y972" s="3"/>
      <c r="Z972" s="3"/>
    </row>
    <row r="973" spans="1:26" ht="15.75" customHeight="1" x14ac:dyDescent="0.3">
      <c r="A973" s="3"/>
      <c r="B973" s="3"/>
      <c r="C973" s="3"/>
      <c r="D973" s="51"/>
      <c r="E973" s="51"/>
      <c r="F973" s="3"/>
      <c r="G973" s="3"/>
      <c r="H973" s="3"/>
      <c r="I973" s="51"/>
      <c r="J973" s="51"/>
      <c r="K973" s="3"/>
      <c r="L973" s="3"/>
      <c r="M973" s="3"/>
      <c r="N973" s="3"/>
      <c r="O973" s="3"/>
      <c r="P973" s="3"/>
      <c r="Q973" s="3"/>
      <c r="R973" s="3"/>
      <c r="S973" s="3"/>
      <c r="T973" s="3"/>
      <c r="U973" s="3"/>
      <c r="V973" s="3"/>
      <c r="W973" s="3"/>
      <c r="X973" s="3"/>
      <c r="Y973" s="3"/>
      <c r="Z973" s="3"/>
    </row>
    <row r="974" spans="1:26" ht="15.75" customHeight="1" x14ac:dyDescent="0.3">
      <c r="A974" s="3"/>
      <c r="B974" s="3"/>
      <c r="C974" s="3"/>
      <c r="D974" s="51"/>
      <c r="E974" s="51"/>
      <c r="F974" s="3"/>
      <c r="G974" s="3"/>
      <c r="H974" s="3"/>
      <c r="I974" s="51"/>
      <c r="J974" s="51"/>
      <c r="K974" s="3"/>
      <c r="L974" s="3"/>
      <c r="M974" s="3"/>
      <c r="N974" s="3"/>
      <c r="O974" s="3"/>
      <c r="P974" s="3"/>
      <c r="Q974" s="3"/>
      <c r="R974" s="3"/>
      <c r="S974" s="3"/>
      <c r="T974" s="3"/>
      <c r="U974" s="3"/>
      <c r="V974" s="3"/>
      <c r="W974" s="3"/>
      <c r="X974" s="3"/>
      <c r="Y974" s="3"/>
      <c r="Z974" s="3"/>
    </row>
    <row r="975" spans="1:26" ht="15.75" customHeight="1" x14ac:dyDescent="0.3">
      <c r="A975" s="3"/>
      <c r="B975" s="3"/>
      <c r="C975" s="3"/>
      <c r="D975" s="51"/>
      <c r="E975" s="51"/>
      <c r="F975" s="3"/>
      <c r="G975" s="3"/>
      <c r="H975" s="3"/>
      <c r="I975" s="51"/>
      <c r="J975" s="51"/>
      <c r="K975" s="3"/>
      <c r="L975" s="3"/>
      <c r="M975" s="3"/>
      <c r="N975" s="3"/>
      <c r="O975" s="3"/>
      <c r="P975" s="3"/>
      <c r="Q975" s="3"/>
      <c r="R975" s="3"/>
      <c r="S975" s="3"/>
      <c r="T975" s="3"/>
      <c r="U975" s="3"/>
      <c r="V975" s="3"/>
      <c r="W975" s="3"/>
      <c r="X975" s="3"/>
      <c r="Y975" s="3"/>
      <c r="Z975" s="3"/>
    </row>
    <row r="976" spans="1:26" ht="15.75" customHeight="1" x14ac:dyDescent="0.3">
      <c r="A976" s="3"/>
      <c r="B976" s="3"/>
      <c r="C976" s="3"/>
      <c r="D976" s="51"/>
      <c r="E976" s="51"/>
      <c r="F976" s="3"/>
      <c r="G976" s="3"/>
      <c r="H976" s="3"/>
      <c r="I976" s="51"/>
      <c r="J976" s="51"/>
      <c r="K976" s="3"/>
      <c r="L976" s="3"/>
      <c r="M976" s="3"/>
      <c r="N976" s="3"/>
      <c r="O976" s="3"/>
      <c r="P976" s="3"/>
      <c r="Q976" s="3"/>
      <c r="R976" s="3"/>
      <c r="S976" s="3"/>
      <c r="T976" s="3"/>
      <c r="U976" s="3"/>
      <c r="V976" s="3"/>
      <c r="W976" s="3"/>
      <c r="X976" s="3"/>
      <c r="Y976" s="3"/>
      <c r="Z976" s="3"/>
    </row>
    <row r="977" spans="1:26" ht="15.75" customHeight="1" x14ac:dyDescent="0.3">
      <c r="A977" s="3"/>
      <c r="B977" s="3"/>
      <c r="C977" s="3"/>
      <c r="D977" s="51"/>
      <c r="E977" s="51"/>
      <c r="F977" s="3"/>
      <c r="G977" s="3"/>
      <c r="H977" s="3"/>
      <c r="I977" s="51"/>
      <c r="J977" s="51"/>
      <c r="K977" s="3"/>
      <c r="L977" s="3"/>
      <c r="M977" s="3"/>
      <c r="N977" s="3"/>
      <c r="O977" s="3"/>
      <c r="P977" s="3"/>
      <c r="Q977" s="3"/>
      <c r="R977" s="3"/>
      <c r="S977" s="3"/>
      <c r="T977" s="3"/>
      <c r="U977" s="3"/>
      <c r="V977" s="3"/>
      <c r="W977" s="3"/>
      <c r="X977" s="3"/>
      <c r="Y977" s="3"/>
      <c r="Z977" s="3"/>
    </row>
    <row r="978" spans="1:26" ht="15.75" customHeight="1" x14ac:dyDescent="0.3">
      <c r="A978" s="3"/>
      <c r="B978" s="3"/>
      <c r="C978" s="3"/>
      <c r="D978" s="51"/>
      <c r="E978" s="51"/>
      <c r="F978" s="3"/>
      <c r="G978" s="3"/>
      <c r="H978" s="3"/>
      <c r="I978" s="51"/>
      <c r="J978" s="51"/>
      <c r="K978" s="3"/>
      <c r="L978" s="3"/>
      <c r="M978" s="3"/>
      <c r="N978" s="3"/>
      <c r="O978" s="3"/>
      <c r="P978" s="3"/>
      <c r="Q978" s="3"/>
      <c r="R978" s="3"/>
      <c r="S978" s="3"/>
      <c r="T978" s="3"/>
      <c r="U978" s="3"/>
      <c r="V978" s="3"/>
      <c r="W978" s="3"/>
      <c r="X978" s="3"/>
      <c r="Y978" s="3"/>
      <c r="Z978" s="3"/>
    </row>
    <row r="979" spans="1:26" ht="15.75" customHeight="1" x14ac:dyDescent="0.3">
      <c r="A979" s="3"/>
      <c r="B979" s="3"/>
      <c r="C979" s="3"/>
      <c r="D979" s="51"/>
      <c r="E979" s="51"/>
      <c r="F979" s="3"/>
      <c r="G979" s="3"/>
      <c r="H979" s="3"/>
      <c r="I979" s="51"/>
      <c r="J979" s="51"/>
      <c r="K979" s="3"/>
      <c r="L979" s="3"/>
      <c r="M979" s="3"/>
      <c r="N979" s="3"/>
      <c r="O979" s="3"/>
      <c r="P979" s="3"/>
      <c r="Q979" s="3"/>
      <c r="R979" s="3"/>
      <c r="S979" s="3"/>
      <c r="T979" s="3"/>
      <c r="U979" s="3"/>
      <c r="V979" s="3"/>
      <c r="W979" s="3"/>
      <c r="X979" s="3"/>
      <c r="Y979" s="3"/>
      <c r="Z979" s="3"/>
    </row>
    <row r="980" spans="1:26" ht="15.75" customHeight="1" x14ac:dyDescent="0.3">
      <c r="A980" s="3"/>
      <c r="B980" s="3"/>
      <c r="C980" s="3"/>
      <c r="D980" s="51"/>
      <c r="E980" s="51"/>
      <c r="F980" s="3"/>
      <c r="G980" s="3"/>
      <c r="H980" s="3"/>
      <c r="I980" s="51"/>
      <c r="J980" s="51"/>
      <c r="K980" s="3"/>
      <c r="L980" s="3"/>
      <c r="M980" s="3"/>
      <c r="N980" s="3"/>
      <c r="O980" s="3"/>
      <c r="P980" s="3"/>
      <c r="Q980" s="3"/>
      <c r="R980" s="3"/>
      <c r="S980" s="3"/>
      <c r="T980" s="3"/>
      <c r="U980" s="3"/>
      <c r="V980" s="3"/>
      <c r="W980" s="3"/>
      <c r="X980" s="3"/>
      <c r="Y980" s="3"/>
      <c r="Z980" s="3"/>
    </row>
    <row r="981" spans="1:26" ht="15.75" customHeight="1" x14ac:dyDescent="0.3">
      <c r="A981" s="3"/>
      <c r="B981" s="3"/>
      <c r="C981" s="3"/>
      <c r="D981" s="51"/>
      <c r="E981" s="51"/>
      <c r="F981" s="3"/>
      <c r="G981" s="3"/>
      <c r="H981" s="3"/>
      <c r="I981" s="51"/>
      <c r="J981" s="51"/>
      <c r="K981" s="3"/>
      <c r="L981" s="3"/>
      <c r="M981" s="3"/>
      <c r="N981" s="3"/>
      <c r="O981" s="3"/>
      <c r="P981" s="3"/>
      <c r="Q981" s="3"/>
      <c r="R981" s="3"/>
      <c r="S981" s="3"/>
      <c r="T981" s="3"/>
      <c r="U981" s="3"/>
      <c r="V981" s="3"/>
      <c r="W981" s="3"/>
      <c r="X981" s="3"/>
      <c r="Y981" s="3"/>
      <c r="Z981" s="3"/>
    </row>
    <row r="982" spans="1:26" ht="15.75" customHeight="1" x14ac:dyDescent="0.3">
      <c r="A982" s="3"/>
      <c r="B982" s="3"/>
      <c r="C982" s="3"/>
      <c r="D982" s="51"/>
      <c r="E982" s="51"/>
      <c r="F982" s="3"/>
      <c r="G982" s="3"/>
      <c r="H982" s="3"/>
      <c r="I982" s="51"/>
      <c r="J982" s="51"/>
      <c r="K982" s="3"/>
      <c r="L982" s="3"/>
      <c r="M982" s="3"/>
      <c r="N982" s="3"/>
      <c r="O982" s="3"/>
      <c r="P982" s="3"/>
      <c r="Q982" s="3"/>
      <c r="R982" s="3"/>
      <c r="S982" s="3"/>
      <c r="T982" s="3"/>
      <c r="U982" s="3"/>
      <c r="V982" s="3"/>
      <c r="W982" s="3"/>
      <c r="X982" s="3"/>
      <c r="Y982" s="3"/>
      <c r="Z982" s="3"/>
    </row>
    <row r="983" spans="1:26" ht="15.75" customHeight="1" x14ac:dyDescent="0.3">
      <c r="A983" s="3"/>
      <c r="B983" s="3"/>
      <c r="C983" s="3"/>
      <c r="D983" s="51"/>
      <c r="E983" s="51"/>
      <c r="F983" s="3"/>
      <c r="G983" s="3"/>
      <c r="H983" s="3"/>
      <c r="I983" s="51"/>
      <c r="J983" s="51"/>
      <c r="K983" s="3"/>
      <c r="L983" s="3"/>
      <c r="M983" s="3"/>
      <c r="N983" s="3"/>
      <c r="O983" s="3"/>
      <c r="P983" s="3"/>
      <c r="Q983" s="3"/>
      <c r="R983" s="3"/>
      <c r="S983" s="3"/>
      <c r="T983" s="3"/>
      <c r="U983" s="3"/>
      <c r="V983" s="3"/>
      <c r="W983" s="3"/>
      <c r="X983" s="3"/>
      <c r="Y983" s="3"/>
      <c r="Z983" s="3"/>
    </row>
    <row r="984" spans="1:26" ht="15.75" customHeight="1" x14ac:dyDescent="0.3">
      <c r="A984" s="3"/>
      <c r="B984" s="3"/>
      <c r="C984" s="3"/>
      <c r="D984" s="51"/>
      <c r="E984" s="51"/>
      <c r="F984" s="3"/>
      <c r="G984" s="3"/>
      <c r="H984" s="3"/>
      <c r="I984" s="51"/>
      <c r="J984" s="51"/>
      <c r="K984" s="3"/>
      <c r="L984" s="3"/>
      <c r="M984" s="3"/>
      <c r="N984" s="3"/>
      <c r="O984" s="3"/>
      <c r="P984" s="3"/>
      <c r="Q984" s="3"/>
      <c r="R984" s="3"/>
      <c r="S984" s="3"/>
      <c r="T984" s="3"/>
      <c r="U984" s="3"/>
      <c r="V984" s="3"/>
      <c r="W984" s="3"/>
      <c r="X984" s="3"/>
      <c r="Y984" s="3"/>
      <c r="Z984" s="3"/>
    </row>
    <row r="985" spans="1:26" ht="15.75" customHeight="1" x14ac:dyDescent="0.3">
      <c r="A985" s="3"/>
      <c r="B985" s="3"/>
      <c r="C985" s="3"/>
      <c r="D985" s="51"/>
      <c r="E985" s="51"/>
      <c r="F985" s="3"/>
      <c r="G985" s="3"/>
      <c r="H985" s="3"/>
      <c r="I985" s="51"/>
      <c r="J985" s="51"/>
      <c r="K985" s="3"/>
      <c r="L985" s="3"/>
      <c r="M985" s="3"/>
      <c r="N985" s="3"/>
      <c r="O985" s="3"/>
      <c r="P985" s="3"/>
      <c r="Q985" s="3"/>
      <c r="R985" s="3"/>
      <c r="S985" s="3"/>
      <c r="T985" s="3"/>
      <c r="U985" s="3"/>
      <c r="V985" s="3"/>
      <c r="W985" s="3"/>
      <c r="X985" s="3"/>
      <c r="Y985" s="3"/>
      <c r="Z985" s="3"/>
    </row>
    <row r="986" spans="1:26" ht="15.75" customHeight="1" x14ac:dyDescent="0.3">
      <c r="A986" s="3"/>
      <c r="B986" s="3"/>
      <c r="C986" s="3"/>
      <c r="D986" s="51"/>
      <c r="E986" s="51"/>
      <c r="F986" s="3"/>
      <c r="G986" s="3"/>
      <c r="H986" s="3"/>
      <c r="I986" s="51"/>
      <c r="J986" s="51"/>
      <c r="K986" s="3"/>
      <c r="L986" s="3"/>
      <c r="M986" s="3"/>
      <c r="N986" s="3"/>
      <c r="O986" s="3"/>
      <c r="P986" s="3"/>
      <c r="Q986" s="3"/>
      <c r="R986" s="3"/>
      <c r="S986" s="3"/>
      <c r="T986" s="3"/>
      <c r="U986" s="3"/>
      <c r="V986" s="3"/>
      <c r="W986" s="3"/>
      <c r="X986" s="3"/>
      <c r="Y986" s="3"/>
      <c r="Z986" s="3"/>
    </row>
    <row r="987" spans="1:26" ht="15.75" customHeight="1" x14ac:dyDescent="0.3">
      <c r="A987" s="3"/>
      <c r="B987" s="3"/>
      <c r="C987" s="3"/>
      <c r="D987" s="51"/>
      <c r="E987" s="51"/>
      <c r="F987" s="3"/>
      <c r="G987" s="3"/>
      <c r="H987" s="3"/>
      <c r="I987" s="51"/>
      <c r="J987" s="51"/>
      <c r="K987" s="3"/>
      <c r="L987" s="3"/>
      <c r="M987" s="3"/>
      <c r="N987" s="3"/>
      <c r="O987" s="3"/>
      <c r="P987" s="3"/>
      <c r="Q987" s="3"/>
      <c r="R987" s="3"/>
      <c r="S987" s="3"/>
      <c r="T987" s="3"/>
      <c r="U987" s="3"/>
      <c r="V987" s="3"/>
      <c r="W987" s="3"/>
      <c r="X987" s="3"/>
      <c r="Y987" s="3"/>
      <c r="Z987" s="3"/>
    </row>
    <row r="988" spans="1:26" ht="15.75" customHeight="1" x14ac:dyDescent="0.3">
      <c r="A988" s="3"/>
      <c r="B988" s="3"/>
      <c r="C988" s="3"/>
      <c r="D988" s="51"/>
      <c r="E988" s="51"/>
      <c r="F988" s="3"/>
      <c r="G988" s="3"/>
      <c r="H988" s="3"/>
      <c r="I988" s="51"/>
      <c r="J988" s="51"/>
      <c r="K988" s="3"/>
      <c r="L988" s="3"/>
      <c r="M988" s="3"/>
      <c r="N988" s="3"/>
      <c r="O988" s="3"/>
      <c r="P988" s="3"/>
      <c r="Q988" s="3"/>
      <c r="R988" s="3"/>
      <c r="S988" s="3"/>
      <c r="T988" s="3"/>
      <c r="U988" s="3"/>
      <c r="V988" s="3"/>
      <c r="W988" s="3"/>
      <c r="X988" s="3"/>
      <c r="Y988" s="3"/>
      <c r="Z988" s="3"/>
    </row>
    <row r="989" spans="1:26" ht="15.75" customHeight="1" x14ac:dyDescent="0.3">
      <c r="A989" s="3"/>
      <c r="B989" s="3"/>
      <c r="C989" s="3"/>
      <c r="D989" s="51"/>
      <c r="E989" s="51"/>
      <c r="F989" s="3"/>
      <c r="G989" s="3"/>
      <c r="H989" s="3"/>
      <c r="I989" s="51"/>
      <c r="J989" s="51"/>
      <c r="K989" s="3"/>
      <c r="L989" s="3"/>
      <c r="M989" s="3"/>
      <c r="N989" s="3"/>
      <c r="O989" s="3"/>
      <c r="P989" s="3"/>
      <c r="Q989" s="3"/>
      <c r="R989" s="3"/>
      <c r="S989" s="3"/>
      <c r="T989" s="3"/>
      <c r="U989" s="3"/>
      <c r="V989" s="3"/>
      <c r="W989" s="3"/>
      <c r="X989" s="3"/>
      <c r="Y989" s="3"/>
      <c r="Z989" s="3"/>
    </row>
    <row r="990" spans="1:26" ht="15.75" customHeight="1" x14ac:dyDescent="0.3">
      <c r="A990" s="3"/>
      <c r="B990" s="3"/>
      <c r="C990" s="3"/>
      <c r="D990" s="51"/>
      <c r="E990" s="51"/>
      <c r="F990" s="3"/>
      <c r="G990" s="3"/>
      <c r="H990" s="3"/>
      <c r="I990" s="51"/>
      <c r="J990" s="51"/>
      <c r="K990" s="3"/>
      <c r="L990" s="3"/>
      <c r="M990" s="3"/>
      <c r="N990" s="3"/>
      <c r="O990" s="3"/>
      <c r="P990" s="3"/>
      <c r="Q990" s="3"/>
      <c r="R990" s="3"/>
      <c r="S990" s="3"/>
      <c r="T990" s="3"/>
      <c r="U990" s="3"/>
      <c r="V990" s="3"/>
      <c r="W990" s="3"/>
      <c r="X990" s="3"/>
      <c r="Y990" s="3"/>
      <c r="Z990" s="3"/>
    </row>
    <row r="991" spans="1:26" ht="15.75" customHeight="1" x14ac:dyDescent="0.3">
      <c r="A991" s="3"/>
      <c r="B991" s="3"/>
      <c r="C991" s="3"/>
      <c r="D991" s="51"/>
      <c r="E991" s="51"/>
      <c r="F991" s="3"/>
      <c r="G991" s="3"/>
      <c r="H991" s="3"/>
      <c r="I991" s="51"/>
      <c r="J991" s="51"/>
      <c r="K991" s="3"/>
      <c r="L991" s="3"/>
      <c r="M991" s="3"/>
      <c r="N991" s="3"/>
      <c r="O991" s="3"/>
      <c r="P991" s="3"/>
      <c r="Q991" s="3"/>
      <c r="R991" s="3"/>
      <c r="S991" s="3"/>
      <c r="T991" s="3"/>
      <c r="U991" s="3"/>
      <c r="V991" s="3"/>
      <c r="W991" s="3"/>
      <c r="X991" s="3"/>
      <c r="Y991" s="3"/>
      <c r="Z991" s="3"/>
    </row>
    <row r="992" spans="1:26" ht="15.75" customHeight="1" x14ac:dyDescent="0.3">
      <c r="A992" s="3"/>
      <c r="B992" s="3"/>
      <c r="C992" s="3"/>
      <c r="D992" s="51"/>
      <c r="E992" s="51"/>
      <c r="F992" s="3"/>
      <c r="G992" s="3"/>
      <c r="H992" s="3"/>
      <c r="I992" s="51"/>
      <c r="J992" s="51"/>
      <c r="K992" s="3"/>
      <c r="L992" s="3"/>
      <c r="M992" s="3"/>
      <c r="N992" s="3"/>
      <c r="O992" s="3"/>
      <c r="P992" s="3"/>
      <c r="Q992" s="3"/>
      <c r="R992" s="3"/>
      <c r="S992" s="3"/>
      <c r="T992" s="3"/>
      <c r="U992" s="3"/>
      <c r="V992" s="3"/>
      <c r="W992" s="3"/>
      <c r="X992" s="3"/>
      <c r="Y992" s="3"/>
      <c r="Z992" s="3"/>
    </row>
    <row r="993" spans="1:26" ht="15.75" customHeight="1" x14ac:dyDescent="0.3">
      <c r="A993" s="3"/>
      <c r="B993" s="3"/>
      <c r="C993" s="3"/>
      <c r="D993" s="51"/>
      <c r="E993" s="51"/>
      <c r="F993" s="3"/>
      <c r="G993" s="3"/>
      <c r="H993" s="3"/>
      <c r="I993" s="51"/>
      <c r="J993" s="51"/>
      <c r="K993" s="3"/>
      <c r="L993" s="3"/>
      <c r="M993" s="3"/>
      <c r="N993" s="3"/>
      <c r="O993" s="3"/>
      <c r="P993" s="3"/>
      <c r="Q993" s="3"/>
      <c r="R993" s="3"/>
      <c r="S993" s="3"/>
      <c r="T993" s="3"/>
      <c r="U993" s="3"/>
      <c r="V993" s="3"/>
      <c r="W993" s="3"/>
      <c r="X993" s="3"/>
      <c r="Y993" s="3"/>
      <c r="Z993" s="3"/>
    </row>
    <row r="994" spans="1:26" ht="15.75" customHeight="1" x14ac:dyDescent="0.3">
      <c r="A994" s="3"/>
      <c r="B994" s="3"/>
      <c r="C994" s="3"/>
      <c r="D994" s="51"/>
      <c r="E994" s="51"/>
      <c r="F994" s="3"/>
      <c r="G994" s="3"/>
      <c r="H994" s="3"/>
      <c r="I994" s="51"/>
      <c r="J994" s="51"/>
      <c r="K994" s="3"/>
      <c r="L994" s="3"/>
      <c r="M994" s="3"/>
      <c r="N994" s="3"/>
      <c r="O994" s="3"/>
      <c r="P994" s="3"/>
      <c r="Q994" s="3"/>
      <c r="R994" s="3"/>
      <c r="S994" s="3"/>
      <c r="T994" s="3"/>
      <c r="U994" s="3"/>
      <c r="V994" s="3"/>
      <c r="W994" s="3"/>
      <c r="X994" s="3"/>
      <c r="Y994" s="3"/>
      <c r="Z994" s="3"/>
    </row>
    <row r="995" spans="1:26" ht="15.75" customHeight="1" x14ac:dyDescent="0.3">
      <c r="A995" s="3"/>
      <c r="B995" s="3"/>
      <c r="C995" s="3"/>
      <c r="D995" s="51"/>
      <c r="E995" s="51"/>
      <c r="F995" s="3"/>
      <c r="G995" s="3"/>
      <c r="H995" s="3"/>
      <c r="I995" s="51"/>
      <c r="J995" s="51"/>
      <c r="K995" s="3"/>
      <c r="L995" s="3"/>
      <c r="M995" s="3"/>
      <c r="N995" s="3"/>
      <c r="O995" s="3"/>
      <c r="P995" s="3"/>
      <c r="Q995" s="3"/>
      <c r="R995" s="3"/>
      <c r="S995" s="3"/>
      <c r="T995" s="3"/>
      <c r="U995" s="3"/>
      <c r="V995" s="3"/>
      <c r="W995" s="3"/>
      <c r="X995" s="3"/>
      <c r="Y995" s="3"/>
      <c r="Z995" s="3"/>
    </row>
    <row r="996" spans="1:26" ht="15.75" customHeight="1" x14ac:dyDescent="0.3">
      <c r="A996" s="3"/>
      <c r="B996" s="3"/>
      <c r="C996" s="3"/>
      <c r="D996" s="51"/>
      <c r="E996" s="51"/>
      <c r="F996" s="3"/>
      <c r="G996" s="3"/>
      <c r="H996" s="3"/>
      <c r="I996" s="51"/>
      <c r="J996" s="51"/>
      <c r="K996" s="3"/>
      <c r="L996" s="3"/>
      <c r="M996" s="3"/>
      <c r="N996" s="3"/>
      <c r="O996" s="3"/>
      <c r="P996" s="3"/>
      <c r="Q996" s="3"/>
      <c r="R996" s="3"/>
      <c r="S996" s="3"/>
      <c r="T996" s="3"/>
      <c r="U996" s="3"/>
      <c r="V996" s="3"/>
      <c r="W996" s="3"/>
      <c r="X996" s="3"/>
      <c r="Y996" s="3"/>
      <c r="Z996" s="3"/>
    </row>
    <row r="997" spans="1:26" ht="15.75" customHeight="1" x14ac:dyDescent="0.3">
      <c r="A997" s="3"/>
      <c r="B997" s="3"/>
      <c r="C997" s="3"/>
      <c r="D997" s="51"/>
      <c r="E997" s="51"/>
      <c r="F997" s="3"/>
      <c r="G997" s="3"/>
      <c r="H997" s="3"/>
      <c r="I997" s="51"/>
      <c r="J997" s="51"/>
      <c r="K997" s="3"/>
      <c r="L997" s="3"/>
      <c r="M997" s="3"/>
      <c r="N997" s="3"/>
      <c r="O997" s="3"/>
      <c r="P997" s="3"/>
      <c r="Q997" s="3"/>
      <c r="R997" s="3"/>
      <c r="S997" s="3"/>
      <c r="T997" s="3"/>
      <c r="U997" s="3"/>
      <c r="V997" s="3"/>
      <c r="W997" s="3"/>
      <c r="X997" s="3"/>
      <c r="Y997" s="3"/>
      <c r="Z997" s="3"/>
    </row>
    <row r="998" spans="1:26" ht="15.75" customHeight="1" x14ac:dyDescent="0.3">
      <c r="A998" s="3"/>
      <c r="B998" s="3"/>
      <c r="C998" s="3"/>
      <c r="D998" s="51"/>
      <c r="E998" s="51"/>
      <c r="F998" s="3"/>
      <c r="G998" s="3"/>
      <c r="H998" s="3"/>
      <c r="I998" s="51"/>
      <c r="J998" s="51"/>
      <c r="K998" s="3"/>
      <c r="L998" s="3"/>
      <c r="M998" s="3"/>
      <c r="N998" s="3"/>
      <c r="O998" s="3"/>
      <c r="P998" s="3"/>
      <c r="Q998" s="3"/>
      <c r="R998" s="3"/>
      <c r="S998" s="3"/>
      <c r="T998" s="3"/>
      <c r="U998" s="3"/>
      <c r="V998" s="3"/>
      <c r="W998" s="3"/>
      <c r="X998" s="3"/>
      <c r="Y998" s="3"/>
      <c r="Z998" s="3"/>
    </row>
    <row r="999" spans="1:26" ht="15.75" customHeight="1" x14ac:dyDescent="0.3">
      <c r="A999" s="3"/>
      <c r="B999" s="3"/>
      <c r="C999" s="3"/>
      <c r="D999" s="51"/>
      <c r="E999" s="51"/>
      <c r="F999" s="3"/>
      <c r="G999" s="3"/>
      <c r="H999" s="3"/>
      <c r="I999" s="51"/>
      <c r="J999" s="51"/>
      <c r="K999" s="3"/>
      <c r="L999" s="3"/>
      <c r="M999" s="3"/>
      <c r="N999" s="3"/>
      <c r="O999" s="3"/>
      <c r="P999" s="3"/>
      <c r="Q999" s="3"/>
      <c r="R999" s="3"/>
      <c r="S999" s="3"/>
      <c r="T999" s="3"/>
      <c r="U999" s="3"/>
      <c r="V999" s="3"/>
      <c r="W999" s="3"/>
      <c r="X999" s="3"/>
      <c r="Y999" s="3"/>
      <c r="Z999" s="3"/>
    </row>
    <row r="1000" spans="1:26" ht="15.75" customHeight="1" x14ac:dyDescent="0.3">
      <c r="A1000" s="3"/>
      <c r="B1000" s="3"/>
      <c r="C1000" s="3"/>
      <c r="D1000" s="51"/>
      <c r="E1000" s="51"/>
      <c r="F1000" s="3"/>
      <c r="G1000" s="3"/>
      <c r="H1000" s="3"/>
      <c r="I1000" s="51"/>
      <c r="J1000" s="51"/>
      <c r="K1000" s="3"/>
      <c r="L1000" s="3"/>
      <c r="M1000" s="3"/>
      <c r="N1000" s="3"/>
      <c r="O1000" s="3"/>
      <c r="P1000" s="3"/>
      <c r="Q1000" s="3"/>
      <c r="R1000" s="3"/>
      <c r="S1000" s="3"/>
      <c r="T1000" s="3"/>
      <c r="U1000" s="3"/>
      <c r="V1000" s="3"/>
      <c r="W1000" s="3"/>
      <c r="X1000" s="3"/>
      <c r="Y1000" s="3"/>
      <c r="Z1000" s="3"/>
    </row>
  </sheetData>
  <mergeCells count="1">
    <mergeCell ref="F1:H1"/>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workbookViewId="0">
      <pane ySplit="2" topLeftCell="A3" activePane="bottomLeft" state="frozen"/>
      <selection pane="bottomLeft" activeCell="B4" sqref="B4"/>
    </sheetView>
  </sheetViews>
  <sheetFormatPr defaultColWidth="12.59765625" defaultRowHeight="15" customHeight="1" x14ac:dyDescent="0.25"/>
  <cols>
    <col min="1" max="1" width="9.59765625" customWidth="1"/>
    <col min="2" max="2" width="14.796875" customWidth="1"/>
    <col min="3" max="3" width="23.09765625" customWidth="1"/>
    <col min="4" max="4" width="43.19921875" customWidth="1"/>
    <col min="5" max="5" width="53" customWidth="1"/>
    <col min="6" max="6" width="22.296875" customWidth="1"/>
    <col min="7" max="7" width="23.5" customWidth="1"/>
    <col min="8" max="8" width="24.796875" customWidth="1"/>
    <col min="9" max="9" width="23.19921875" customWidth="1"/>
    <col min="10" max="10" width="17.09765625" customWidth="1"/>
    <col min="11" max="26" width="7.59765625" customWidth="1"/>
  </cols>
  <sheetData>
    <row r="1" spans="1:26" ht="87.75" customHeight="1" x14ac:dyDescent="0.25">
      <c r="A1" s="630" t="s">
        <v>849</v>
      </c>
      <c r="B1" s="621"/>
      <c r="C1" s="621"/>
      <c r="D1" s="621"/>
      <c r="E1" s="621"/>
      <c r="F1" s="621"/>
      <c r="G1" s="621"/>
      <c r="H1" s="621"/>
      <c r="I1" s="621"/>
      <c r="J1" s="628"/>
    </row>
    <row r="2" spans="1:26" ht="82.5" customHeight="1" x14ac:dyDescent="0.25">
      <c r="A2" s="65" t="s">
        <v>798</v>
      </c>
      <c r="B2" s="66" t="s">
        <v>850</v>
      </c>
      <c r="C2" s="67" t="s">
        <v>851</v>
      </c>
      <c r="D2" s="67" t="s">
        <v>852</v>
      </c>
      <c r="E2" s="67" t="s">
        <v>853</v>
      </c>
      <c r="F2" s="67" t="s">
        <v>854</v>
      </c>
      <c r="G2" s="67" t="s">
        <v>855</v>
      </c>
      <c r="H2" s="67" t="s">
        <v>856</v>
      </c>
      <c r="I2" s="68" t="s">
        <v>857</v>
      </c>
      <c r="J2" s="65" t="s">
        <v>858</v>
      </c>
      <c r="K2" s="69"/>
      <c r="L2" s="69"/>
      <c r="M2" s="69"/>
      <c r="N2" s="69"/>
      <c r="O2" s="69"/>
      <c r="P2" s="69"/>
      <c r="Q2" s="69"/>
      <c r="R2" s="69"/>
      <c r="S2" s="69"/>
      <c r="T2" s="69"/>
      <c r="U2" s="69"/>
      <c r="V2" s="69"/>
      <c r="W2" s="69"/>
      <c r="X2" s="69"/>
      <c r="Y2" s="69"/>
      <c r="Z2" s="69"/>
    </row>
    <row r="3" spans="1:26" ht="28.2" x14ac:dyDescent="0.3">
      <c r="A3" s="48">
        <v>1</v>
      </c>
      <c r="B3" s="3" t="s">
        <v>859</v>
      </c>
      <c r="C3" s="70">
        <v>43648</v>
      </c>
      <c r="D3" s="71" t="s">
        <v>860</v>
      </c>
      <c r="E3" s="72" t="s">
        <v>861</v>
      </c>
      <c r="F3" s="73" t="s">
        <v>862</v>
      </c>
      <c r="G3" s="73">
        <v>1557134</v>
      </c>
      <c r="H3" s="74" t="s">
        <v>863</v>
      </c>
      <c r="I3" s="48" t="s">
        <v>819</v>
      </c>
      <c r="J3" s="75">
        <v>43727</v>
      </c>
      <c r="K3" s="3"/>
      <c r="L3" s="3"/>
      <c r="M3" s="3"/>
      <c r="N3" s="3"/>
      <c r="O3" s="3"/>
      <c r="P3" s="3"/>
      <c r="Q3" s="3"/>
      <c r="R3" s="3"/>
      <c r="S3" s="3"/>
      <c r="T3" s="3"/>
      <c r="U3" s="3"/>
      <c r="V3" s="3"/>
      <c r="W3" s="3"/>
      <c r="X3" s="3"/>
      <c r="Y3" s="3"/>
      <c r="Z3" s="3"/>
    </row>
    <row r="4" spans="1:26" ht="44.25" customHeight="1" x14ac:dyDescent="0.3">
      <c r="A4" s="48">
        <v>2</v>
      </c>
      <c r="B4" s="76" t="s">
        <v>864</v>
      </c>
      <c r="C4" s="70">
        <v>43614</v>
      </c>
      <c r="D4" s="76" t="s">
        <v>865</v>
      </c>
      <c r="E4" s="72" t="s">
        <v>866</v>
      </c>
      <c r="F4" s="73" t="s">
        <v>862</v>
      </c>
      <c r="G4" s="73">
        <v>72777.600000000006</v>
      </c>
      <c r="H4" s="74" t="s">
        <v>867</v>
      </c>
      <c r="I4" s="48" t="s">
        <v>819</v>
      </c>
      <c r="J4" s="70">
        <v>43727</v>
      </c>
      <c r="K4" s="3"/>
      <c r="L4" s="3"/>
      <c r="M4" s="3"/>
      <c r="N4" s="3"/>
      <c r="O4" s="3"/>
      <c r="P4" s="3"/>
      <c r="Q4" s="3"/>
      <c r="R4" s="3"/>
      <c r="S4" s="3"/>
      <c r="T4" s="3"/>
      <c r="U4" s="3"/>
      <c r="V4" s="3"/>
      <c r="W4" s="3"/>
      <c r="X4" s="3"/>
      <c r="Y4" s="3"/>
      <c r="Z4" s="3"/>
    </row>
    <row r="5" spans="1:26" ht="32.25" customHeight="1" x14ac:dyDescent="0.3">
      <c r="A5" s="48">
        <v>3</v>
      </c>
      <c r="B5" s="76" t="s">
        <v>864</v>
      </c>
      <c r="C5" s="70">
        <v>43527</v>
      </c>
      <c r="D5" s="76" t="s">
        <v>868</v>
      </c>
      <c r="E5" s="72" t="s">
        <v>869</v>
      </c>
      <c r="F5" s="73" t="s">
        <v>870</v>
      </c>
      <c r="G5" s="73">
        <v>14566115.529999999</v>
      </c>
      <c r="H5" s="74" t="s">
        <v>871</v>
      </c>
      <c r="I5" s="48" t="s">
        <v>819</v>
      </c>
      <c r="J5" s="70">
        <v>43727</v>
      </c>
      <c r="K5" s="3"/>
      <c r="L5" s="3"/>
      <c r="M5" s="3"/>
      <c r="N5" s="3"/>
      <c r="O5" s="3"/>
      <c r="P5" s="3"/>
      <c r="Q5" s="3"/>
      <c r="R5" s="3"/>
      <c r="S5" s="3"/>
      <c r="T5" s="3"/>
      <c r="U5" s="3"/>
      <c r="V5" s="3"/>
      <c r="W5" s="3"/>
      <c r="X5" s="3"/>
      <c r="Y5" s="3"/>
      <c r="Z5" s="3"/>
    </row>
    <row r="6" spans="1:26" ht="48" customHeight="1" x14ac:dyDescent="0.3">
      <c r="A6" s="48">
        <v>4</v>
      </c>
      <c r="B6" s="3" t="s">
        <v>859</v>
      </c>
      <c r="C6" s="70">
        <v>43672</v>
      </c>
      <c r="D6" s="76" t="s">
        <v>483</v>
      </c>
      <c r="E6" s="72" t="s">
        <v>872</v>
      </c>
      <c r="F6" s="73" t="s">
        <v>862</v>
      </c>
      <c r="G6" s="73">
        <v>317574416.87</v>
      </c>
      <c r="H6" s="74" t="s">
        <v>863</v>
      </c>
      <c r="I6" s="48" t="s">
        <v>819</v>
      </c>
      <c r="J6" s="70">
        <v>43698</v>
      </c>
      <c r="K6" s="3"/>
      <c r="L6" s="3"/>
      <c r="M6" s="3"/>
      <c r="N6" s="3"/>
      <c r="O6" s="3"/>
      <c r="P6" s="3"/>
      <c r="Q6" s="3"/>
      <c r="R6" s="3"/>
      <c r="S6" s="3"/>
      <c r="T6" s="3"/>
      <c r="U6" s="3"/>
      <c r="V6" s="3"/>
      <c r="W6" s="3"/>
      <c r="X6" s="3"/>
      <c r="Y6" s="3"/>
      <c r="Z6" s="3"/>
    </row>
    <row r="7" spans="1:26" ht="35.25" customHeight="1" x14ac:dyDescent="0.3">
      <c r="A7" s="48">
        <v>5</v>
      </c>
      <c r="B7" s="48" t="s">
        <v>859</v>
      </c>
      <c r="C7" s="70">
        <v>43602</v>
      </c>
      <c r="D7" s="77" t="s">
        <v>873</v>
      </c>
      <c r="E7" s="72" t="s">
        <v>874</v>
      </c>
      <c r="F7" s="73" t="s">
        <v>862</v>
      </c>
      <c r="G7" s="73">
        <v>92452296</v>
      </c>
      <c r="H7" s="74" t="s">
        <v>863</v>
      </c>
      <c r="I7" s="48" t="s">
        <v>819</v>
      </c>
      <c r="J7" s="70">
        <v>43698</v>
      </c>
      <c r="K7" s="3"/>
      <c r="L7" s="3"/>
      <c r="M7" s="3"/>
      <c r="N7" s="3"/>
      <c r="O7" s="3"/>
      <c r="P7" s="3"/>
      <c r="Q7" s="3"/>
      <c r="R7" s="3"/>
      <c r="S7" s="3"/>
      <c r="T7" s="3"/>
      <c r="U7" s="3"/>
      <c r="V7" s="3"/>
      <c r="W7" s="3"/>
      <c r="X7" s="3"/>
      <c r="Y7" s="3"/>
      <c r="Z7" s="3"/>
    </row>
    <row r="8" spans="1:26" ht="28.2" x14ac:dyDescent="0.3">
      <c r="A8" s="78">
        <f t="shared" ref="A8:A18" si="0">A7+1</f>
        <v>6</v>
      </c>
      <c r="B8" s="76" t="s">
        <v>875</v>
      </c>
      <c r="C8" s="76" t="s">
        <v>876</v>
      </c>
      <c r="D8" s="71" t="s">
        <v>877</v>
      </c>
      <c r="E8" s="71" t="s">
        <v>878</v>
      </c>
      <c r="F8" s="73" t="s">
        <v>862</v>
      </c>
      <c r="G8" s="79">
        <v>1259350</v>
      </c>
      <c r="H8" s="78"/>
      <c r="I8" s="48" t="s">
        <v>879</v>
      </c>
      <c r="J8" s="48"/>
      <c r="K8" s="3"/>
      <c r="L8" s="3"/>
      <c r="M8" s="3"/>
      <c r="N8" s="3"/>
      <c r="O8" s="3"/>
      <c r="P8" s="3"/>
      <c r="Q8" s="3"/>
      <c r="R8" s="3"/>
      <c r="S8" s="3"/>
      <c r="T8" s="3"/>
      <c r="U8" s="3"/>
      <c r="V8" s="3"/>
      <c r="W8" s="3"/>
      <c r="X8" s="3"/>
      <c r="Y8" s="3"/>
      <c r="Z8" s="3"/>
    </row>
    <row r="9" spans="1:26" ht="14.4" x14ac:dyDescent="0.3">
      <c r="A9" s="78">
        <f t="shared" si="0"/>
        <v>7</v>
      </c>
      <c r="B9" s="76" t="s">
        <v>880</v>
      </c>
      <c r="C9" s="76">
        <v>43714</v>
      </c>
      <c r="D9" s="71" t="s">
        <v>881</v>
      </c>
      <c r="E9" s="71" t="s">
        <v>882</v>
      </c>
      <c r="F9" s="73" t="s">
        <v>862</v>
      </c>
      <c r="G9" s="80">
        <v>28897000</v>
      </c>
      <c r="H9" s="78"/>
      <c r="I9" s="48" t="s">
        <v>879</v>
      </c>
      <c r="J9" s="48"/>
      <c r="K9" s="3"/>
      <c r="L9" s="3"/>
      <c r="M9" s="3"/>
      <c r="N9" s="3"/>
      <c r="O9" s="3"/>
      <c r="P9" s="3"/>
      <c r="Q9" s="3"/>
      <c r="R9" s="3"/>
      <c r="S9" s="3"/>
      <c r="T9" s="3"/>
      <c r="U9" s="3"/>
      <c r="V9" s="3"/>
      <c r="W9" s="3"/>
      <c r="X9" s="3"/>
      <c r="Y9" s="3"/>
      <c r="Z9" s="3"/>
    </row>
    <row r="10" spans="1:26" ht="36" customHeight="1" x14ac:dyDescent="0.3">
      <c r="A10" s="78">
        <f t="shared" si="0"/>
        <v>8</v>
      </c>
      <c r="B10" s="76" t="s">
        <v>875</v>
      </c>
      <c r="C10" s="76">
        <v>43705</v>
      </c>
      <c r="D10" s="71" t="s">
        <v>883</v>
      </c>
      <c r="E10" s="71" t="s">
        <v>884</v>
      </c>
      <c r="F10" s="73" t="s">
        <v>862</v>
      </c>
      <c r="G10" s="80">
        <v>1863967.26</v>
      </c>
      <c r="H10" s="78"/>
      <c r="I10" s="48" t="s">
        <v>879</v>
      </c>
      <c r="J10" s="48"/>
      <c r="K10" s="3"/>
      <c r="L10" s="3"/>
      <c r="M10" s="3"/>
      <c r="N10" s="3"/>
      <c r="O10" s="3"/>
      <c r="P10" s="3"/>
      <c r="Q10" s="3"/>
      <c r="R10" s="3"/>
      <c r="S10" s="3"/>
      <c r="T10" s="3"/>
      <c r="U10" s="3"/>
      <c r="V10" s="3"/>
      <c r="W10" s="3"/>
      <c r="X10" s="3"/>
      <c r="Y10" s="3"/>
      <c r="Z10" s="3"/>
    </row>
    <row r="11" spans="1:26" ht="30" customHeight="1" x14ac:dyDescent="0.3">
      <c r="A11" s="78">
        <f t="shared" si="0"/>
        <v>9</v>
      </c>
      <c r="B11" s="81" t="s">
        <v>875</v>
      </c>
      <c r="C11" s="76">
        <v>43718</v>
      </c>
      <c r="D11" s="71" t="s">
        <v>883</v>
      </c>
      <c r="E11" s="71" t="s">
        <v>885</v>
      </c>
      <c r="F11" s="73" t="s">
        <v>862</v>
      </c>
      <c r="G11" s="80">
        <v>11236.58</v>
      </c>
      <c r="H11" s="78"/>
      <c r="I11" s="48" t="s">
        <v>879</v>
      </c>
      <c r="J11" s="48"/>
      <c r="K11" s="3"/>
      <c r="L11" s="3"/>
      <c r="M11" s="3"/>
      <c r="N11" s="3"/>
      <c r="O11" s="3"/>
      <c r="P11" s="3"/>
      <c r="Q11" s="3"/>
      <c r="R11" s="3"/>
      <c r="S11" s="3"/>
      <c r="T11" s="3"/>
      <c r="U11" s="3"/>
      <c r="V11" s="3"/>
      <c r="W11" s="3"/>
      <c r="X11" s="3"/>
      <c r="Y11" s="3"/>
      <c r="Z11" s="3"/>
    </row>
    <row r="12" spans="1:26" ht="27" customHeight="1" x14ac:dyDescent="0.3">
      <c r="A12" s="78">
        <f t="shared" si="0"/>
        <v>10</v>
      </c>
      <c r="B12" s="81" t="s">
        <v>880</v>
      </c>
      <c r="C12" s="76">
        <v>43734</v>
      </c>
      <c r="D12" s="71" t="s">
        <v>886</v>
      </c>
      <c r="E12" s="71" t="s">
        <v>887</v>
      </c>
      <c r="F12" s="73" t="s">
        <v>862</v>
      </c>
      <c r="G12" s="80">
        <v>2203.0300000000002</v>
      </c>
      <c r="H12" s="78"/>
      <c r="I12" s="48" t="s">
        <v>879</v>
      </c>
      <c r="J12" s="48"/>
      <c r="K12" s="3"/>
      <c r="L12" s="3"/>
      <c r="M12" s="3"/>
      <c r="N12" s="3"/>
      <c r="O12" s="3"/>
      <c r="P12" s="3"/>
      <c r="Q12" s="3"/>
      <c r="R12" s="3"/>
      <c r="S12" s="3"/>
      <c r="T12" s="3"/>
      <c r="U12" s="3"/>
      <c r="V12" s="3"/>
      <c r="W12" s="3"/>
      <c r="X12" s="3"/>
      <c r="Y12" s="3"/>
      <c r="Z12" s="3"/>
    </row>
    <row r="13" spans="1:26" ht="21" customHeight="1" x14ac:dyDescent="0.3">
      <c r="A13" s="78">
        <f t="shared" si="0"/>
        <v>11</v>
      </c>
      <c r="B13" s="81" t="s">
        <v>880</v>
      </c>
      <c r="C13" s="76">
        <v>43727</v>
      </c>
      <c r="D13" s="71" t="s">
        <v>886</v>
      </c>
      <c r="E13" s="71" t="s">
        <v>887</v>
      </c>
      <c r="F13" s="73" t="s">
        <v>862</v>
      </c>
      <c r="G13" s="80">
        <v>200</v>
      </c>
      <c r="H13" s="78"/>
      <c r="I13" s="48" t="s">
        <v>879</v>
      </c>
      <c r="J13" s="48"/>
      <c r="K13" s="3"/>
      <c r="L13" s="3"/>
      <c r="M13" s="3"/>
      <c r="N13" s="3"/>
      <c r="O13" s="3"/>
      <c r="P13" s="3"/>
      <c r="Q13" s="3"/>
      <c r="R13" s="3"/>
      <c r="S13" s="3"/>
      <c r="T13" s="3"/>
      <c r="U13" s="3"/>
      <c r="V13" s="3"/>
      <c r="W13" s="3"/>
      <c r="X13" s="3"/>
      <c r="Y13" s="3"/>
      <c r="Z13" s="3"/>
    </row>
    <row r="14" spans="1:26" ht="24.75" customHeight="1" x14ac:dyDescent="0.3">
      <c r="A14" s="78">
        <f t="shared" si="0"/>
        <v>12</v>
      </c>
      <c r="B14" s="81" t="s">
        <v>880</v>
      </c>
      <c r="C14" s="76">
        <v>43724</v>
      </c>
      <c r="D14" s="71" t="s">
        <v>888</v>
      </c>
      <c r="E14" s="71" t="s">
        <v>889</v>
      </c>
      <c r="F14" s="73" t="s">
        <v>862</v>
      </c>
      <c r="G14" s="80">
        <v>80492</v>
      </c>
      <c r="H14" s="78"/>
      <c r="I14" s="48" t="s">
        <v>879</v>
      </c>
      <c r="J14" s="48"/>
      <c r="K14" s="3"/>
      <c r="L14" s="3"/>
      <c r="M14" s="3"/>
      <c r="N14" s="3"/>
      <c r="O14" s="3"/>
      <c r="P14" s="3"/>
      <c r="Q14" s="3"/>
      <c r="R14" s="3"/>
      <c r="S14" s="3"/>
      <c r="T14" s="3"/>
      <c r="U14" s="3"/>
      <c r="V14" s="3"/>
      <c r="W14" s="3"/>
      <c r="X14" s="3"/>
      <c r="Y14" s="3"/>
      <c r="Z14" s="3"/>
    </row>
    <row r="15" spans="1:26" ht="32.25" customHeight="1" x14ac:dyDescent="0.3">
      <c r="A15" s="78">
        <f t="shared" si="0"/>
        <v>13</v>
      </c>
      <c r="B15" s="82" t="s">
        <v>890</v>
      </c>
      <c r="C15" s="83">
        <v>43738</v>
      </c>
      <c r="D15" s="72" t="s">
        <v>891</v>
      </c>
      <c r="E15" s="72" t="s">
        <v>892</v>
      </c>
      <c r="F15" s="73" t="s">
        <v>862</v>
      </c>
      <c r="G15" s="84">
        <v>3754967</v>
      </c>
      <c r="H15" s="85"/>
      <c r="I15" s="85" t="s">
        <v>819</v>
      </c>
      <c r="J15" s="48"/>
      <c r="K15" s="3"/>
      <c r="L15" s="3"/>
      <c r="M15" s="3"/>
      <c r="N15" s="3"/>
      <c r="O15" s="3"/>
      <c r="P15" s="3"/>
      <c r="Q15" s="3"/>
      <c r="R15" s="3"/>
      <c r="S15" s="3"/>
      <c r="T15" s="3"/>
      <c r="U15" s="3"/>
      <c r="V15" s="3"/>
      <c r="W15" s="3"/>
      <c r="X15" s="3"/>
      <c r="Y15" s="3"/>
      <c r="Z15" s="3"/>
    </row>
    <row r="16" spans="1:26" ht="33" customHeight="1" x14ac:dyDescent="0.3">
      <c r="A16" s="78">
        <f t="shared" si="0"/>
        <v>14</v>
      </c>
      <c r="B16" s="76" t="s">
        <v>893</v>
      </c>
      <c r="C16" s="76">
        <v>43699</v>
      </c>
      <c r="D16" s="71" t="s">
        <v>341</v>
      </c>
      <c r="E16" s="71" t="s">
        <v>894</v>
      </c>
      <c r="F16" s="73" t="s">
        <v>862</v>
      </c>
      <c r="G16" s="79" t="s">
        <v>895</v>
      </c>
      <c r="H16" s="48"/>
      <c r="I16" s="48" t="s">
        <v>879</v>
      </c>
      <c r="J16" s="48"/>
      <c r="K16" s="3"/>
      <c r="L16" s="3"/>
      <c r="M16" s="3"/>
      <c r="N16" s="3"/>
      <c r="O16" s="3"/>
      <c r="P16" s="3"/>
      <c r="Q16" s="3"/>
      <c r="R16" s="3"/>
      <c r="S16" s="3"/>
      <c r="T16" s="3"/>
      <c r="U16" s="3"/>
      <c r="V16" s="3"/>
      <c r="W16" s="3"/>
      <c r="X16" s="3"/>
      <c r="Y16" s="3"/>
      <c r="Z16" s="3"/>
    </row>
    <row r="17" spans="1:26" ht="14.4" x14ac:dyDescent="0.3">
      <c r="A17" s="78">
        <f t="shared" si="0"/>
        <v>15</v>
      </c>
      <c r="B17" s="76" t="s">
        <v>893</v>
      </c>
      <c r="C17" s="76">
        <v>43726</v>
      </c>
      <c r="D17" s="71" t="s">
        <v>896</v>
      </c>
      <c r="E17" s="71" t="s">
        <v>894</v>
      </c>
      <c r="F17" s="73" t="s">
        <v>862</v>
      </c>
      <c r="G17" s="86">
        <v>9066833.75</v>
      </c>
      <c r="H17" s="48"/>
      <c r="I17" s="48" t="s">
        <v>879</v>
      </c>
      <c r="J17" s="48"/>
      <c r="K17" s="3"/>
      <c r="L17" s="3"/>
      <c r="M17" s="3"/>
      <c r="N17" s="3"/>
      <c r="O17" s="3"/>
      <c r="P17" s="3"/>
      <c r="Q17" s="3"/>
      <c r="R17" s="3"/>
      <c r="S17" s="3"/>
      <c r="T17" s="3"/>
      <c r="U17" s="3"/>
      <c r="V17" s="3"/>
      <c r="W17" s="3"/>
      <c r="X17" s="3"/>
      <c r="Y17" s="3"/>
      <c r="Z17" s="3"/>
    </row>
    <row r="18" spans="1:26" ht="18.75" customHeight="1" x14ac:dyDescent="0.3">
      <c r="A18" s="78">
        <f t="shared" si="0"/>
        <v>16</v>
      </c>
      <c r="B18" s="81" t="s">
        <v>897</v>
      </c>
      <c r="C18" s="76">
        <v>43670</v>
      </c>
      <c r="D18" s="71" t="s">
        <v>898</v>
      </c>
      <c r="E18" s="71" t="s">
        <v>899</v>
      </c>
      <c r="F18" s="79"/>
      <c r="G18" s="79">
        <v>2310258391</v>
      </c>
      <c r="H18" s="71" t="s">
        <v>863</v>
      </c>
      <c r="I18" s="48" t="s">
        <v>819</v>
      </c>
      <c r="J18" s="48"/>
      <c r="K18" s="3"/>
      <c r="L18" s="3"/>
      <c r="M18" s="3"/>
      <c r="N18" s="3"/>
      <c r="O18" s="3"/>
      <c r="P18" s="3"/>
      <c r="Q18" s="3"/>
      <c r="R18" s="3"/>
      <c r="S18" s="3"/>
      <c r="T18" s="3"/>
      <c r="U18" s="3"/>
      <c r="V18" s="3"/>
      <c r="W18" s="3"/>
      <c r="X18" s="3"/>
      <c r="Y18" s="3"/>
      <c r="Z18" s="3"/>
    </row>
    <row r="19" spans="1:26" ht="18.75" customHeight="1" x14ac:dyDescent="0.3">
      <c r="A19" s="78"/>
      <c r="B19" s="81"/>
      <c r="C19" s="76"/>
      <c r="D19" s="71"/>
      <c r="E19" s="71"/>
      <c r="F19" s="79"/>
      <c r="G19" s="79"/>
      <c r="H19" s="71"/>
      <c r="I19" s="48"/>
      <c r="J19" s="48"/>
      <c r="K19" s="3"/>
      <c r="L19" s="3"/>
      <c r="M19" s="3"/>
      <c r="N19" s="3"/>
      <c r="O19" s="3"/>
      <c r="P19" s="3"/>
      <c r="Q19" s="3"/>
      <c r="R19" s="3"/>
      <c r="S19" s="3"/>
      <c r="T19" s="3"/>
      <c r="U19" s="3"/>
      <c r="V19" s="3"/>
      <c r="W19" s="3"/>
      <c r="X19" s="3"/>
      <c r="Y19" s="3"/>
      <c r="Z19" s="3"/>
    </row>
    <row r="20" spans="1:26" ht="18" x14ac:dyDescent="0.35">
      <c r="A20" s="48"/>
      <c r="B20" s="87"/>
      <c r="C20" s="88" t="s">
        <v>802</v>
      </c>
      <c r="D20" s="89"/>
      <c r="E20" s="89"/>
      <c r="F20" s="90"/>
      <c r="G20" s="91"/>
      <c r="H20" s="48"/>
      <c r="I20" s="48"/>
      <c r="J20" s="48"/>
    </row>
    <row r="21" spans="1:26" ht="15.75" customHeight="1" x14ac:dyDescent="0.35">
      <c r="A21" s="48"/>
      <c r="B21" s="87"/>
      <c r="C21" s="631" t="s">
        <v>900</v>
      </c>
      <c r="D21" s="628"/>
      <c r="E21" s="78">
        <v>16</v>
      </c>
      <c r="F21" s="90"/>
      <c r="G21" s="91"/>
      <c r="H21" s="48"/>
      <c r="I21" s="48"/>
      <c r="J21" s="48"/>
    </row>
    <row r="22" spans="1:26" ht="15.75" customHeight="1" x14ac:dyDescent="0.35">
      <c r="A22" s="48"/>
      <c r="B22" s="87"/>
      <c r="C22" s="631" t="s">
        <v>901</v>
      </c>
      <c r="D22" s="628"/>
      <c r="E22" s="78">
        <v>9</v>
      </c>
      <c r="F22" s="90"/>
      <c r="G22" s="91"/>
      <c r="H22" s="48"/>
      <c r="I22" s="48"/>
      <c r="J22" s="48"/>
    </row>
    <row r="23" spans="1:26" ht="15.75" customHeight="1" x14ac:dyDescent="0.35">
      <c r="A23" s="48"/>
      <c r="B23" s="87"/>
      <c r="C23" s="631"/>
      <c r="D23" s="628"/>
      <c r="E23" s="93"/>
      <c r="F23" s="90"/>
      <c r="G23" s="91"/>
      <c r="H23" s="48"/>
      <c r="I23" s="48"/>
      <c r="J23" s="48"/>
    </row>
    <row r="24" spans="1:26" ht="15.75" customHeight="1" x14ac:dyDescent="0.35">
      <c r="A24" s="48"/>
      <c r="B24" s="87"/>
      <c r="C24" s="631" t="s">
        <v>902</v>
      </c>
      <c r="D24" s="628"/>
      <c r="E24" s="94"/>
      <c r="F24" s="90"/>
      <c r="G24" s="91"/>
      <c r="H24" s="48"/>
      <c r="I24" s="48"/>
      <c r="J24" s="48"/>
    </row>
    <row r="25" spans="1:26" ht="15.75" customHeight="1" x14ac:dyDescent="0.35">
      <c r="A25" s="48"/>
      <c r="B25" s="87"/>
      <c r="C25" s="92"/>
      <c r="D25" s="94"/>
      <c r="E25" s="94"/>
      <c r="F25" s="90"/>
      <c r="G25" s="91"/>
      <c r="H25" s="48"/>
      <c r="I25" s="48"/>
      <c r="J25" s="48"/>
    </row>
    <row r="26" spans="1:26" ht="15.75" customHeight="1" x14ac:dyDescent="0.35">
      <c r="A26" s="48"/>
      <c r="B26" s="629" t="s">
        <v>814</v>
      </c>
      <c r="C26" s="621"/>
      <c r="D26" s="89"/>
      <c r="E26" s="89"/>
      <c r="F26" s="90"/>
      <c r="G26" s="91"/>
      <c r="H26" s="48"/>
      <c r="I26" s="48"/>
      <c r="J26" s="48"/>
    </row>
    <row r="27" spans="1:26" ht="15.75" customHeight="1" x14ac:dyDescent="0.3">
      <c r="F27" s="95"/>
    </row>
    <row r="28" spans="1:26" ht="15.75" customHeight="1" x14ac:dyDescent="0.3">
      <c r="F28" s="95"/>
    </row>
    <row r="29" spans="1:26" ht="15.75" customHeight="1" x14ac:dyDescent="0.3">
      <c r="F29" s="95"/>
    </row>
    <row r="30" spans="1:26" ht="15.75" customHeight="1" x14ac:dyDescent="0.3">
      <c r="F30" s="95"/>
    </row>
    <row r="31" spans="1:26" ht="15.75" customHeight="1" x14ac:dyDescent="0.3">
      <c r="F31" s="95"/>
    </row>
    <row r="32" spans="1:26" ht="15.75" customHeight="1" x14ac:dyDescent="0.3">
      <c r="F32" s="95"/>
    </row>
    <row r="33" spans="6:6" ht="15.75" customHeight="1" x14ac:dyDescent="0.3">
      <c r="F33" s="95"/>
    </row>
    <row r="34" spans="6:6" ht="15.75" customHeight="1" x14ac:dyDescent="0.3">
      <c r="F34" s="95"/>
    </row>
    <row r="35" spans="6:6" ht="15.75" customHeight="1" x14ac:dyDescent="0.3">
      <c r="F35" s="95"/>
    </row>
    <row r="36" spans="6:6" ht="15.75" customHeight="1" x14ac:dyDescent="0.3">
      <c r="F36" s="95"/>
    </row>
    <row r="37" spans="6:6" ht="15.75" customHeight="1" x14ac:dyDescent="0.3">
      <c r="F37" s="95"/>
    </row>
    <row r="38" spans="6:6" ht="15.75" customHeight="1" x14ac:dyDescent="0.3">
      <c r="F38" s="95"/>
    </row>
    <row r="39" spans="6:6" ht="15.75" customHeight="1" x14ac:dyDescent="0.3">
      <c r="F39" s="95"/>
    </row>
    <row r="40" spans="6:6" ht="15.75" customHeight="1" x14ac:dyDescent="0.3">
      <c r="F40" s="95"/>
    </row>
    <row r="41" spans="6:6" ht="15.75" customHeight="1" x14ac:dyDescent="0.3">
      <c r="F41" s="95"/>
    </row>
    <row r="42" spans="6:6" ht="15.75" customHeight="1" x14ac:dyDescent="0.3">
      <c r="F42" s="95"/>
    </row>
    <row r="43" spans="6:6" ht="15.75" customHeight="1" x14ac:dyDescent="0.3">
      <c r="F43" s="95"/>
    </row>
    <row r="44" spans="6:6" ht="15.75" customHeight="1" x14ac:dyDescent="0.3">
      <c r="F44" s="95"/>
    </row>
    <row r="45" spans="6:6" ht="15.75" customHeight="1" x14ac:dyDescent="0.3">
      <c r="F45" s="95"/>
    </row>
    <row r="46" spans="6:6" ht="15.75" customHeight="1" x14ac:dyDescent="0.3">
      <c r="F46" s="95"/>
    </row>
    <row r="47" spans="6:6" ht="15.75" customHeight="1" x14ac:dyDescent="0.3">
      <c r="F47" s="95"/>
    </row>
    <row r="48" spans="6:6" ht="15.75" customHeight="1" x14ac:dyDescent="0.3">
      <c r="F48" s="95"/>
    </row>
    <row r="49" spans="6:6" ht="15.75" customHeight="1" x14ac:dyDescent="0.3">
      <c r="F49" s="95"/>
    </row>
    <row r="50" spans="6:6" ht="15.75" customHeight="1" x14ac:dyDescent="0.3">
      <c r="F50" s="95"/>
    </row>
    <row r="51" spans="6:6" ht="15.75" customHeight="1" x14ac:dyDescent="0.3">
      <c r="F51" s="95"/>
    </row>
    <row r="52" spans="6:6" ht="15.75" customHeight="1" x14ac:dyDescent="0.3">
      <c r="F52" s="95"/>
    </row>
    <row r="53" spans="6:6" ht="15.75" customHeight="1" x14ac:dyDescent="0.3">
      <c r="F53" s="95"/>
    </row>
    <row r="54" spans="6:6" ht="15.75" customHeight="1" x14ac:dyDescent="0.3">
      <c r="F54" s="95"/>
    </row>
    <row r="55" spans="6:6" ht="15.75" customHeight="1" x14ac:dyDescent="0.3">
      <c r="F55" s="95"/>
    </row>
    <row r="56" spans="6:6" ht="15.75" customHeight="1" x14ac:dyDescent="0.3">
      <c r="F56" s="95"/>
    </row>
    <row r="57" spans="6:6" ht="15.75" customHeight="1" x14ac:dyDescent="0.3">
      <c r="F57" s="95"/>
    </row>
    <row r="58" spans="6:6" ht="15.75" customHeight="1" x14ac:dyDescent="0.3">
      <c r="F58" s="95"/>
    </row>
    <row r="59" spans="6:6" ht="15.75" customHeight="1" x14ac:dyDescent="0.3">
      <c r="F59" s="95"/>
    </row>
    <row r="60" spans="6:6" ht="15.75" customHeight="1" x14ac:dyDescent="0.3">
      <c r="F60" s="95"/>
    </row>
    <row r="61" spans="6:6" ht="15.75" customHeight="1" x14ac:dyDescent="0.3">
      <c r="F61" s="95"/>
    </row>
    <row r="62" spans="6:6" ht="15.75" customHeight="1" x14ac:dyDescent="0.3">
      <c r="F62" s="95"/>
    </row>
    <row r="63" spans="6:6" ht="15.75" customHeight="1" x14ac:dyDescent="0.3">
      <c r="F63" s="95"/>
    </row>
    <row r="64" spans="6:6" ht="15.75" customHeight="1" x14ac:dyDescent="0.3">
      <c r="F64" s="95"/>
    </row>
    <row r="65" spans="6:6" ht="15.75" customHeight="1" x14ac:dyDescent="0.3">
      <c r="F65" s="95"/>
    </row>
    <row r="66" spans="6:6" ht="15.75" customHeight="1" x14ac:dyDescent="0.3">
      <c r="F66" s="95"/>
    </row>
    <row r="67" spans="6:6" ht="15.75" customHeight="1" x14ac:dyDescent="0.3">
      <c r="F67" s="95"/>
    </row>
    <row r="68" spans="6:6" ht="15.75" customHeight="1" x14ac:dyDescent="0.3">
      <c r="F68" s="95"/>
    </row>
    <row r="69" spans="6:6" ht="15.75" customHeight="1" x14ac:dyDescent="0.3">
      <c r="F69" s="95"/>
    </row>
    <row r="70" spans="6:6" ht="15.75" customHeight="1" x14ac:dyDescent="0.3">
      <c r="F70" s="95"/>
    </row>
    <row r="71" spans="6:6" ht="15.75" customHeight="1" x14ac:dyDescent="0.3">
      <c r="F71" s="95"/>
    </row>
    <row r="72" spans="6:6" ht="15.75" customHeight="1" x14ac:dyDescent="0.3">
      <c r="F72" s="95"/>
    </row>
    <row r="73" spans="6:6" ht="15.75" customHeight="1" x14ac:dyDescent="0.3">
      <c r="F73" s="95"/>
    </row>
    <row r="74" spans="6:6" ht="15.75" customHeight="1" x14ac:dyDescent="0.3">
      <c r="F74" s="95"/>
    </row>
    <row r="75" spans="6:6" ht="15.75" customHeight="1" x14ac:dyDescent="0.3">
      <c r="F75" s="95"/>
    </row>
    <row r="76" spans="6:6" ht="15.75" customHeight="1" x14ac:dyDescent="0.3">
      <c r="F76" s="95"/>
    </row>
    <row r="77" spans="6:6" ht="15.75" customHeight="1" x14ac:dyDescent="0.3">
      <c r="F77" s="95"/>
    </row>
    <row r="78" spans="6:6" ht="15.75" customHeight="1" x14ac:dyDescent="0.3">
      <c r="F78" s="95"/>
    </row>
    <row r="79" spans="6:6" ht="15.75" customHeight="1" x14ac:dyDescent="0.3">
      <c r="F79" s="95"/>
    </row>
    <row r="80" spans="6:6" ht="15.75" customHeight="1" x14ac:dyDescent="0.3">
      <c r="F80" s="95"/>
    </row>
    <row r="81" spans="6:6" ht="15.75" customHeight="1" x14ac:dyDescent="0.3">
      <c r="F81" s="95"/>
    </row>
    <row r="82" spans="6:6" ht="15.75" customHeight="1" x14ac:dyDescent="0.3">
      <c r="F82" s="95"/>
    </row>
    <row r="83" spans="6:6" ht="15.75" customHeight="1" x14ac:dyDescent="0.3">
      <c r="F83" s="95"/>
    </row>
    <row r="84" spans="6:6" ht="15.75" customHeight="1" x14ac:dyDescent="0.3">
      <c r="F84" s="95"/>
    </row>
    <row r="85" spans="6:6" ht="15.75" customHeight="1" x14ac:dyDescent="0.3">
      <c r="F85" s="95"/>
    </row>
    <row r="86" spans="6:6" ht="15.75" customHeight="1" x14ac:dyDescent="0.3">
      <c r="F86" s="95"/>
    </row>
    <row r="87" spans="6:6" ht="15.75" customHeight="1" x14ac:dyDescent="0.3">
      <c r="F87" s="95"/>
    </row>
    <row r="88" spans="6:6" ht="15.75" customHeight="1" x14ac:dyDescent="0.3">
      <c r="F88" s="95"/>
    </row>
    <row r="89" spans="6:6" ht="15.75" customHeight="1" x14ac:dyDescent="0.3">
      <c r="F89" s="95"/>
    </row>
    <row r="90" spans="6:6" ht="15.75" customHeight="1" x14ac:dyDescent="0.3">
      <c r="F90" s="95"/>
    </row>
    <row r="91" spans="6:6" ht="15.75" customHeight="1" x14ac:dyDescent="0.3">
      <c r="F91" s="95"/>
    </row>
    <row r="92" spans="6:6" ht="15.75" customHeight="1" x14ac:dyDescent="0.3">
      <c r="F92" s="95"/>
    </row>
    <row r="93" spans="6:6" ht="15.75" customHeight="1" x14ac:dyDescent="0.3">
      <c r="F93" s="95"/>
    </row>
    <row r="94" spans="6:6" ht="15.75" customHeight="1" x14ac:dyDescent="0.3">
      <c r="F94" s="95"/>
    </row>
    <row r="95" spans="6:6" ht="15.75" customHeight="1" x14ac:dyDescent="0.3">
      <c r="F95" s="95"/>
    </row>
    <row r="96" spans="6:6" ht="15.75" customHeight="1" x14ac:dyDescent="0.3">
      <c r="F96" s="95"/>
    </row>
    <row r="97" spans="6:6" ht="15.75" customHeight="1" x14ac:dyDescent="0.3">
      <c r="F97" s="95"/>
    </row>
    <row r="98" spans="6:6" ht="15.75" customHeight="1" x14ac:dyDescent="0.3">
      <c r="F98" s="95"/>
    </row>
    <row r="99" spans="6:6" ht="15.75" customHeight="1" x14ac:dyDescent="0.3">
      <c r="F99" s="95"/>
    </row>
    <row r="100" spans="6:6" ht="15.75" customHeight="1" x14ac:dyDescent="0.3">
      <c r="F100" s="95"/>
    </row>
    <row r="101" spans="6:6" ht="15.75" customHeight="1" x14ac:dyDescent="0.3">
      <c r="F101" s="95"/>
    </row>
    <row r="102" spans="6:6" ht="15.75" customHeight="1" x14ac:dyDescent="0.3">
      <c r="F102" s="95"/>
    </row>
    <row r="103" spans="6:6" ht="15.75" customHeight="1" x14ac:dyDescent="0.3">
      <c r="F103" s="95"/>
    </row>
    <row r="104" spans="6:6" ht="15.75" customHeight="1" x14ac:dyDescent="0.3">
      <c r="F104" s="95"/>
    </row>
    <row r="105" spans="6:6" ht="15.75" customHeight="1" x14ac:dyDescent="0.3">
      <c r="F105" s="95"/>
    </row>
    <row r="106" spans="6:6" ht="15.75" customHeight="1" x14ac:dyDescent="0.3">
      <c r="F106" s="95"/>
    </row>
    <row r="107" spans="6:6" ht="15.75" customHeight="1" x14ac:dyDescent="0.3">
      <c r="F107" s="95"/>
    </row>
    <row r="108" spans="6:6" ht="15.75" customHeight="1" x14ac:dyDescent="0.3">
      <c r="F108" s="95"/>
    </row>
    <row r="109" spans="6:6" ht="15.75" customHeight="1" x14ac:dyDescent="0.3">
      <c r="F109" s="95"/>
    </row>
    <row r="110" spans="6:6" ht="15.75" customHeight="1" x14ac:dyDescent="0.3">
      <c r="F110" s="95"/>
    </row>
    <row r="111" spans="6:6" ht="15.75" customHeight="1" x14ac:dyDescent="0.3">
      <c r="F111" s="95"/>
    </row>
    <row r="112" spans="6:6" ht="15.75" customHeight="1" x14ac:dyDescent="0.3">
      <c r="F112" s="95"/>
    </row>
    <row r="113" spans="6:6" ht="15.75" customHeight="1" x14ac:dyDescent="0.3">
      <c r="F113" s="95"/>
    </row>
    <row r="114" spans="6:6" ht="15.75" customHeight="1" x14ac:dyDescent="0.3">
      <c r="F114" s="95"/>
    </row>
    <row r="115" spans="6:6" ht="15.75" customHeight="1" x14ac:dyDescent="0.3">
      <c r="F115" s="95"/>
    </row>
    <row r="116" spans="6:6" ht="15.75" customHeight="1" x14ac:dyDescent="0.3">
      <c r="F116" s="95"/>
    </row>
    <row r="117" spans="6:6" ht="15.75" customHeight="1" x14ac:dyDescent="0.3">
      <c r="F117" s="95"/>
    </row>
    <row r="118" spans="6:6" ht="15.75" customHeight="1" x14ac:dyDescent="0.3">
      <c r="F118" s="95"/>
    </row>
    <row r="119" spans="6:6" ht="15.75" customHeight="1" x14ac:dyDescent="0.3">
      <c r="F119" s="95"/>
    </row>
    <row r="120" spans="6:6" ht="15.75" customHeight="1" x14ac:dyDescent="0.3">
      <c r="F120" s="95"/>
    </row>
    <row r="121" spans="6:6" ht="15.75" customHeight="1" x14ac:dyDescent="0.3">
      <c r="F121" s="95"/>
    </row>
    <row r="122" spans="6:6" ht="15.75" customHeight="1" x14ac:dyDescent="0.3">
      <c r="F122" s="95"/>
    </row>
    <row r="123" spans="6:6" ht="15.75" customHeight="1" x14ac:dyDescent="0.3">
      <c r="F123" s="95"/>
    </row>
    <row r="124" spans="6:6" ht="15.75" customHeight="1" x14ac:dyDescent="0.3">
      <c r="F124" s="95"/>
    </row>
    <row r="125" spans="6:6" ht="15.75" customHeight="1" x14ac:dyDescent="0.3">
      <c r="F125" s="95"/>
    </row>
    <row r="126" spans="6:6" ht="15.75" customHeight="1" x14ac:dyDescent="0.3">
      <c r="F126" s="95"/>
    </row>
    <row r="127" spans="6:6" ht="15.75" customHeight="1" x14ac:dyDescent="0.3">
      <c r="F127" s="95"/>
    </row>
    <row r="128" spans="6:6" ht="15.75" customHeight="1" x14ac:dyDescent="0.3">
      <c r="F128" s="95"/>
    </row>
    <row r="129" spans="6:6" ht="15.75" customHeight="1" x14ac:dyDescent="0.3">
      <c r="F129" s="95"/>
    </row>
    <row r="130" spans="6:6" ht="15.75" customHeight="1" x14ac:dyDescent="0.3">
      <c r="F130" s="95"/>
    </row>
    <row r="131" spans="6:6" ht="15.75" customHeight="1" x14ac:dyDescent="0.3">
      <c r="F131" s="95"/>
    </row>
    <row r="132" spans="6:6" ht="15.75" customHeight="1" x14ac:dyDescent="0.3">
      <c r="F132" s="95"/>
    </row>
    <row r="133" spans="6:6" ht="15.75" customHeight="1" x14ac:dyDescent="0.3">
      <c r="F133" s="95"/>
    </row>
    <row r="134" spans="6:6" ht="15.75" customHeight="1" x14ac:dyDescent="0.3">
      <c r="F134" s="95"/>
    </row>
    <row r="135" spans="6:6" ht="15.75" customHeight="1" x14ac:dyDescent="0.3">
      <c r="F135" s="95"/>
    </row>
    <row r="136" spans="6:6" ht="15.75" customHeight="1" x14ac:dyDescent="0.3">
      <c r="F136" s="95"/>
    </row>
    <row r="137" spans="6:6" ht="15.75" customHeight="1" x14ac:dyDescent="0.3">
      <c r="F137" s="95"/>
    </row>
    <row r="138" spans="6:6" ht="15.75" customHeight="1" x14ac:dyDescent="0.3">
      <c r="F138" s="95"/>
    </row>
    <row r="139" spans="6:6" ht="15.75" customHeight="1" x14ac:dyDescent="0.3">
      <c r="F139" s="95"/>
    </row>
    <row r="140" spans="6:6" ht="15.75" customHeight="1" x14ac:dyDescent="0.3">
      <c r="F140" s="95"/>
    </row>
    <row r="141" spans="6:6" ht="15.75" customHeight="1" x14ac:dyDescent="0.3">
      <c r="F141" s="95"/>
    </row>
    <row r="142" spans="6:6" ht="15.75" customHeight="1" x14ac:dyDescent="0.3">
      <c r="F142" s="95"/>
    </row>
    <row r="143" spans="6:6" ht="15.75" customHeight="1" x14ac:dyDescent="0.3">
      <c r="F143" s="95"/>
    </row>
    <row r="144" spans="6:6" ht="15.75" customHeight="1" x14ac:dyDescent="0.3">
      <c r="F144" s="95"/>
    </row>
    <row r="145" spans="6:6" ht="15.75" customHeight="1" x14ac:dyDescent="0.3">
      <c r="F145" s="95"/>
    </row>
    <row r="146" spans="6:6" ht="15.75" customHeight="1" x14ac:dyDescent="0.3">
      <c r="F146" s="95"/>
    </row>
    <row r="147" spans="6:6" ht="15.75" customHeight="1" x14ac:dyDescent="0.3">
      <c r="F147" s="95"/>
    </row>
    <row r="148" spans="6:6" ht="15.75" customHeight="1" x14ac:dyDescent="0.3">
      <c r="F148" s="95"/>
    </row>
    <row r="149" spans="6:6" ht="15.75" customHeight="1" x14ac:dyDescent="0.3">
      <c r="F149" s="95"/>
    </row>
    <row r="150" spans="6:6" ht="15.75" customHeight="1" x14ac:dyDescent="0.3">
      <c r="F150" s="95"/>
    </row>
    <row r="151" spans="6:6" ht="15.75" customHeight="1" x14ac:dyDescent="0.3">
      <c r="F151" s="95"/>
    </row>
    <row r="152" spans="6:6" ht="15.75" customHeight="1" x14ac:dyDescent="0.3">
      <c r="F152" s="95"/>
    </row>
    <row r="153" spans="6:6" ht="15.75" customHeight="1" x14ac:dyDescent="0.3">
      <c r="F153" s="95"/>
    </row>
    <row r="154" spans="6:6" ht="15.75" customHeight="1" x14ac:dyDescent="0.3">
      <c r="F154" s="95"/>
    </row>
    <row r="155" spans="6:6" ht="15.75" customHeight="1" x14ac:dyDescent="0.3">
      <c r="F155" s="95"/>
    </row>
    <row r="156" spans="6:6" ht="15.75" customHeight="1" x14ac:dyDescent="0.3">
      <c r="F156" s="95"/>
    </row>
    <row r="157" spans="6:6" ht="15.75" customHeight="1" x14ac:dyDescent="0.3">
      <c r="F157" s="95"/>
    </row>
    <row r="158" spans="6:6" ht="15.75" customHeight="1" x14ac:dyDescent="0.3">
      <c r="F158" s="95"/>
    </row>
    <row r="159" spans="6:6" ht="15.75" customHeight="1" x14ac:dyDescent="0.3">
      <c r="F159" s="95"/>
    </row>
    <row r="160" spans="6:6" ht="15.75" customHeight="1" x14ac:dyDescent="0.3">
      <c r="F160" s="95"/>
    </row>
    <row r="161" spans="6:6" ht="15.75" customHeight="1" x14ac:dyDescent="0.3">
      <c r="F161" s="95"/>
    </row>
    <row r="162" spans="6:6" ht="15.75" customHeight="1" x14ac:dyDescent="0.3">
      <c r="F162" s="95"/>
    </row>
    <row r="163" spans="6:6" ht="15.75" customHeight="1" x14ac:dyDescent="0.3">
      <c r="F163" s="95"/>
    </row>
    <row r="164" spans="6:6" ht="15.75" customHeight="1" x14ac:dyDescent="0.3">
      <c r="F164" s="95"/>
    </row>
    <row r="165" spans="6:6" ht="15.75" customHeight="1" x14ac:dyDescent="0.3">
      <c r="F165" s="95"/>
    </row>
    <row r="166" spans="6:6" ht="15.75" customHeight="1" x14ac:dyDescent="0.3">
      <c r="F166" s="95"/>
    </row>
    <row r="167" spans="6:6" ht="15.75" customHeight="1" x14ac:dyDescent="0.3">
      <c r="F167" s="95"/>
    </row>
    <row r="168" spans="6:6" ht="15.75" customHeight="1" x14ac:dyDescent="0.3">
      <c r="F168" s="95"/>
    </row>
    <row r="169" spans="6:6" ht="15.75" customHeight="1" x14ac:dyDescent="0.3">
      <c r="F169" s="95"/>
    </row>
    <row r="170" spans="6:6" ht="15.75" customHeight="1" x14ac:dyDescent="0.3">
      <c r="F170" s="95"/>
    </row>
    <row r="171" spans="6:6" ht="15.75" customHeight="1" x14ac:dyDescent="0.3">
      <c r="F171" s="95"/>
    </row>
    <row r="172" spans="6:6" ht="15.75" customHeight="1" x14ac:dyDescent="0.3">
      <c r="F172" s="95"/>
    </row>
    <row r="173" spans="6:6" ht="15.75" customHeight="1" x14ac:dyDescent="0.3">
      <c r="F173" s="95"/>
    </row>
    <row r="174" spans="6:6" ht="15.75" customHeight="1" x14ac:dyDescent="0.3">
      <c r="F174" s="95"/>
    </row>
    <row r="175" spans="6:6" ht="15.75" customHeight="1" x14ac:dyDescent="0.3">
      <c r="F175" s="95"/>
    </row>
    <row r="176" spans="6:6" ht="15.75" customHeight="1" x14ac:dyDescent="0.3">
      <c r="F176" s="95"/>
    </row>
    <row r="177" spans="6:6" ht="15.75" customHeight="1" x14ac:dyDescent="0.3">
      <c r="F177" s="95"/>
    </row>
    <row r="178" spans="6:6" ht="15.75" customHeight="1" x14ac:dyDescent="0.3">
      <c r="F178" s="95"/>
    </row>
    <row r="179" spans="6:6" ht="15.75" customHeight="1" x14ac:dyDescent="0.3">
      <c r="F179" s="95"/>
    </row>
    <row r="180" spans="6:6" ht="15.75" customHeight="1" x14ac:dyDescent="0.3">
      <c r="F180" s="95"/>
    </row>
    <row r="181" spans="6:6" ht="15.75" customHeight="1" x14ac:dyDescent="0.3">
      <c r="F181" s="95"/>
    </row>
    <row r="182" spans="6:6" ht="15.75" customHeight="1" x14ac:dyDescent="0.3">
      <c r="F182" s="95"/>
    </row>
    <row r="183" spans="6:6" ht="15.75" customHeight="1" x14ac:dyDescent="0.3">
      <c r="F183" s="95"/>
    </row>
    <row r="184" spans="6:6" ht="15.75" customHeight="1" x14ac:dyDescent="0.3">
      <c r="F184" s="95"/>
    </row>
    <row r="185" spans="6:6" ht="15.75" customHeight="1" x14ac:dyDescent="0.3">
      <c r="F185" s="95"/>
    </row>
    <row r="186" spans="6:6" ht="15.75" customHeight="1" x14ac:dyDescent="0.3">
      <c r="F186" s="95"/>
    </row>
    <row r="187" spans="6:6" ht="15.75" customHeight="1" x14ac:dyDescent="0.3">
      <c r="F187" s="95"/>
    </row>
    <row r="188" spans="6:6" ht="15.75" customHeight="1" x14ac:dyDescent="0.3">
      <c r="F188" s="95"/>
    </row>
    <row r="189" spans="6:6" ht="15.75" customHeight="1" x14ac:dyDescent="0.3">
      <c r="F189" s="95"/>
    </row>
    <row r="190" spans="6:6" ht="15.75" customHeight="1" x14ac:dyDescent="0.3">
      <c r="F190" s="95"/>
    </row>
    <row r="191" spans="6:6" ht="15.75" customHeight="1" x14ac:dyDescent="0.3">
      <c r="F191" s="95"/>
    </row>
    <row r="192" spans="6:6" ht="15.75" customHeight="1" x14ac:dyDescent="0.3">
      <c r="F192" s="95"/>
    </row>
    <row r="193" spans="6:6" ht="15.75" customHeight="1" x14ac:dyDescent="0.3">
      <c r="F193" s="95"/>
    </row>
    <row r="194" spans="6:6" ht="15.75" customHeight="1" x14ac:dyDescent="0.3">
      <c r="F194" s="95"/>
    </row>
    <row r="195" spans="6:6" ht="15.75" customHeight="1" x14ac:dyDescent="0.3">
      <c r="F195" s="95"/>
    </row>
    <row r="196" spans="6:6" ht="15.75" customHeight="1" x14ac:dyDescent="0.3">
      <c r="F196" s="95"/>
    </row>
    <row r="197" spans="6:6" ht="15.75" customHeight="1" x14ac:dyDescent="0.3">
      <c r="F197" s="95"/>
    </row>
    <row r="198" spans="6:6" ht="15.75" customHeight="1" x14ac:dyDescent="0.3">
      <c r="F198" s="95"/>
    </row>
    <row r="199" spans="6:6" ht="15.75" customHeight="1" x14ac:dyDescent="0.3">
      <c r="F199" s="95"/>
    </row>
    <row r="200" spans="6:6" ht="15.75" customHeight="1" x14ac:dyDescent="0.3">
      <c r="F200" s="95"/>
    </row>
    <row r="201" spans="6:6" ht="15.75" customHeight="1" x14ac:dyDescent="0.3">
      <c r="F201" s="95"/>
    </row>
    <row r="202" spans="6:6" ht="15.75" customHeight="1" x14ac:dyDescent="0.3">
      <c r="F202" s="95"/>
    </row>
    <row r="203" spans="6:6" ht="15.75" customHeight="1" x14ac:dyDescent="0.3">
      <c r="F203" s="95"/>
    </row>
    <row r="204" spans="6:6" ht="15.75" customHeight="1" x14ac:dyDescent="0.3">
      <c r="F204" s="95"/>
    </row>
    <row r="205" spans="6:6" ht="15.75" customHeight="1" x14ac:dyDescent="0.3">
      <c r="F205" s="95"/>
    </row>
    <row r="206" spans="6:6" ht="15.75" customHeight="1" x14ac:dyDescent="0.3">
      <c r="F206" s="95"/>
    </row>
    <row r="207" spans="6:6" ht="15.75" customHeight="1" x14ac:dyDescent="0.3">
      <c r="F207" s="95"/>
    </row>
    <row r="208" spans="6:6" ht="15.75" customHeight="1" x14ac:dyDescent="0.3">
      <c r="F208" s="95"/>
    </row>
    <row r="209" spans="6:6" ht="15.75" customHeight="1" x14ac:dyDescent="0.3">
      <c r="F209" s="95"/>
    </row>
    <row r="210" spans="6:6" ht="15.75" customHeight="1" x14ac:dyDescent="0.3">
      <c r="F210" s="95"/>
    </row>
    <row r="211" spans="6:6" ht="15.75" customHeight="1" x14ac:dyDescent="0.3">
      <c r="F211" s="95"/>
    </row>
    <row r="212" spans="6:6" ht="15.75" customHeight="1" x14ac:dyDescent="0.3">
      <c r="F212" s="95"/>
    </row>
    <row r="213" spans="6:6" ht="15.75" customHeight="1" x14ac:dyDescent="0.3">
      <c r="F213" s="95"/>
    </row>
    <row r="214" spans="6:6" ht="15.75" customHeight="1" x14ac:dyDescent="0.3">
      <c r="F214" s="95"/>
    </row>
    <row r="215" spans="6:6" ht="15.75" customHeight="1" x14ac:dyDescent="0.3">
      <c r="F215" s="95"/>
    </row>
    <row r="216" spans="6:6" ht="15.75" customHeight="1" x14ac:dyDescent="0.3">
      <c r="F216" s="95"/>
    </row>
    <row r="217" spans="6:6" ht="15.75" customHeight="1" x14ac:dyDescent="0.3">
      <c r="F217" s="95"/>
    </row>
    <row r="218" spans="6:6" ht="15.75" customHeight="1" x14ac:dyDescent="0.3">
      <c r="F218" s="95"/>
    </row>
    <row r="219" spans="6:6" ht="15.75" customHeight="1" x14ac:dyDescent="0.3">
      <c r="F219" s="95"/>
    </row>
    <row r="220" spans="6:6" ht="15.75" customHeight="1" x14ac:dyDescent="0.3">
      <c r="F220" s="95"/>
    </row>
    <row r="221" spans="6:6" ht="15.75" customHeight="1" x14ac:dyDescent="0.3">
      <c r="F221" s="95"/>
    </row>
    <row r="222" spans="6:6" ht="15.75" customHeight="1" x14ac:dyDescent="0.3">
      <c r="F222" s="95"/>
    </row>
    <row r="223" spans="6:6" ht="15.75" customHeight="1" x14ac:dyDescent="0.3">
      <c r="F223" s="95"/>
    </row>
    <row r="224" spans="6:6" ht="15.75" customHeight="1" x14ac:dyDescent="0.3">
      <c r="F224" s="95"/>
    </row>
    <row r="225" spans="6:6" ht="15.75" customHeight="1" x14ac:dyDescent="0.3">
      <c r="F225" s="95"/>
    </row>
    <row r="226" spans="6:6" ht="15.75" customHeight="1" x14ac:dyDescent="0.3">
      <c r="F226" s="95"/>
    </row>
    <row r="227" spans="6:6" ht="15.75" customHeight="1" x14ac:dyDescent="0.3">
      <c r="F227" s="95"/>
    </row>
    <row r="228" spans="6:6" ht="15.75" customHeight="1" x14ac:dyDescent="0.3">
      <c r="F228" s="95"/>
    </row>
    <row r="229" spans="6:6" ht="15.75" customHeight="1" x14ac:dyDescent="0.3">
      <c r="F229" s="95"/>
    </row>
    <row r="230" spans="6:6" ht="15.75" customHeight="1" x14ac:dyDescent="0.3">
      <c r="F230" s="95"/>
    </row>
    <row r="231" spans="6:6" ht="15.75" customHeight="1" x14ac:dyDescent="0.3">
      <c r="F231" s="95"/>
    </row>
    <row r="232" spans="6:6" ht="15.75" customHeight="1" x14ac:dyDescent="0.3">
      <c r="F232" s="95"/>
    </row>
    <row r="233" spans="6:6" ht="15.75" customHeight="1" x14ac:dyDescent="0.3">
      <c r="F233" s="95"/>
    </row>
    <row r="234" spans="6:6" ht="15.75" customHeight="1" x14ac:dyDescent="0.3">
      <c r="F234" s="95"/>
    </row>
    <row r="235" spans="6:6" ht="15.75" customHeight="1" x14ac:dyDescent="0.3">
      <c r="F235" s="95"/>
    </row>
    <row r="236" spans="6:6" ht="15.75" customHeight="1" x14ac:dyDescent="0.3">
      <c r="F236" s="95"/>
    </row>
    <row r="237" spans="6:6" ht="15.75" customHeight="1" x14ac:dyDescent="0.3">
      <c r="F237" s="95"/>
    </row>
    <row r="238" spans="6:6" ht="15.75" customHeight="1" x14ac:dyDescent="0.3">
      <c r="F238" s="95"/>
    </row>
    <row r="239" spans="6:6" ht="15.75" customHeight="1" x14ac:dyDescent="0.3">
      <c r="F239" s="95"/>
    </row>
    <row r="240" spans="6:6" ht="15.75" customHeight="1" x14ac:dyDescent="0.3">
      <c r="F240" s="95"/>
    </row>
    <row r="241" spans="6:6" ht="15.75" customHeight="1" x14ac:dyDescent="0.3">
      <c r="F241" s="95"/>
    </row>
    <row r="242" spans="6:6" ht="15.75" customHeight="1" x14ac:dyDescent="0.3">
      <c r="F242" s="95"/>
    </row>
    <row r="243" spans="6:6" ht="15.75" customHeight="1" x14ac:dyDescent="0.3">
      <c r="F243" s="95"/>
    </row>
    <row r="244" spans="6:6" ht="15.75" customHeight="1" x14ac:dyDescent="0.3">
      <c r="F244" s="95"/>
    </row>
    <row r="245" spans="6:6" ht="15.75" customHeight="1" x14ac:dyDescent="0.3">
      <c r="F245" s="95"/>
    </row>
    <row r="246" spans="6:6" ht="15.75" customHeight="1" x14ac:dyDescent="0.3">
      <c r="F246" s="95"/>
    </row>
    <row r="247" spans="6:6" ht="15.75" customHeight="1" x14ac:dyDescent="0.3">
      <c r="F247" s="95"/>
    </row>
    <row r="248" spans="6:6" ht="15.75" customHeight="1" x14ac:dyDescent="0.3">
      <c r="F248" s="95"/>
    </row>
    <row r="249" spans="6:6" ht="15.75" customHeight="1" x14ac:dyDescent="0.3">
      <c r="F249" s="95"/>
    </row>
    <row r="250" spans="6:6" ht="15.75" customHeight="1" x14ac:dyDescent="0.3">
      <c r="F250" s="95"/>
    </row>
    <row r="251" spans="6:6" ht="15.75" customHeight="1" x14ac:dyDescent="0.3">
      <c r="F251" s="95"/>
    </row>
    <row r="252" spans="6:6" ht="15.75" customHeight="1" x14ac:dyDescent="0.3">
      <c r="F252" s="95"/>
    </row>
    <row r="253" spans="6:6" ht="15.75" customHeight="1" x14ac:dyDescent="0.3">
      <c r="F253" s="95"/>
    </row>
    <row r="254" spans="6:6" ht="15.75" customHeight="1" x14ac:dyDescent="0.3">
      <c r="F254" s="95"/>
    </row>
    <row r="255" spans="6:6" ht="15.75" customHeight="1" x14ac:dyDescent="0.3">
      <c r="F255" s="95"/>
    </row>
    <row r="256" spans="6:6" ht="15.75" customHeight="1" x14ac:dyDescent="0.3">
      <c r="F256" s="95"/>
    </row>
    <row r="257" spans="6:6" ht="15.75" customHeight="1" x14ac:dyDescent="0.3">
      <c r="F257" s="95"/>
    </row>
    <row r="258" spans="6:6" ht="15.75" customHeight="1" x14ac:dyDescent="0.3">
      <c r="F258" s="95"/>
    </row>
    <row r="259" spans="6:6" ht="15.75" customHeight="1" x14ac:dyDescent="0.3">
      <c r="F259" s="95"/>
    </row>
    <row r="260" spans="6:6" ht="15.75" customHeight="1" x14ac:dyDescent="0.3">
      <c r="F260" s="95"/>
    </row>
    <row r="261" spans="6:6" ht="15.75" customHeight="1" x14ac:dyDescent="0.3">
      <c r="F261" s="95"/>
    </row>
    <row r="262" spans="6:6" ht="15.75" customHeight="1" x14ac:dyDescent="0.3">
      <c r="F262" s="95"/>
    </row>
    <row r="263" spans="6:6" ht="15.75" customHeight="1" x14ac:dyDescent="0.3">
      <c r="F263" s="95"/>
    </row>
    <row r="264" spans="6:6" ht="15.75" customHeight="1" x14ac:dyDescent="0.3">
      <c r="F264" s="95"/>
    </row>
    <row r="265" spans="6:6" ht="15.75" customHeight="1" x14ac:dyDescent="0.3">
      <c r="F265" s="95"/>
    </row>
    <row r="266" spans="6:6" ht="15.75" customHeight="1" x14ac:dyDescent="0.3">
      <c r="F266" s="95"/>
    </row>
    <row r="267" spans="6:6" ht="15.75" customHeight="1" x14ac:dyDescent="0.3">
      <c r="F267" s="95"/>
    </row>
    <row r="268" spans="6:6" ht="15.75" customHeight="1" x14ac:dyDescent="0.3">
      <c r="F268" s="95"/>
    </row>
    <row r="269" spans="6:6" ht="15.75" customHeight="1" x14ac:dyDescent="0.3">
      <c r="F269" s="95"/>
    </row>
    <row r="270" spans="6:6" ht="15.75" customHeight="1" x14ac:dyDescent="0.3">
      <c r="F270" s="95"/>
    </row>
    <row r="271" spans="6:6" ht="15.75" customHeight="1" x14ac:dyDescent="0.3">
      <c r="F271" s="95"/>
    </row>
    <row r="272" spans="6:6" ht="15.75" customHeight="1" x14ac:dyDescent="0.3">
      <c r="F272" s="95"/>
    </row>
    <row r="273" spans="6:6" ht="15.75" customHeight="1" x14ac:dyDescent="0.3">
      <c r="F273" s="95"/>
    </row>
    <row r="274" spans="6:6" ht="15.75" customHeight="1" x14ac:dyDescent="0.3">
      <c r="F274" s="95"/>
    </row>
    <row r="275" spans="6:6" ht="15.75" customHeight="1" x14ac:dyDescent="0.3">
      <c r="F275" s="95"/>
    </row>
    <row r="276" spans="6:6" ht="15.75" customHeight="1" x14ac:dyDescent="0.3">
      <c r="F276" s="95"/>
    </row>
    <row r="277" spans="6:6" ht="15.75" customHeight="1" x14ac:dyDescent="0.3">
      <c r="F277" s="95"/>
    </row>
    <row r="278" spans="6:6" ht="15.75" customHeight="1" x14ac:dyDescent="0.3">
      <c r="F278" s="95"/>
    </row>
    <row r="279" spans="6:6" ht="15.75" customHeight="1" x14ac:dyDescent="0.3">
      <c r="F279" s="95"/>
    </row>
    <row r="280" spans="6:6" ht="15.75" customHeight="1" x14ac:dyDescent="0.3">
      <c r="F280" s="95"/>
    </row>
    <row r="281" spans="6:6" ht="15.75" customHeight="1" x14ac:dyDescent="0.3">
      <c r="F281" s="95"/>
    </row>
    <row r="282" spans="6:6" ht="15.75" customHeight="1" x14ac:dyDescent="0.3">
      <c r="F282" s="95"/>
    </row>
    <row r="283" spans="6:6" ht="15.75" customHeight="1" x14ac:dyDescent="0.3">
      <c r="F283" s="95"/>
    </row>
    <row r="284" spans="6:6" ht="15.75" customHeight="1" x14ac:dyDescent="0.3">
      <c r="F284" s="95"/>
    </row>
    <row r="285" spans="6:6" ht="15.75" customHeight="1" x14ac:dyDescent="0.3">
      <c r="F285" s="95"/>
    </row>
    <row r="286" spans="6:6" ht="15.75" customHeight="1" x14ac:dyDescent="0.3">
      <c r="F286" s="95"/>
    </row>
    <row r="287" spans="6:6" ht="15.75" customHeight="1" x14ac:dyDescent="0.3">
      <c r="F287" s="95"/>
    </row>
    <row r="288" spans="6:6" ht="15.75" customHeight="1" x14ac:dyDescent="0.3">
      <c r="F288" s="95"/>
    </row>
    <row r="289" spans="6:6" ht="15.75" customHeight="1" x14ac:dyDescent="0.3">
      <c r="F289" s="95"/>
    </row>
    <row r="290" spans="6:6" ht="15.75" customHeight="1" x14ac:dyDescent="0.3">
      <c r="F290" s="95"/>
    </row>
    <row r="291" spans="6:6" ht="15.75" customHeight="1" x14ac:dyDescent="0.3">
      <c r="F291" s="95"/>
    </row>
    <row r="292" spans="6:6" ht="15.75" customHeight="1" x14ac:dyDescent="0.3">
      <c r="F292" s="95"/>
    </row>
    <row r="293" spans="6:6" ht="15.75" customHeight="1" x14ac:dyDescent="0.3">
      <c r="F293" s="95"/>
    </row>
    <row r="294" spans="6:6" ht="15.75" customHeight="1" x14ac:dyDescent="0.3">
      <c r="F294" s="95"/>
    </row>
    <row r="295" spans="6:6" ht="15.75" customHeight="1" x14ac:dyDescent="0.3">
      <c r="F295" s="95"/>
    </row>
    <row r="296" spans="6:6" ht="15.75" customHeight="1" x14ac:dyDescent="0.3">
      <c r="F296" s="95"/>
    </row>
    <row r="297" spans="6:6" ht="15.75" customHeight="1" x14ac:dyDescent="0.3">
      <c r="F297" s="95"/>
    </row>
    <row r="298" spans="6:6" ht="15.75" customHeight="1" x14ac:dyDescent="0.3">
      <c r="F298" s="95"/>
    </row>
    <row r="299" spans="6:6" ht="15.75" customHeight="1" x14ac:dyDescent="0.3">
      <c r="F299" s="95"/>
    </row>
    <row r="300" spans="6:6" ht="15.75" customHeight="1" x14ac:dyDescent="0.3">
      <c r="F300" s="95"/>
    </row>
    <row r="301" spans="6:6" ht="15.75" customHeight="1" x14ac:dyDescent="0.3">
      <c r="F301" s="95"/>
    </row>
    <row r="302" spans="6:6" ht="15.75" customHeight="1" x14ac:dyDescent="0.3">
      <c r="F302" s="95"/>
    </row>
    <row r="303" spans="6:6" ht="15.75" customHeight="1" x14ac:dyDescent="0.3">
      <c r="F303" s="95"/>
    </row>
    <row r="304" spans="6:6" ht="15.75" customHeight="1" x14ac:dyDescent="0.3">
      <c r="F304" s="95"/>
    </row>
    <row r="305" spans="6:6" ht="15.75" customHeight="1" x14ac:dyDescent="0.3">
      <c r="F305" s="95"/>
    </row>
    <row r="306" spans="6:6" ht="15.75" customHeight="1" x14ac:dyDescent="0.3">
      <c r="F306" s="95"/>
    </row>
    <row r="307" spans="6:6" ht="15.75" customHeight="1" x14ac:dyDescent="0.3">
      <c r="F307" s="95"/>
    </row>
    <row r="308" spans="6:6" ht="15.75" customHeight="1" x14ac:dyDescent="0.3">
      <c r="F308" s="95"/>
    </row>
    <row r="309" spans="6:6" ht="15.75" customHeight="1" x14ac:dyDescent="0.3">
      <c r="F309" s="95"/>
    </row>
    <row r="310" spans="6:6" ht="15.75" customHeight="1" x14ac:dyDescent="0.3">
      <c r="F310" s="95"/>
    </row>
    <row r="311" spans="6:6" ht="15.75" customHeight="1" x14ac:dyDescent="0.3">
      <c r="F311" s="95"/>
    </row>
    <row r="312" spans="6:6" ht="15.75" customHeight="1" x14ac:dyDescent="0.3">
      <c r="F312" s="95"/>
    </row>
    <row r="313" spans="6:6" ht="15.75" customHeight="1" x14ac:dyDescent="0.3">
      <c r="F313" s="95"/>
    </row>
    <row r="314" spans="6:6" ht="15.75" customHeight="1" x14ac:dyDescent="0.3">
      <c r="F314" s="95"/>
    </row>
    <row r="315" spans="6:6" ht="15.75" customHeight="1" x14ac:dyDescent="0.3">
      <c r="F315" s="95"/>
    </row>
    <row r="316" spans="6:6" ht="15.75" customHeight="1" x14ac:dyDescent="0.3">
      <c r="F316" s="95"/>
    </row>
    <row r="317" spans="6:6" ht="15.75" customHeight="1" x14ac:dyDescent="0.3">
      <c r="F317" s="95"/>
    </row>
    <row r="318" spans="6:6" ht="15.75" customHeight="1" x14ac:dyDescent="0.3">
      <c r="F318" s="95"/>
    </row>
    <row r="319" spans="6:6" ht="15.75" customHeight="1" x14ac:dyDescent="0.3">
      <c r="F319" s="95"/>
    </row>
    <row r="320" spans="6:6" ht="15.75" customHeight="1" x14ac:dyDescent="0.3">
      <c r="F320" s="95"/>
    </row>
    <row r="321" spans="6:6" ht="15.75" customHeight="1" x14ac:dyDescent="0.3">
      <c r="F321" s="95"/>
    </row>
    <row r="322" spans="6:6" ht="15.75" customHeight="1" x14ac:dyDescent="0.3">
      <c r="F322" s="95"/>
    </row>
    <row r="323" spans="6:6" ht="15.75" customHeight="1" x14ac:dyDescent="0.3">
      <c r="F323" s="95"/>
    </row>
    <row r="324" spans="6:6" ht="15.75" customHeight="1" x14ac:dyDescent="0.3">
      <c r="F324" s="95"/>
    </row>
    <row r="325" spans="6:6" ht="15.75" customHeight="1" x14ac:dyDescent="0.3">
      <c r="F325" s="95"/>
    </row>
    <row r="326" spans="6:6" ht="15.75" customHeight="1" x14ac:dyDescent="0.3">
      <c r="F326" s="95"/>
    </row>
    <row r="327" spans="6:6" ht="15.75" customHeight="1" x14ac:dyDescent="0.3">
      <c r="F327" s="95"/>
    </row>
    <row r="328" spans="6:6" ht="15.75" customHeight="1" x14ac:dyDescent="0.3">
      <c r="F328" s="95"/>
    </row>
    <row r="329" spans="6:6" ht="15.75" customHeight="1" x14ac:dyDescent="0.3">
      <c r="F329" s="95"/>
    </row>
    <row r="330" spans="6:6" ht="15.75" customHeight="1" x14ac:dyDescent="0.3">
      <c r="F330" s="95"/>
    </row>
    <row r="331" spans="6:6" ht="15.75" customHeight="1" x14ac:dyDescent="0.3">
      <c r="F331" s="95"/>
    </row>
    <row r="332" spans="6:6" ht="15.75" customHeight="1" x14ac:dyDescent="0.3">
      <c r="F332" s="95"/>
    </row>
    <row r="333" spans="6:6" ht="15.75" customHeight="1" x14ac:dyDescent="0.3">
      <c r="F333" s="95"/>
    </row>
    <row r="334" spans="6:6" ht="15.75" customHeight="1" x14ac:dyDescent="0.3">
      <c r="F334" s="95"/>
    </row>
    <row r="335" spans="6:6" ht="15.75" customHeight="1" x14ac:dyDescent="0.3">
      <c r="F335" s="95"/>
    </row>
    <row r="336" spans="6:6" ht="15.75" customHeight="1" x14ac:dyDescent="0.3">
      <c r="F336" s="95"/>
    </row>
    <row r="337" spans="6:6" ht="15.75" customHeight="1" x14ac:dyDescent="0.3">
      <c r="F337" s="95"/>
    </row>
    <row r="338" spans="6:6" ht="15.75" customHeight="1" x14ac:dyDescent="0.3">
      <c r="F338" s="95"/>
    </row>
    <row r="339" spans="6:6" ht="15.75" customHeight="1" x14ac:dyDescent="0.3">
      <c r="F339" s="95"/>
    </row>
    <row r="340" spans="6:6" ht="15.75" customHeight="1" x14ac:dyDescent="0.3">
      <c r="F340" s="95"/>
    </row>
    <row r="341" spans="6:6" ht="15.75" customHeight="1" x14ac:dyDescent="0.3">
      <c r="F341" s="95"/>
    </row>
    <row r="342" spans="6:6" ht="15.75" customHeight="1" x14ac:dyDescent="0.3">
      <c r="F342" s="95"/>
    </row>
    <row r="343" spans="6:6" ht="15.75" customHeight="1" x14ac:dyDescent="0.3">
      <c r="F343" s="95"/>
    </row>
    <row r="344" spans="6:6" ht="15.75" customHeight="1" x14ac:dyDescent="0.3">
      <c r="F344" s="95"/>
    </row>
    <row r="345" spans="6:6" ht="15.75" customHeight="1" x14ac:dyDescent="0.3">
      <c r="F345" s="95"/>
    </row>
    <row r="346" spans="6:6" ht="15.75" customHeight="1" x14ac:dyDescent="0.3">
      <c r="F346" s="95"/>
    </row>
    <row r="347" spans="6:6" ht="15.75" customHeight="1" x14ac:dyDescent="0.3">
      <c r="F347" s="95"/>
    </row>
    <row r="348" spans="6:6" ht="15.75" customHeight="1" x14ac:dyDescent="0.3">
      <c r="F348" s="95"/>
    </row>
    <row r="349" spans="6:6" ht="15.75" customHeight="1" x14ac:dyDescent="0.3">
      <c r="F349" s="95"/>
    </row>
    <row r="350" spans="6:6" ht="15.75" customHeight="1" x14ac:dyDescent="0.3">
      <c r="F350" s="95"/>
    </row>
    <row r="351" spans="6:6" ht="15.75" customHeight="1" x14ac:dyDescent="0.3">
      <c r="F351" s="95"/>
    </row>
    <row r="352" spans="6:6" ht="15.75" customHeight="1" x14ac:dyDescent="0.3">
      <c r="F352" s="95"/>
    </row>
    <row r="353" spans="6:6" ht="15.75" customHeight="1" x14ac:dyDescent="0.3">
      <c r="F353" s="95"/>
    </row>
    <row r="354" spans="6:6" ht="15.75" customHeight="1" x14ac:dyDescent="0.3">
      <c r="F354" s="95"/>
    </row>
    <row r="355" spans="6:6" ht="15.75" customHeight="1" x14ac:dyDescent="0.3">
      <c r="F355" s="95"/>
    </row>
    <row r="356" spans="6:6" ht="15.75" customHeight="1" x14ac:dyDescent="0.3">
      <c r="F356" s="95"/>
    </row>
    <row r="357" spans="6:6" ht="15.75" customHeight="1" x14ac:dyDescent="0.3">
      <c r="F357" s="95"/>
    </row>
    <row r="358" spans="6:6" ht="15.75" customHeight="1" x14ac:dyDescent="0.3">
      <c r="F358" s="95"/>
    </row>
    <row r="359" spans="6:6" ht="15.75" customHeight="1" x14ac:dyDescent="0.3">
      <c r="F359" s="95"/>
    </row>
    <row r="360" spans="6:6" ht="15.75" customHeight="1" x14ac:dyDescent="0.3">
      <c r="F360" s="95"/>
    </row>
    <row r="361" spans="6:6" ht="15.75" customHeight="1" x14ac:dyDescent="0.3">
      <c r="F361" s="95"/>
    </row>
    <row r="362" spans="6:6" ht="15.75" customHeight="1" x14ac:dyDescent="0.3">
      <c r="F362" s="95"/>
    </row>
    <row r="363" spans="6:6" ht="15.75" customHeight="1" x14ac:dyDescent="0.3">
      <c r="F363" s="95"/>
    </row>
    <row r="364" spans="6:6" ht="15.75" customHeight="1" x14ac:dyDescent="0.3">
      <c r="F364" s="95"/>
    </row>
    <row r="365" spans="6:6" ht="15.75" customHeight="1" x14ac:dyDescent="0.3">
      <c r="F365" s="95"/>
    </row>
    <row r="366" spans="6:6" ht="15.75" customHeight="1" x14ac:dyDescent="0.3">
      <c r="F366" s="95"/>
    </row>
    <row r="367" spans="6:6" ht="15.75" customHeight="1" x14ac:dyDescent="0.3">
      <c r="F367" s="95"/>
    </row>
    <row r="368" spans="6:6" ht="15.75" customHeight="1" x14ac:dyDescent="0.3">
      <c r="F368" s="95"/>
    </row>
    <row r="369" spans="6:6" ht="15.75" customHeight="1" x14ac:dyDescent="0.3">
      <c r="F369" s="95"/>
    </row>
    <row r="370" spans="6:6" ht="15.75" customHeight="1" x14ac:dyDescent="0.3">
      <c r="F370" s="95"/>
    </row>
    <row r="371" spans="6:6" ht="15.75" customHeight="1" x14ac:dyDescent="0.3">
      <c r="F371" s="95"/>
    </row>
    <row r="372" spans="6:6" ht="15.75" customHeight="1" x14ac:dyDescent="0.3">
      <c r="F372" s="95"/>
    </row>
    <row r="373" spans="6:6" ht="15.75" customHeight="1" x14ac:dyDescent="0.3">
      <c r="F373" s="95"/>
    </row>
    <row r="374" spans="6:6" ht="15.75" customHeight="1" x14ac:dyDescent="0.3">
      <c r="F374" s="95"/>
    </row>
    <row r="375" spans="6:6" ht="15.75" customHeight="1" x14ac:dyDescent="0.3">
      <c r="F375" s="95"/>
    </row>
    <row r="376" spans="6:6" ht="15.75" customHeight="1" x14ac:dyDescent="0.3">
      <c r="F376" s="95"/>
    </row>
    <row r="377" spans="6:6" ht="15.75" customHeight="1" x14ac:dyDescent="0.3">
      <c r="F377" s="95"/>
    </row>
    <row r="378" spans="6:6" ht="15.75" customHeight="1" x14ac:dyDescent="0.3">
      <c r="F378" s="95"/>
    </row>
    <row r="379" spans="6:6" ht="15.75" customHeight="1" x14ac:dyDescent="0.3">
      <c r="F379" s="95"/>
    </row>
    <row r="380" spans="6:6" ht="15.75" customHeight="1" x14ac:dyDescent="0.3">
      <c r="F380" s="95"/>
    </row>
    <row r="381" spans="6:6" ht="15.75" customHeight="1" x14ac:dyDescent="0.3">
      <c r="F381" s="95"/>
    </row>
    <row r="382" spans="6:6" ht="15.75" customHeight="1" x14ac:dyDescent="0.3">
      <c r="F382" s="95"/>
    </row>
    <row r="383" spans="6:6" ht="15.75" customHeight="1" x14ac:dyDescent="0.3">
      <c r="F383" s="95"/>
    </row>
    <row r="384" spans="6:6" ht="15.75" customHeight="1" x14ac:dyDescent="0.3">
      <c r="F384" s="95"/>
    </row>
    <row r="385" spans="6:6" ht="15.75" customHeight="1" x14ac:dyDescent="0.3">
      <c r="F385" s="95"/>
    </row>
    <row r="386" spans="6:6" ht="15.75" customHeight="1" x14ac:dyDescent="0.3">
      <c r="F386" s="95"/>
    </row>
    <row r="387" spans="6:6" ht="15.75" customHeight="1" x14ac:dyDescent="0.3">
      <c r="F387" s="95"/>
    </row>
    <row r="388" spans="6:6" ht="15.75" customHeight="1" x14ac:dyDescent="0.3">
      <c r="F388" s="95"/>
    </row>
    <row r="389" spans="6:6" ht="15.75" customHeight="1" x14ac:dyDescent="0.3">
      <c r="F389" s="95"/>
    </row>
    <row r="390" spans="6:6" ht="15.75" customHeight="1" x14ac:dyDescent="0.3">
      <c r="F390" s="95"/>
    </row>
    <row r="391" spans="6:6" ht="15.75" customHeight="1" x14ac:dyDescent="0.3">
      <c r="F391" s="95"/>
    </row>
    <row r="392" spans="6:6" ht="15.75" customHeight="1" x14ac:dyDescent="0.3">
      <c r="F392" s="95"/>
    </row>
    <row r="393" spans="6:6" ht="15.75" customHeight="1" x14ac:dyDescent="0.3">
      <c r="F393" s="95"/>
    </row>
    <row r="394" spans="6:6" ht="15.75" customHeight="1" x14ac:dyDescent="0.3">
      <c r="F394" s="95"/>
    </row>
    <row r="395" spans="6:6" ht="15.75" customHeight="1" x14ac:dyDescent="0.3">
      <c r="F395" s="95"/>
    </row>
    <row r="396" spans="6:6" ht="15.75" customHeight="1" x14ac:dyDescent="0.3">
      <c r="F396" s="95"/>
    </row>
    <row r="397" spans="6:6" ht="15.75" customHeight="1" x14ac:dyDescent="0.3">
      <c r="F397" s="95"/>
    </row>
    <row r="398" spans="6:6" ht="15.75" customHeight="1" x14ac:dyDescent="0.3">
      <c r="F398" s="95"/>
    </row>
    <row r="399" spans="6:6" ht="15.75" customHeight="1" x14ac:dyDescent="0.3">
      <c r="F399" s="95"/>
    </row>
    <row r="400" spans="6:6" ht="15.75" customHeight="1" x14ac:dyDescent="0.3">
      <c r="F400" s="95"/>
    </row>
    <row r="401" spans="6:6" ht="15.75" customHeight="1" x14ac:dyDescent="0.3">
      <c r="F401" s="95"/>
    </row>
    <row r="402" spans="6:6" ht="15.75" customHeight="1" x14ac:dyDescent="0.3">
      <c r="F402" s="95"/>
    </row>
    <row r="403" spans="6:6" ht="15.75" customHeight="1" x14ac:dyDescent="0.3">
      <c r="F403" s="95"/>
    </row>
    <row r="404" spans="6:6" ht="15.75" customHeight="1" x14ac:dyDescent="0.3">
      <c r="F404" s="95"/>
    </row>
    <row r="405" spans="6:6" ht="15.75" customHeight="1" x14ac:dyDescent="0.3">
      <c r="F405" s="95"/>
    </row>
    <row r="406" spans="6:6" ht="15.75" customHeight="1" x14ac:dyDescent="0.3">
      <c r="F406" s="95"/>
    </row>
    <row r="407" spans="6:6" ht="15.75" customHeight="1" x14ac:dyDescent="0.3">
      <c r="F407" s="95"/>
    </row>
    <row r="408" spans="6:6" ht="15.75" customHeight="1" x14ac:dyDescent="0.3">
      <c r="F408" s="95"/>
    </row>
    <row r="409" spans="6:6" ht="15.75" customHeight="1" x14ac:dyDescent="0.3">
      <c r="F409" s="95"/>
    </row>
    <row r="410" spans="6:6" ht="15.75" customHeight="1" x14ac:dyDescent="0.3">
      <c r="F410" s="95"/>
    </row>
    <row r="411" spans="6:6" ht="15.75" customHeight="1" x14ac:dyDescent="0.3">
      <c r="F411" s="95"/>
    </row>
    <row r="412" spans="6:6" ht="15.75" customHeight="1" x14ac:dyDescent="0.3">
      <c r="F412" s="95"/>
    </row>
    <row r="413" spans="6:6" ht="15.75" customHeight="1" x14ac:dyDescent="0.3">
      <c r="F413" s="95"/>
    </row>
    <row r="414" spans="6:6" ht="15.75" customHeight="1" x14ac:dyDescent="0.3">
      <c r="F414" s="95"/>
    </row>
    <row r="415" spans="6:6" ht="15.75" customHeight="1" x14ac:dyDescent="0.3">
      <c r="F415" s="95"/>
    </row>
    <row r="416" spans="6:6" ht="15.75" customHeight="1" x14ac:dyDescent="0.3">
      <c r="F416" s="95"/>
    </row>
    <row r="417" spans="6:6" ht="15.75" customHeight="1" x14ac:dyDescent="0.3">
      <c r="F417" s="95"/>
    </row>
    <row r="418" spans="6:6" ht="15.75" customHeight="1" x14ac:dyDescent="0.3">
      <c r="F418" s="95"/>
    </row>
    <row r="419" spans="6:6" ht="15.75" customHeight="1" x14ac:dyDescent="0.3">
      <c r="F419" s="95"/>
    </row>
    <row r="420" spans="6:6" ht="15.75" customHeight="1" x14ac:dyDescent="0.3">
      <c r="F420" s="95"/>
    </row>
    <row r="421" spans="6:6" ht="15.75" customHeight="1" x14ac:dyDescent="0.3">
      <c r="F421" s="95"/>
    </row>
    <row r="422" spans="6:6" ht="15.75" customHeight="1" x14ac:dyDescent="0.3">
      <c r="F422" s="95"/>
    </row>
    <row r="423" spans="6:6" ht="15.75" customHeight="1" x14ac:dyDescent="0.3">
      <c r="F423" s="95"/>
    </row>
    <row r="424" spans="6:6" ht="15.75" customHeight="1" x14ac:dyDescent="0.3">
      <c r="F424" s="95"/>
    </row>
    <row r="425" spans="6:6" ht="15.75" customHeight="1" x14ac:dyDescent="0.3">
      <c r="F425" s="95"/>
    </row>
    <row r="426" spans="6:6" ht="15.75" customHeight="1" x14ac:dyDescent="0.3">
      <c r="F426" s="95"/>
    </row>
    <row r="427" spans="6:6" ht="15.75" customHeight="1" x14ac:dyDescent="0.3">
      <c r="F427" s="95"/>
    </row>
    <row r="428" spans="6:6" ht="15.75" customHeight="1" x14ac:dyDescent="0.3">
      <c r="F428" s="95"/>
    </row>
    <row r="429" spans="6:6" ht="15.75" customHeight="1" x14ac:dyDescent="0.3">
      <c r="F429" s="95"/>
    </row>
    <row r="430" spans="6:6" ht="15.75" customHeight="1" x14ac:dyDescent="0.3">
      <c r="F430" s="95"/>
    </row>
    <row r="431" spans="6:6" ht="15.75" customHeight="1" x14ac:dyDescent="0.3">
      <c r="F431" s="95"/>
    </row>
    <row r="432" spans="6:6" ht="15.75" customHeight="1" x14ac:dyDescent="0.3">
      <c r="F432" s="95"/>
    </row>
    <row r="433" spans="6:6" ht="15.75" customHeight="1" x14ac:dyDescent="0.3">
      <c r="F433" s="95"/>
    </row>
    <row r="434" spans="6:6" ht="15.75" customHeight="1" x14ac:dyDescent="0.3">
      <c r="F434" s="95"/>
    </row>
    <row r="435" spans="6:6" ht="15.75" customHeight="1" x14ac:dyDescent="0.3">
      <c r="F435" s="95"/>
    </row>
    <row r="436" spans="6:6" ht="15.75" customHeight="1" x14ac:dyDescent="0.3">
      <c r="F436" s="95"/>
    </row>
    <row r="437" spans="6:6" ht="15.75" customHeight="1" x14ac:dyDescent="0.3">
      <c r="F437" s="95"/>
    </row>
    <row r="438" spans="6:6" ht="15.75" customHeight="1" x14ac:dyDescent="0.3">
      <c r="F438" s="95"/>
    </row>
    <row r="439" spans="6:6" ht="15.75" customHeight="1" x14ac:dyDescent="0.3">
      <c r="F439" s="95"/>
    </row>
    <row r="440" spans="6:6" ht="15.75" customHeight="1" x14ac:dyDescent="0.3">
      <c r="F440" s="95"/>
    </row>
    <row r="441" spans="6:6" ht="15.75" customHeight="1" x14ac:dyDescent="0.3">
      <c r="F441" s="95"/>
    </row>
    <row r="442" spans="6:6" ht="15.75" customHeight="1" x14ac:dyDescent="0.3">
      <c r="F442" s="95"/>
    </row>
    <row r="443" spans="6:6" ht="15.75" customHeight="1" x14ac:dyDescent="0.3">
      <c r="F443" s="95"/>
    </row>
    <row r="444" spans="6:6" ht="15.75" customHeight="1" x14ac:dyDescent="0.3">
      <c r="F444" s="95"/>
    </row>
    <row r="445" spans="6:6" ht="15.75" customHeight="1" x14ac:dyDescent="0.3">
      <c r="F445" s="95"/>
    </row>
    <row r="446" spans="6:6" ht="15.75" customHeight="1" x14ac:dyDescent="0.3">
      <c r="F446" s="95"/>
    </row>
    <row r="447" spans="6:6" ht="15.75" customHeight="1" x14ac:dyDescent="0.3">
      <c r="F447" s="95"/>
    </row>
    <row r="448" spans="6:6" ht="15.75" customHeight="1" x14ac:dyDescent="0.3">
      <c r="F448" s="95"/>
    </row>
    <row r="449" spans="6:6" ht="15.75" customHeight="1" x14ac:dyDescent="0.3">
      <c r="F449" s="95"/>
    </row>
    <row r="450" spans="6:6" ht="15.75" customHeight="1" x14ac:dyDescent="0.3">
      <c r="F450" s="95"/>
    </row>
    <row r="451" spans="6:6" ht="15.75" customHeight="1" x14ac:dyDescent="0.3">
      <c r="F451" s="95"/>
    </row>
    <row r="452" spans="6:6" ht="15.75" customHeight="1" x14ac:dyDescent="0.3">
      <c r="F452" s="95"/>
    </row>
    <row r="453" spans="6:6" ht="15.75" customHeight="1" x14ac:dyDescent="0.3">
      <c r="F453" s="95"/>
    </row>
    <row r="454" spans="6:6" ht="15.75" customHeight="1" x14ac:dyDescent="0.3">
      <c r="F454" s="95"/>
    </row>
    <row r="455" spans="6:6" ht="15.75" customHeight="1" x14ac:dyDescent="0.3">
      <c r="F455" s="95"/>
    </row>
    <row r="456" spans="6:6" ht="15.75" customHeight="1" x14ac:dyDescent="0.3">
      <c r="F456" s="95"/>
    </row>
    <row r="457" spans="6:6" ht="15.75" customHeight="1" x14ac:dyDescent="0.3">
      <c r="F457" s="95"/>
    </row>
    <row r="458" spans="6:6" ht="15.75" customHeight="1" x14ac:dyDescent="0.3">
      <c r="F458" s="95"/>
    </row>
    <row r="459" spans="6:6" ht="15.75" customHeight="1" x14ac:dyDescent="0.3">
      <c r="F459" s="95"/>
    </row>
    <row r="460" spans="6:6" ht="15.75" customHeight="1" x14ac:dyDescent="0.3">
      <c r="F460" s="95"/>
    </row>
    <row r="461" spans="6:6" ht="15.75" customHeight="1" x14ac:dyDescent="0.3">
      <c r="F461" s="95"/>
    </row>
    <row r="462" spans="6:6" ht="15.75" customHeight="1" x14ac:dyDescent="0.3">
      <c r="F462" s="95"/>
    </row>
    <row r="463" spans="6:6" ht="15.75" customHeight="1" x14ac:dyDescent="0.3">
      <c r="F463" s="95"/>
    </row>
    <row r="464" spans="6:6" ht="15.75" customHeight="1" x14ac:dyDescent="0.3">
      <c r="F464" s="95"/>
    </row>
    <row r="465" spans="6:6" ht="15.75" customHeight="1" x14ac:dyDescent="0.3">
      <c r="F465" s="95"/>
    </row>
    <row r="466" spans="6:6" ht="15.75" customHeight="1" x14ac:dyDescent="0.3">
      <c r="F466" s="95"/>
    </row>
    <row r="467" spans="6:6" ht="15.75" customHeight="1" x14ac:dyDescent="0.3">
      <c r="F467" s="95"/>
    </row>
    <row r="468" spans="6:6" ht="15.75" customHeight="1" x14ac:dyDescent="0.3">
      <c r="F468" s="95"/>
    </row>
    <row r="469" spans="6:6" ht="15.75" customHeight="1" x14ac:dyDescent="0.3">
      <c r="F469" s="95"/>
    </row>
    <row r="470" spans="6:6" ht="15.75" customHeight="1" x14ac:dyDescent="0.3">
      <c r="F470" s="95"/>
    </row>
    <row r="471" spans="6:6" ht="15.75" customHeight="1" x14ac:dyDescent="0.3">
      <c r="F471" s="95"/>
    </row>
    <row r="472" spans="6:6" ht="15.75" customHeight="1" x14ac:dyDescent="0.3">
      <c r="F472" s="95"/>
    </row>
    <row r="473" spans="6:6" ht="15.75" customHeight="1" x14ac:dyDescent="0.3">
      <c r="F473" s="95"/>
    </row>
    <row r="474" spans="6:6" ht="15.75" customHeight="1" x14ac:dyDescent="0.3">
      <c r="F474" s="95"/>
    </row>
    <row r="475" spans="6:6" ht="15.75" customHeight="1" x14ac:dyDescent="0.3">
      <c r="F475" s="95"/>
    </row>
    <row r="476" spans="6:6" ht="15.75" customHeight="1" x14ac:dyDescent="0.3">
      <c r="F476" s="95"/>
    </row>
    <row r="477" spans="6:6" ht="15.75" customHeight="1" x14ac:dyDescent="0.3">
      <c r="F477" s="95"/>
    </row>
    <row r="478" spans="6:6" ht="15.75" customHeight="1" x14ac:dyDescent="0.3">
      <c r="F478" s="95"/>
    </row>
    <row r="479" spans="6:6" ht="15.75" customHeight="1" x14ac:dyDescent="0.3">
      <c r="F479" s="95"/>
    </row>
    <row r="480" spans="6:6" ht="15.75" customHeight="1" x14ac:dyDescent="0.3">
      <c r="F480" s="95"/>
    </row>
    <row r="481" spans="6:6" ht="15.75" customHeight="1" x14ac:dyDescent="0.3">
      <c r="F481" s="95"/>
    </row>
    <row r="482" spans="6:6" ht="15.75" customHeight="1" x14ac:dyDescent="0.3">
      <c r="F482" s="95"/>
    </row>
    <row r="483" spans="6:6" ht="15.75" customHeight="1" x14ac:dyDescent="0.3">
      <c r="F483" s="95"/>
    </row>
    <row r="484" spans="6:6" ht="15.75" customHeight="1" x14ac:dyDescent="0.3">
      <c r="F484" s="95"/>
    </row>
    <row r="485" spans="6:6" ht="15.75" customHeight="1" x14ac:dyDescent="0.3">
      <c r="F485" s="95"/>
    </row>
    <row r="486" spans="6:6" ht="15.75" customHeight="1" x14ac:dyDescent="0.3">
      <c r="F486" s="95"/>
    </row>
    <row r="487" spans="6:6" ht="15.75" customHeight="1" x14ac:dyDescent="0.3">
      <c r="F487" s="95"/>
    </row>
    <row r="488" spans="6:6" ht="15.75" customHeight="1" x14ac:dyDescent="0.3">
      <c r="F488" s="95"/>
    </row>
    <row r="489" spans="6:6" ht="15.75" customHeight="1" x14ac:dyDescent="0.3">
      <c r="F489" s="95"/>
    </row>
    <row r="490" spans="6:6" ht="15.75" customHeight="1" x14ac:dyDescent="0.3">
      <c r="F490" s="95"/>
    </row>
    <row r="491" spans="6:6" ht="15.75" customHeight="1" x14ac:dyDescent="0.3">
      <c r="F491" s="95"/>
    </row>
    <row r="492" spans="6:6" ht="15.75" customHeight="1" x14ac:dyDescent="0.3">
      <c r="F492" s="95"/>
    </row>
    <row r="493" spans="6:6" ht="15.75" customHeight="1" x14ac:dyDescent="0.3">
      <c r="F493" s="95"/>
    </row>
    <row r="494" spans="6:6" ht="15.75" customHeight="1" x14ac:dyDescent="0.3">
      <c r="F494" s="95"/>
    </row>
    <row r="495" spans="6:6" ht="15.75" customHeight="1" x14ac:dyDescent="0.3">
      <c r="F495" s="95"/>
    </row>
    <row r="496" spans="6:6" ht="15.75" customHeight="1" x14ac:dyDescent="0.3">
      <c r="F496" s="95"/>
    </row>
    <row r="497" spans="6:6" ht="15.75" customHeight="1" x14ac:dyDescent="0.3">
      <c r="F497" s="95"/>
    </row>
    <row r="498" spans="6:6" ht="15.75" customHeight="1" x14ac:dyDescent="0.3">
      <c r="F498" s="95"/>
    </row>
    <row r="499" spans="6:6" ht="15.75" customHeight="1" x14ac:dyDescent="0.3">
      <c r="F499" s="95"/>
    </row>
    <row r="500" spans="6:6" ht="15.75" customHeight="1" x14ac:dyDescent="0.3">
      <c r="F500" s="95"/>
    </row>
    <row r="501" spans="6:6" ht="15.75" customHeight="1" x14ac:dyDescent="0.3">
      <c r="F501" s="95"/>
    </row>
    <row r="502" spans="6:6" ht="15.75" customHeight="1" x14ac:dyDescent="0.3">
      <c r="F502" s="95"/>
    </row>
    <row r="503" spans="6:6" ht="15.75" customHeight="1" x14ac:dyDescent="0.3">
      <c r="F503" s="95"/>
    </row>
    <row r="504" spans="6:6" ht="15.75" customHeight="1" x14ac:dyDescent="0.3">
      <c r="F504" s="95"/>
    </row>
    <row r="505" spans="6:6" ht="15.75" customHeight="1" x14ac:dyDescent="0.3">
      <c r="F505" s="95"/>
    </row>
    <row r="506" spans="6:6" ht="15.75" customHeight="1" x14ac:dyDescent="0.3">
      <c r="F506" s="95"/>
    </row>
    <row r="507" spans="6:6" ht="15.75" customHeight="1" x14ac:dyDescent="0.3">
      <c r="F507" s="95"/>
    </row>
    <row r="508" spans="6:6" ht="15.75" customHeight="1" x14ac:dyDescent="0.3">
      <c r="F508" s="95"/>
    </row>
    <row r="509" spans="6:6" ht="15.75" customHeight="1" x14ac:dyDescent="0.3">
      <c r="F509" s="95"/>
    </row>
    <row r="510" spans="6:6" ht="15.75" customHeight="1" x14ac:dyDescent="0.3">
      <c r="F510" s="95"/>
    </row>
    <row r="511" spans="6:6" ht="15.75" customHeight="1" x14ac:dyDescent="0.3">
      <c r="F511" s="95"/>
    </row>
    <row r="512" spans="6:6" ht="15.75" customHeight="1" x14ac:dyDescent="0.3">
      <c r="F512" s="95"/>
    </row>
    <row r="513" spans="6:6" ht="15.75" customHeight="1" x14ac:dyDescent="0.3">
      <c r="F513" s="95"/>
    </row>
    <row r="514" spans="6:6" ht="15.75" customHeight="1" x14ac:dyDescent="0.3">
      <c r="F514" s="95"/>
    </row>
    <row r="515" spans="6:6" ht="15.75" customHeight="1" x14ac:dyDescent="0.3">
      <c r="F515" s="95"/>
    </row>
    <row r="516" spans="6:6" ht="15.75" customHeight="1" x14ac:dyDescent="0.3">
      <c r="F516" s="95"/>
    </row>
    <row r="517" spans="6:6" ht="15.75" customHeight="1" x14ac:dyDescent="0.3">
      <c r="F517" s="95"/>
    </row>
    <row r="518" spans="6:6" ht="15.75" customHeight="1" x14ac:dyDescent="0.3">
      <c r="F518" s="95"/>
    </row>
    <row r="519" spans="6:6" ht="15.75" customHeight="1" x14ac:dyDescent="0.3">
      <c r="F519" s="95"/>
    </row>
    <row r="520" spans="6:6" ht="15.75" customHeight="1" x14ac:dyDescent="0.3">
      <c r="F520" s="95"/>
    </row>
    <row r="521" spans="6:6" ht="15.75" customHeight="1" x14ac:dyDescent="0.3">
      <c r="F521" s="95"/>
    </row>
    <row r="522" spans="6:6" ht="15.75" customHeight="1" x14ac:dyDescent="0.3">
      <c r="F522" s="95"/>
    </row>
    <row r="523" spans="6:6" ht="15.75" customHeight="1" x14ac:dyDescent="0.3">
      <c r="F523" s="95"/>
    </row>
    <row r="524" spans="6:6" ht="15.75" customHeight="1" x14ac:dyDescent="0.3">
      <c r="F524" s="95"/>
    </row>
    <row r="525" spans="6:6" ht="15.75" customHeight="1" x14ac:dyDescent="0.3">
      <c r="F525" s="95"/>
    </row>
    <row r="526" spans="6:6" ht="15.75" customHeight="1" x14ac:dyDescent="0.3">
      <c r="F526" s="95"/>
    </row>
    <row r="527" spans="6:6" ht="15.75" customHeight="1" x14ac:dyDescent="0.3">
      <c r="F527" s="95"/>
    </row>
    <row r="528" spans="6:6" ht="15.75" customHeight="1" x14ac:dyDescent="0.3">
      <c r="F528" s="95"/>
    </row>
    <row r="529" spans="6:6" ht="15.75" customHeight="1" x14ac:dyDescent="0.3">
      <c r="F529" s="95"/>
    </row>
    <row r="530" spans="6:6" ht="15.75" customHeight="1" x14ac:dyDescent="0.3">
      <c r="F530" s="95"/>
    </row>
    <row r="531" spans="6:6" ht="15.75" customHeight="1" x14ac:dyDescent="0.3">
      <c r="F531" s="95"/>
    </row>
    <row r="532" spans="6:6" ht="15.75" customHeight="1" x14ac:dyDescent="0.3">
      <c r="F532" s="95"/>
    </row>
    <row r="533" spans="6:6" ht="15.75" customHeight="1" x14ac:dyDescent="0.3">
      <c r="F533" s="95"/>
    </row>
    <row r="534" spans="6:6" ht="15.75" customHeight="1" x14ac:dyDescent="0.3">
      <c r="F534" s="95"/>
    </row>
    <row r="535" spans="6:6" ht="15.75" customHeight="1" x14ac:dyDescent="0.3">
      <c r="F535" s="95"/>
    </row>
    <row r="536" spans="6:6" ht="15.75" customHeight="1" x14ac:dyDescent="0.3">
      <c r="F536" s="95"/>
    </row>
    <row r="537" spans="6:6" ht="15.75" customHeight="1" x14ac:dyDescent="0.3">
      <c r="F537" s="95"/>
    </row>
    <row r="538" spans="6:6" ht="15.75" customHeight="1" x14ac:dyDescent="0.3">
      <c r="F538" s="95"/>
    </row>
    <row r="539" spans="6:6" ht="15.75" customHeight="1" x14ac:dyDescent="0.3">
      <c r="F539" s="95"/>
    </row>
    <row r="540" spans="6:6" ht="15.75" customHeight="1" x14ac:dyDescent="0.3">
      <c r="F540" s="95"/>
    </row>
    <row r="541" spans="6:6" ht="15.75" customHeight="1" x14ac:dyDescent="0.3">
      <c r="F541" s="95"/>
    </row>
    <row r="542" spans="6:6" ht="15.75" customHeight="1" x14ac:dyDescent="0.3">
      <c r="F542" s="95"/>
    </row>
    <row r="543" spans="6:6" ht="15.75" customHeight="1" x14ac:dyDescent="0.3">
      <c r="F543" s="95"/>
    </row>
    <row r="544" spans="6:6" ht="15.75" customHeight="1" x14ac:dyDescent="0.3">
      <c r="F544" s="95"/>
    </row>
    <row r="545" spans="6:6" ht="15.75" customHeight="1" x14ac:dyDescent="0.3">
      <c r="F545" s="95"/>
    </row>
    <row r="546" spans="6:6" ht="15.75" customHeight="1" x14ac:dyDescent="0.3">
      <c r="F546" s="95"/>
    </row>
    <row r="547" spans="6:6" ht="15.75" customHeight="1" x14ac:dyDescent="0.3">
      <c r="F547" s="95"/>
    </row>
    <row r="548" spans="6:6" ht="15.75" customHeight="1" x14ac:dyDescent="0.3">
      <c r="F548" s="95"/>
    </row>
    <row r="549" spans="6:6" ht="15.75" customHeight="1" x14ac:dyDescent="0.3">
      <c r="F549" s="95"/>
    </row>
    <row r="550" spans="6:6" ht="15.75" customHeight="1" x14ac:dyDescent="0.3">
      <c r="F550" s="95"/>
    </row>
    <row r="551" spans="6:6" ht="15.75" customHeight="1" x14ac:dyDescent="0.3">
      <c r="F551" s="95"/>
    </row>
    <row r="552" spans="6:6" ht="15.75" customHeight="1" x14ac:dyDescent="0.3">
      <c r="F552" s="95"/>
    </row>
    <row r="553" spans="6:6" ht="15.75" customHeight="1" x14ac:dyDescent="0.3">
      <c r="F553" s="95"/>
    </row>
    <row r="554" spans="6:6" ht="15.75" customHeight="1" x14ac:dyDescent="0.3">
      <c r="F554" s="95"/>
    </row>
    <row r="555" spans="6:6" ht="15.75" customHeight="1" x14ac:dyDescent="0.3">
      <c r="F555" s="95"/>
    </row>
    <row r="556" spans="6:6" ht="15.75" customHeight="1" x14ac:dyDescent="0.3">
      <c r="F556" s="95"/>
    </row>
    <row r="557" spans="6:6" ht="15.75" customHeight="1" x14ac:dyDescent="0.3">
      <c r="F557" s="95"/>
    </row>
    <row r="558" spans="6:6" ht="15.75" customHeight="1" x14ac:dyDescent="0.3">
      <c r="F558" s="95"/>
    </row>
    <row r="559" spans="6:6" ht="15.75" customHeight="1" x14ac:dyDescent="0.3">
      <c r="F559" s="95"/>
    </row>
    <row r="560" spans="6:6" ht="15.75" customHeight="1" x14ac:dyDescent="0.3">
      <c r="F560" s="95"/>
    </row>
    <row r="561" spans="6:6" ht="15.75" customHeight="1" x14ac:dyDescent="0.3">
      <c r="F561" s="95"/>
    </row>
    <row r="562" spans="6:6" ht="15.75" customHeight="1" x14ac:dyDescent="0.3">
      <c r="F562" s="95"/>
    </row>
    <row r="563" spans="6:6" ht="15.75" customHeight="1" x14ac:dyDescent="0.3">
      <c r="F563" s="95"/>
    </row>
    <row r="564" spans="6:6" ht="15.75" customHeight="1" x14ac:dyDescent="0.3">
      <c r="F564" s="95"/>
    </row>
    <row r="565" spans="6:6" ht="15.75" customHeight="1" x14ac:dyDescent="0.3">
      <c r="F565" s="95"/>
    </row>
    <row r="566" spans="6:6" ht="15.75" customHeight="1" x14ac:dyDescent="0.3">
      <c r="F566" s="95"/>
    </row>
    <row r="567" spans="6:6" ht="15.75" customHeight="1" x14ac:dyDescent="0.3">
      <c r="F567" s="95"/>
    </row>
    <row r="568" spans="6:6" ht="15.75" customHeight="1" x14ac:dyDescent="0.3">
      <c r="F568" s="95"/>
    </row>
    <row r="569" spans="6:6" ht="15.75" customHeight="1" x14ac:dyDescent="0.3">
      <c r="F569" s="95"/>
    </row>
    <row r="570" spans="6:6" ht="15.75" customHeight="1" x14ac:dyDescent="0.3">
      <c r="F570" s="95"/>
    </row>
    <row r="571" spans="6:6" ht="15.75" customHeight="1" x14ac:dyDescent="0.3">
      <c r="F571" s="95"/>
    </row>
    <row r="572" spans="6:6" ht="15.75" customHeight="1" x14ac:dyDescent="0.3">
      <c r="F572" s="95"/>
    </row>
    <row r="573" spans="6:6" ht="15.75" customHeight="1" x14ac:dyDescent="0.3">
      <c r="F573" s="95"/>
    </row>
    <row r="574" spans="6:6" ht="15.75" customHeight="1" x14ac:dyDescent="0.3">
      <c r="F574" s="95"/>
    </row>
    <row r="575" spans="6:6" ht="15.75" customHeight="1" x14ac:dyDescent="0.3">
      <c r="F575" s="95"/>
    </row>
    <row r="576" spans="6:6" ht="15.75" customHeight="1" x14ac:dyDescent="0.3">
      <c r="F576" s="95"/>
    </row>
    <row r="577" spans="6:6" ht="15.75" customHeight="1" x14ac:dyDescent="0.3">
      <c r="F577" s="95"/>
    </row>
    <row r="578" spans="6:6" ht="15.75" customHeight="1" x14ac:dyDescent="0.3">
      <c r="F578" s="95"/>
    </row>
    <row r="579" spans="6:6" ht="15.75" customHeight="1" x14ac:dyDescent="0.3">
      <c r="F579" s="95"/>
    </row>
    <row r="580" spans="6:6" ht="15.75" customHeight="1" x14ac:dyDescent="0.3">
      <c r="F580" s="95"/>
    </row>
    <row r="581" spans="6:6" ht="15.75" customHeight="1" x14ac:dyDescent="0.3">
      <c r="F581" s="95"/>
    </row>
    <row r="582" spans="6:6" ht="15.75" customHeight="1" x14ac:dyDescent="0.3">
      <c r="F582" s="95"/>
    </row>
    <row r="583" spans="6:6" ht="15.75" customHeight="1" x14ac:dyDescent="0.3">
      <c r="F583" s="95"/>
    </row>
    <row r="584" spans="6:6" ht="15.75" customHeight="1" x14ac:dyDescent="0.3">
      <c r="F584" s="95"/>
    </row>
    <row r="585" spans="6:6" ht="15.75" customHeight="1" x14ac:dyDescent="0.3">
      <c r="F585" s="95"/>
    </row>
    <row r="586" spans="6:6" ht="15.75" customHeight="1" x14ac:dyDescent="0.3">
      <c r="F586" s="95"/>
    </row>
    <row r="587" spans="6:6" ht="15.75" customHeight="1" x14ac:dyDescent="0.3">
      <c r="F587" s="95"/>
    </row>
    <row r="588" spans="6:6" ht="15.75" customHeight="1" x14ac:dyDescent="0.3">
      <c r="F588" s="95"/>
    </row>
    <row r="589" spans="6:6" ht="15.75" customHeight="1" x14ac:dyDescent="0.3">
      <c r="F589" s="95"/>
    </row>
    <row r="590" spans="6:6" ht="15.75" customHeight="1" x14ac:dyDescent="0.3">
      <c r="F590" s="95"/>
    </row>
    <row r="591" spans="6:6" ht="15.75" customHeight="1" x14ac:dyDescent="0.3">
      <c r="F591" s="95"/>
    </row>
    <row r="592" spans="6:6" ht="15.75" customHeight="1" x14ac:dyDescent="0.3">
      <c r="F592" s="95"/>
    </row>
    <row r="593" spans="6:6" ht="15.75" customHeight="1" x14ac:dyDescent="0.3">
      <c r="F593" s="95"/>
    </row>
    <row r="594" spans="6:6" ht="15.75" customHeight="1" x14ac:dyDescent="0.3">
      <c r="F594" s="95"/>
    </row>
    <row r="595" spans="6:6" ht="15.75" customHeight="1" x14ac:dyDescent="0.3">
      <c r="F595" s="95"/>
    </row>
    <row r="596" spans="6:6" ht="15.75" customHeight="1" x14ac:dyDescent="0.3">
      <c r="F596" s="95"/>
    </row>
    <row r="597" spans="6:6" ht="15.75" customHeight="1" x14ac:dyDescent="0.3">
      <c r="F597" s="95"/>
    </row>
    <row r="598" spans="6:6" ht="15.75" customHeight="1" x14ac:dyDescent="0.3">
      <c r="F598" s="95"/>
    </row>
    <row r="599" spans="6:6" ht="15.75" customHeight="1" x14ac:dyDescent="0.3">
      <c r="F599" s="95"/>
    </row>
    <row r="600" spans="6:6" ht="15.75" customHeight="1" x14ac:dyDescent="0.3">
      <c r="F600" s="95"/>
    </row>
    <row r="601" spans="6:6" ht="15.75" customHeight="1" x14ac:dyDescent="0.3">
      <c r="F601" s="95"/>
    </row>
    <row r="602" spans="6:6" ht="15.75" customHeight="1" x14ac:dyDescent="0.3">
      <c r="F602" s="95"/>
    </row>
    <row r="603" spans="6:6" ht="15.75" customHeight="1" x14ac:dyDescent="0.3">
      <c r="F603" s="95"/>
    </row>
    <row r="604" spans="6:6" ht="15.75" customHeight="1" x14ac:dyDescent="0.3">
      <c r="F604" s="95"/>
    </row>
    <row r="605" spans="6:6" ht="15.75" customHeight="1" x14ac:dyDescent="0.3">
      <c r="F605" s="95"/>
    </row>
    <row r="606" spans="6:6" ht="15.75" customHeight="1" x14ac:dyDescent="0.3">
      <c r="F606" s="95"/>
    </row>
    <row r="607" spans="6:6" ht="15.75" customHeight="1" x14ac:dyDescent="0.3">
      <c r="F607" s="95"/>
    </row>
    <row r="608" spans="6:6" ht="15.75" customHeight="1" x14ac:dyDescent="0.3">
      <c r="F608" s="95"/>
    </row>
    <row r="609" spans="6:6" ht="15.75" customHeight="1" x14ac:dyDescent="0.3">
      <c r="F609" s="95"/>
    </row>
    <row r="610" spans="6:6" ht="15.75" customHeight="1" x14ac:dyDescent="0.3">
      <c r="F610" s="95"/>
    </row>
    <row r="611" spans="6:6" ht="15.75" customHeight="1" x14ac:dyDescent="0.3">
      <c r="F611" s="95"/>
    </row>
    <row r="612" spans="6:6" ht="15.75" customHeight="1" x14ac:dyDescent="0.3">
      <c r="F612" s="95"/>
    </row>
    <row r="613" spans="6:6" ht="15.75" customHeight="1" x14ac:dyDescent="0.3">
      <c r="F613" s="95"/>
    </row>
    <row r="614" spans="6:6" ht="15.75" customHeight="1" x14ac:dyDescent="0.3">
      <c r="F614" s="95"/>
    </row>
    <row r="615" spans="6:6" ht="15.75" customHeight="1" x14ac:dyDescent="0.3">
      <c r="F615" s="95"/>
    </row>
    <row r="616" spans="6:6" ht="15.75" customHeight="1" x14ac:dyDescent="0.3">
      <c r="F616" s="95"/>
    </row>
    <row r="617" spans="6:6" ht="15.75" customHeight="1" x14ac:dyDescent="0.3">
      <c r="F617" s="95"/>
    </row>
    <row r="618" spans="6:6" ht="15.75" customHeight="1" x14ac:dyDescent="0.3">
      <c r="F618" s="95"/>
    </row>
    <row r="619" spans="6:6" ht="15.75" customHeight="1" x14ac:dyDescent="0.3">
      <c r="F619" s="95"/>
    </row>
    <row r="620" spans="6:6" ht="15.75" customHeight="1" x14ac:dyDescent="0.3">
      <c r="F620" s="95"/>
    </row>
    <row r="621" spans="6:6" ht="15.75" customHeight="1" x14ac:dyDescent="0.3">
      <c r="F621" s="95"/>
    </row>
    <row r="622" spans="6:6" ht="15.75" customHeight="1" x14ac:dyDescent="0.3">
      <c r="F622" s="95"/>
    </row>
    <row r="623" spans="6:6" ht="15.75" customHeight="1" x14ac:dyDescent="0.3">
      <c r="F623" s="95"/>
    </row>
    <row r="624" spans="6:6" ht="15.75" customHeight="1" x14ac:dyDescent="0.3">
      <c r="F624" s="95"/>
    </row>
    <row r="625" spans="6:6" ht="15.75" customHeight="1" x14ac:dyDescent="0.3">
      <c r="F625" s="95"/>
    </row>
    <row r="626" spans="6:6" ht="15.75" customHeight="1" x14ac:dyDescent="0.3">
      <c r="F626" s="95"/>
    </row>
    <row r="627" spans="6:6" ht="15.75" customHeight="1" x14ac:dyDescent="0.3">
      <c r="F627" s="95"/>
    </row>
    <row r="628" spans="6:6" ht="15.75" customHeight="1" x14ac:dyDescent="0.3">
      <c r="F628" s="95"/>
    </row>
    <row r="629" spans="6:6" ht="15.75" customHeight="1" x14ac:dyDescent="0.3">
      <c r="F629" s="95"/>
    </row>
    <row r="630" spans="6:6" ht="15.75" customHeight="1" x14ac:dyDescent="0.3">
      <c r="F630" s="95"/>
    </row>
    <row r="631" spans="6:6" ht="15.75" customHeight="1" x14ac:dyDescent="0.3">
      <c r="F631" s="95"/>
    </row>
    <row r="632" spans="6:6" ht="15.75" customHeight="1" x14ac:dyDescent="0.3">
      <c r="F632" s="95"/>
    </row>
    <row r="633" spans="6:6" ht="15.75" customHeight="1" x14ac:dyDescent="0.3">
      <c r="F633" s="95"/>
    </row>
    <row r="634" spans="6:6" ht="15.75" customHeight="1" x14ac:dyDescent="0.3">
      <c r="F634" s="95"/>
    </row>
    <row r="635" spans="6:6" ht="15.75" customHeight="1" x14ac:dyDescent="0.3">
      <c r="F635" s="95"/>
    </row>
    <row r="636" spans="6:6" ht="15.75" customHeight="1" x14ac:dyDescent="0.3">
      <c r="F636" s="95"/>
    </row>
    <row r="637" spans="6:6" ht="15.75" customHeight="1" x14ac:dyDescent="0.3">
      <c r="F637" s="95"/>
    </row>
    <row r="638" spans="6:6" ht="15.75" customHeight="1" x14ac:dyDescent="0.3">
      <c r="F638" s="95"/>
    </row>
    <row r="639" spans="6:6" ht="15.75" customHeight="1" x14ac:dyDescent="0.3">
      <c r="F639" s="95"/>
    </row>
    <row r="640" spans="6:6" ht="15.75" customHeight="1" x14ac:dyDescent="0.3">
      <c r="F640" s="95"/>
    </row>
    <row r="641" spans="6:6" ht="15.75" customHeight="1" x14ac:dyDescent="0.3">
      <c r="F641" s="95"/>
    </row>
    <row r="642" spans="6:6" ht="15.75" customHeight="1" x14ac:dyDescent="0.3">
      <c r="F642" s="95"/>
    </row>
    <row r="643" spans="6:6" ht="15.75" customHeight="1" x14ac:dyDescent="0.3">
      <c r="F643" s="95"/>
    </row>
    <row r="644" spans="6:6" ht="15.75" customHeight="1" x14ac:dyDescent="0.3">
      <c r="F644" s="95"/>
    </row>
    <row r="645" spans="6:6" ht="15.75" customHeight="1" x14ac:dyDescent="0.3">
      <c r="F645" s="95"/>
    </row>
    <row r="646" spans="6:6" ht="15.75" customHeight="1" x14ac:dyDescent="0.3">
      <c r="F646" s="95"/>
    </row>
    <row r="647" spans="6:6" ht="15.75" customHeight="1" x14ac:dyDescent="0.3">
      <c r="F647" s="95"/>
    </row>
    <row r="648" spans="6:6" ht="15.75" customHeight="1" x14ac:dyDescent="0.3">
      <c r="F648" s="95"/>
    </row>
    <row r="649" spans="6:6" ht="15.75" customHeight="1" x14ac:dyDescent="0.3">
      <c r="F649" s="95"/>
    </row>
    <row r="650" spans="6:6" ht="15.75" customHeight="1" x14ac:dyDescent="0.3">
      <c r="F650" s="95"/>
    </row>
    <row r="651" spans="6:6" ht="15.75" customHeight="1" x14ac:dyDescent="0.3">
      <c r="F651" s="95"/>
    </row>
    <row r="652" spans="6:6" ht="15.75" customHeight="1" x14ac:dyDescent="0.3">
      <c r="F652" s="95"/>
    </row>
    <row r="653" spans="6:6" ht="15.75" customHeight="1" x14ac:dyDescent="0.3">
      <c r="F653" s="95"/>
    </row>
    <row r="654" spans="6:6" ht="15.75" customHeight="1" x14ac:dyDescent="0.3">
      <c r="F654" s="95"/>
    </row>
    <row r="655" spans="6:6" ht="15.75" customHeight="1" x14ac:dyDescent="0.3">
      <c r="F655" s="95"/>
    </row>
    <row r="656" spans="6:6" ht="15.75" customHeight="1" x14ac:dyDescent="0.3">
      <c r="F656" s="95"/>
    </row>
    <row r="657" spans="6:6" ht="15.75" customHeight="1" x14ac:dyDescent="0.3">
      <c r="F657" s="95"/>
    </row>
    <row r="658" spans="6:6" ht="15.75" customHeight="1" x14ac:dyDescent="0.3">
      <c r="F658" s="95"/>
    </row>
    <row r="659" spans="6:6" ht="15.75" customHeight="1" x14ac:dyDescent="0.3">
      <c r="F659" s="95"/>
    </row>
    <row r="660" spans="6:6" ht="15.75" customHeight="1" x14ac:dyDescent="0.3">
      <c r="F660" s="95"/>
    </row>
    <row r="661" spans="6:6" ht="15.75" customHeight="1" x14ac:dyDescent="0.3">
      <c r="F661" s="95"/>
    </row>
    <row r="662" spans="6:6" ht="15.75" customHeight="1" x14ac:dyDescent="0.3">
      <c r="F662" s="95"/>
    </row>
    <row r="663" spans="6:6" ht="15.75" customHeight="1" x14ac:dyDescent="0.3">
      <c r="F663" s="95"/>
    </row>
    <row r="664" spans="6:6" ht="15.75" customHeight="1" x14ac:dyDescent="0.3">
      <c r="F664" s="95"/>
    </row>
    <row r="665" spans="6:6" ht="15.75" customHeight="1" x14ac:dyDescent="0.3">
      <c r="F665" s="95"/>
    </row>
    <row r="666" spans="6:6" ht="15.75" customHeight="1" x14ac:dyDescent="0.3">
      <c r="F666" s="95"/>
    </row>
    <row r="667" spans="6:6" ht="15.75" customHeight="1" x14ac:dyDescent="0.3">
      <c r="F667" s="95"/>
    </row>
    <row r="668" spans="6:6" ht="15.75" customHeight="1" x14ac:dyDescent="0.3">
      <c r="F668" s="95"/>
    </row>
    <row r="669" spans="6:6" ht="15.75" customHeight="1" x14ac:dyDescent="0.3">
      <c r="F669" s="95"/>
    </row>
    <row r="670" spans="6:6" ht="15.75" customHeight="1" x14ac:dyDescent="0.3">
      <c r="F670" s="95"/>
    </row>
    <row r="671" spans="6:6" ht="15.75" customHeight="1" x14ac:dyDescent="0.3">
      <c r="F671" s="95"/>
    </row>
    <row r="672" spans="6:6" ht="15.75" customHeight="1" x14ac:dyDescent="0.3">
      <c r="F672" s="95"/>
    </row>
    <row r="673" spans="6:6" ht="15.75" customHeight="1" x14ac:dyDescent="0.3">
      <c r="F673" s="95"/>
    </row>
    <row r="674" spans="6:6" ht="15.75" customHeight="1" x14ac:dyDescent="0.3">
      <c r="F674" s="95"/>
    </row>
    <row r="675" spans="6:6" ht="15.75" customHeight="1" x14ac:dyDescent="0.3">
      <c r="F675" s="95"/>
    </row>
    <row r="676" spans="6:6" ht="15.75" customHeight="1" x14ac:dyDescent="0.3">
      <c r="F676" s="95"/>
    </row>
    <row r="677" spans="6:6" ht="15.75" customHeight="1" x14ac:dyDescent="0.3">
      <c r="F677" s="95"/>
    </row>
    <row r="678" spans="6:6" ht="15.75" customHeight="1" x14ac:dyDescent="0.3">
      <c r="F678" s="95"/>
    </row>
    <row r="679" spans="6:6" ht="15.75" customHeight="1" x14ac:dyDescent="0.3">
      <c r="F679" s="95"/>
    </row>
    <row r="680" spans="6:6" ht="15.75" customHeight="1" x14ac:dyDescent="0.3">
      <c r="F680" s="95"/>
    </row>
    <row r="681" spans="6:6" ht="15.75" customHeight="1" x14ac:dyDescent="0.3">
      <c r="F681" s="95"/>
    </row>
    <row r="682" spans="6:6" ht="15.75" customHeight="1" x14ac:dyDescent="0.3">
      <c r="F682" s="95"/>
    </row>
    <row r="683" spans="6:6" ht="15.75" customHeight="1" x14ac:dyDescent="0.3">
      <c r="F683" s="95"/>
    </row>
    <row r="684" spans="6:6" ht="15.75" customHeight="1" x14ac:dyDescent="0.3">
      <c r="F684" s="95"/>
    </row>
    <row r="685" spans="6:6" ht="15.75" customHeight="1" x14ac:dyDescent="0.3">
      <c r="F685" s="95"/>
    </row>
    <row r="686" spans="6:6" ht="15.75" customHeight="1" x14ac:dyDescent="0.3">
      <c r="F686" s="95"/>
    </row>
    <row r="687" spans="6:6" ht="15.75" customHeight="1" x14ac:dyDescent="0.3">
      <c r="F687" s="95"/>
    </row>
    <row r="688" spans="6:6" ht="15.75" customHeight="1" x14ac:dyDescent="0.3">
      <c r="F688" s="95"/>
    </row>
    <row r="689" spans="6:6" ht="15.75" customHeight="1" x14ac:dyDescent="0.3">
      <c r="F689" s="95"/>
    </row>
    <row r="690" spans="6:6" ht="15.75" customHeight="1" x14ac:dyDescent="0.3">
      <c r="F690" s="95"/>
    </row>
    <row r="691" spans="6:6" ht="15.75" customHeight="1" x14ac:dyDescent="0.3">
      <c r="F691" s="95"/>
    </row>
    <row r="692" spans="6:6" ht="15.75" customHeight="1" x14ac:dyDescent="0.3">
      <c r="F692" s="95"/>
    </row>
    <row r="693" spans="6:6" ht="15.75" customHeight="1" x14ac:dyDescent="0.3">
      <c r="F693" s="95"/>
    </row>
    <row r="694" spans="6:6" ht="15.75" customHeight="1" x14ac:dyDescent="0.3">
      <c r="F694" s="95"/>
    </row>
    <row r="695" spans="6:6" ht="15.75" customHeight="1" x14ac:dyDescent="0.3">
      <c r="F695" s="95"/>
    </row>
    <row r="696" spans="6:6" ht="15.75" customHeight="1" x14ac:dyDescent="0.3">
      <c r="F696" s="95"/>
    </row>
    <row r="697" spans="6:6" ht="15.75" customHeight="1" x14ac:dyDescent="0.3">
      <c r="F697" s="95"/>
    </row>
    <row r="698" spans="6:6" ht="15.75" customHeight="1" x14ac:dyDescent="0.3">
      <c r="F698" s="95"/>
    </row>
    <row r="699" spans="6:6" ht="15.75" customHeight="1" x14ac:dyDescent="0.3">
      <c r="F699" s="95"/>
    </row>
    <row r="700" spans="6:6" ht="15.75" customHeight="1" x14ac:dyDescent="0.3">
      <c r="F700" s="95"/>
    </row>
    <row r="701" spans="6:6" ht="15.75" customHeight="1" x14ac:dyDescent="0.3">
      <c r="F701" s="95"/>
    </row>
    <row r="702" spans="6:6" ht="15.75" customHeight="1" x14ac:dyDescent="0.3">
      <c r="F702" s="95"/>
    </row>
    <row r="703" spans="6:6" ht="15.75" customHeight="1" x14ac:dyDescent="0.3">
      <c r="F703" s="95"/>
    </row>
    <row r="704" spans="6:6" ht="15.75" customHeight="1" x14ac:dyDescent="0.3">
      <c r="F704" s="95"/>
    </row>
    <row r="705" spans="6:6" ht="15.75" customHeight="1" x14ac:dyDescent="0.3">
      <c r="F705" s="95"/>
    </row>
    <row r="706" spans="6:6" ht="15.75" customHeight="1" x14ac:dyDescent="0.3">
      <c r="F706" s="95"/>
    </row>
    <row r="707" spans="6:6" ht="15.75" customHeight="1" x14ac:dyDescent="0.3">
      <c r="F707" s="95"/>
    </row>
    <row r="708" spans="6:6" ht="15.75" customHeight="1" x14ac:dyDescent="0.3">
      <c r="F708" s="95"/>
    </row>
    <row r="709" spans="6:6" ht="15.75" customHeight="1" x14ac:dyDescent="0.3">
      <c r="F709" s="95"/>
    </row>
    <row r="710" spans="6:6" ht="15.75" customHeight="1" x14ac:dyDescent="0.3">
      <c r="F710" s="95"/>
    </row>
    <row r="711" spans="6:6" ht="15.75" customHeight="1" x14ac:dyDescent="0.3">
      <c r="F711" s="95"/>
    </row>
    <row r="712" spans="6:6" ht="15.75" customHeight="1" x14ac:dyDescent="0.3">
      <c r="F712" s="95"/>
    </row>
    <row r="713" spans="6:6" ht="15.75" customHeight="1" x14ac:dyDescent="0.3">
      <c r="F713" s="95"/>
    </row>
    <row r="714" spans="6:6" ht="15.75" customHeight="1" x14ac:dyDescent="0.3">
      <c r="F714" s="95"/>
    </row>
    <row r="715" spans="6:6" ht="15.75" customHeight="1" x14ac:dyDescent="0.3">
      <c r="F715" s="95"/>
    </row>
    <row r="716" spans="6:6" ht="15.75" customHeight="1" x14ac:dyDescent="0.3">
      <c r="F716" s="95"/>
    </row>
    <row r="717" spans="6:6" ht="15.75" customHeight="1" x14ac:dyDescent="0.3">
      <c r="F717" s="95"/>
    </row>
    <row r="718" spans="6:6" ht="15.75" customHeight="1" x14ac:dyDescent="0.3">
      <c r="F718" s="95"/>
    </row>
    <row r="719" spans="6:6" ht="15.75" customHeight="1" x14ac:dyDescent="0.3">
      <c r="F719" s="95"/>
    </row>
    <row r="720" spans="6:6" ht="15.75" customHeight="1" x14ac:dyDescent="0.3">
      <c r="F720" s="95"/>
    </row>
    <row r="721" spans="6:6" ht="15.75" customHeight="1" x14ac:dyDescent="0.3">
      <c r="F721" s="95"/>
    </row>
    <row r="722" spans="6:6" ht="15.75" customHeight="1" x14ac:dyDescent="0.3">
      <c r="F722" s="95"/>
    </row>
    <row r="723" spans="6:6" ht="15.75" customHeight="1" x14ac:dyDescent="0.3">
      <c r="F723" s="95"/>
    </row>
    <row r="724" spans="6:6" ht="15.75" customHeight="1" x14ac:dyDescent="0.3">
      <c r="F724" s="95"/>
    </row>
    <row r="725" spans="6:6" ht="15.75" customHeight="1" x14ac:dyDescent="0.3">
      <c r="F725" s="95"/>
    </row>
    <row r="726" spans="6:6" ht="15.75" customHeight="1" x14ac:dyDescent="0.3">
      <c r="F726" s="95"/>
    </row>
    <row r="727" spans="6:6" ht="15.75" customHeight="1" x14ac:dyDescent="0.3">
      <c r="F727" s="95"/>
    </row>
    <row r="728" spans="6:6" ht="15.75" customHeight="1" x14ac:dyDescent="0.3">
      <c r="F728" s="95"/>
    </row>
    <row r="729" spans="6:6" ht="15.75" customHeight="1" x14ac:dyDescent="0.3">
      <c r="F729" s="95"/>
    </row>
    <row r="730" spans="6:6" ht="15.75" customHeight="1" x14ac:dyDescent="0.3">
      <c r="F730" s="95"/>
    </row>
    <row r="731" spans="6:6" ht="15.75" customHeight="1" x14ac:dyDescent="0.3">
      <c r="F731" s="95"/>
    </row>
    <row r="732" spans="6:6" ht="15.75" customHeight="1" x14ac:dyDescent="0.3">
      <c r="F732" s="95"/>
    </row>
    <row r="733" spans="6:6" ht="15.75" customHeight="1" x14ac:dyDescent="0.3">
      <c r="F733" s="95"/>
    </row>
    <row r="734" spans="6:6" ht="15.75" customHeight="1" x14ac:dyDescent="0.3">
      <c r="F734" s="95"/>
    </row>
    <row r="735" spans="6:6" ht="15.75" customHeight="1" x14ac:dyDescent="0.3">
      <c r="F735" s="95"/>
    </row>
    <row r="736" spans="6:6" ht="15.75" customHeight="1" x14ac:dyDescent="0.3">
      <c r="F736" s="95"/>
    </row>
    <row r="737" spans="6:6" ht="15.75" customHeight="1" x14ac:dyDescent="0.3">
      <c r="F737" s="95"/>
    </row>
    <row r="738" spans="6:6" ht="15.75" customHeight="1" x14ac:dyDescent="0.3">
      <c r="F738" s="95"/>
    </row>
    <row r="739" spans="6:6" ht="15.75" customHeight="1" x14ac:dyDescent="0.3">
      <c r="F739" s="95"/>
    </row>
    <row r="740" spans="6:6" ht="15.75" customHeight="1" x14ac:dyDescent="0.3">
      <c r="F740" s="95"/>
    </row>
    <row r="741" spans="6:6" ht="15.75" customHeight="1" x14ac:dyDescent="0.3">
      <c r="F741" s="95"/>
    </row>
    <row r="742" spans="6:6" ht="15.75" customHeight="1" x14ac:dyDescent="0.3">
      <c r="F742" s="95"/>
    </row>
    <row r="743" spans="6:6" ht="15.75" customHeight="1" x14ac:dyDescent="0.3">
      <c r="F743" s="95"/>
    </row>
    <row r="744" spans="6:6" ht="15.75" customHeight="1" x14ac:dyDescent="0.3">
      <c r="F744" s="95"/>
    </row>
    <row r="745" spans="6:6" ht="15.75" customHeight="1" x14ac:dyDescent="0.3">
      <c r="F745" s="95"/>
    </row>
    <row r="746" spans="6:6" ht="15.75" customHeight="1" x14ac:dyDescent="0.3">
      <c r="F746" s="95"/>
    </row>
    <row r="747" spans="6:6" ht="15.75" customHeight="1" x14ac:dyDescent="0.3">
      <c r="F747" s="95"/>
    </row>
    <row r="748" spans="6:6" ht="15.75" customHeight="1" x14ac:dyDescent="0.3">
      <c r="F748" s="95"/>
    </row>
    <row r="749" spans="6:6" ht="15.75" customHeight="1" x14ac:dyDescent="0.3">
      <c r="F749" s="95"/>
    </row>
    <row r="750" spans="6:6" ht="15.75" customHeight="1" x14ac:dyDescent="0.3">
      <c r="F750" s="95"/>
    </row>
    <row r="751" spans="6:6" ht="15.75" customHeight="1" x14ac:dyDescent="0.3">
      <c r="F751" s="95"/>
    </row>
    <row r="752" spans="6:6" ht="15.75" customHeight="1" x14ac:dyDescent="0.3">
      <c r="F752" s="95"/>
    </row>
    <row r="753" spans="6:6" ht="15.75" customHeight="1" x14ac:dyDescent="0.3">
      <c r="F753" s="95"/>
    </row>
    <row r="754" spans="6:6" ht="15.75" customHeight="1" x14ac:dyDescent="0.3">
      <c r="F754" s="95"/>
    </row>
    <row r="755" spans="6:6" ht="15.75" customHeight="1" x14ac:dyDescent="0.3">
      <c r="F755" s="95"/>
    </row>
    <row r="756" spans="6:6" ht="15.75" customHeight="1" x14ac:dyDescent="0.3">
      <c r="F756" s="95"/>
    </row>
    <row r="757" spans="6:6" ht="15.75" customHeight="1" x14ac:dyDescent="0.3">
      <c r="F757" s="95"/>
    </row>
    <row r="758" spans="6:6" ht="15.75" customHeight="1" x14ac:dyDescent="0.3">
      <c r="F758" s="95"/>
    </row>
    <row r="759" spans="6:6" ht="15.75" customHeight="1" x14ac:dyDescent="0.3">
      <c r="F759" s="95"/>
    </row>
    <row r="760" spans="6:6" ht="15.75" customHeight="1" x14ac:dyDescent="0.3">
      <c r="F760" s="95"/>
    </row>
    <row r="761" spans="6:6" ht="15.75" customHeight="1" x14ac:dyDescent="0.3">
      <c r="F761" s="95"/>
    </row>
    <row r="762" spans="6:6" ht="15.75" customHeight="1" x14ac:dyDescent="0.3">
      <c r="F762" s="95"/>
    </row>
    <row r="763" spans="6:6" ht="15.75" customHeight="1" x14ac:dyDescent="0.3">
      <c r="F763" s="95"/>
    </row>
    <row r="764" spans="6:6" ht="15.75" customHeight="1" x14ac:dyDescent="0.3">
      <c r="F764" s="95"/>
    </row>
    <row r="765" spans="6:6" ht="15.75" customHeight="1" x14ac:dyDescent="0.3">
      <c r="F765" s="95"/>
    </row>
    <row r="766" spans="6:6" ht="15.75" customHeight="1" x14ac:dyDescent="0.3">
      <c r="F766" s="95"/>
    </row>
    <row r="767" spans="6:6" ht="15.75" customHeight="1" x14ac:dyDescent="0.3">
      <c r="F767" s="95"/>
    </row>
    <row r="768" spans="6:6" ht="15.75" customHeight="1" x14ac:dyDescent="0.3">
      <c r="F768" s="95"/>
    </row>
    <row r="769" spans="6:6" ht="15.75" customHeight="1" x14ac:dyDescent="0.3">
      <c r="F769" s="95"/>
    </row>
    <row r="770" spans="6:6" ht="15.75" customHeight="1" x14ac:dyDescent="0.3">
      <c r="F770" s="95"/>
    </row>
    <row r="771" spans="6:6" ht="15.75" customHeight="1" x14ac:dyDescent="0.3">
      <c r="F771" s="95"/>
    </row>
    <row r="772" spans="6:6" ht="15.75" customHeight="1" x14ac:dyDescent="0.3">
      <c r="F772" s="95"/>
    </row>
    <row r="773" spans="6:6" ht="15.75" customHeight="1" x14ac:dyDescent="0.3">
      <c r="F773" s="95"/>
    </row>
    <row r="774" spans="6:6" ht="15.75" customHeight="1" x14ac:dyDescent="0.3">
      <c r="F774" s="95"/>
    </row>
    <row r="775" spans="6:6" ht="15.75" customHeight="1" x14ac:dyDescent="0.3">
      <c r="F775" s="95"/>
    </row>
    <row r="776" spans="6:6" ht="15.75" customHeight="1" x14ac:dyDescent="0.3">
      <c r="F776" s="95"/>
    </row>
    <row r="777" spans="6:6" ht="15.75" customHeight="1" x14ac:dyDescent="0.3">
      <c r="F777" s="95"/>
    </row>
    <row r="778" spans="6:6" ht="15.75" customHeight="1" x14ac:dyDescent="0.3">
      <c r="F778" s="95"/>
    </row>
    <row r="779" spans="6:6" ht="15.75" customHeight="1" x14ac:dyDescent="0.3">
      <c r="F779" s="95"/>
    </row>
    <row r="780" spans="6:6" ht="15.75" customHeight="1" x14ac:dyDescent="0.3">
      <c r="F780" s="95"/>
    </row>
    <row r="781" spans="6:6" ht="15.75" customHeight="1" x14ac:dyDescent="0.3">
      <c r="F781" s="95"/>
    </row>
    <row r="782" spans="6:6" ht="15.75" customHeight="1" x14ac:dyDescent="0.3">
      <c r="F782" s="95"/>
    </row>
    <row r="783" spans="6:6" ht="15.75" customHeight="1" x14ac:dyDescent="0.3">
      <c r="F783" s="95"/>
    </row>
    <row r="784" spans="6:6" ht="15.75" customHeight="1" x14ac:dyDescent="0.3">
      <c r="F784" s="95"/>
    </row>
    <row r="785" spans="6:6" ht="15.75" customHeight="1" x14ac:dyDescent="0.3">
      <c r="F785" s="95"/>
    </row>
    <row r="786" spans="6:6" ht="15.75" customHeight="1" x14ac:dyDescent="0.3">
      <c r="F786" s="95"/>
    </row>
    <row r="787" spans="6:6" ht="15.75" customHeight="1" x14ac:dyDescent="0.3">
      <c r="F787" s="95"/>
    </row>
    <row r="788" spans="6:6" ht="15.75" customHeight="1" x14ac:dyDescent="0.3">
      <c r="F788" s="95"/>
    </row>
    <row r="789" spans="6:6" ht="15.75" customHeight="1" x14ac:dyDescent="0.3">
      <c r="F789" s="95"/>
    </row>
    <row r="790" spans="6:6" ht="15.75" customHeight="1" x14ac:dyDescent="0.3">
      <c r="F790" s="95"/>
    </row>
    <row r="791" spans="6:6" ht="15.75" customHeight="1" x14ac:dyDescent="0.3">
      <c r="F791" s="95"/>
    </row>
    <row r="792" spans="6:6" ht="15.75" customHeight="1" x14ac:dyDescent="0.3">
      <c r="F792" s="95"/>
    </row>
    <row r="793" spans="6:6" ht="15.75" customHeight="1" x14ac:dyDescent="0.3">
      <c r="F793" s="95"/>
    </row>
    <row r="794" spans="6:6" ht="15.75" customHeight="1" x14ac:dyDescent="0.3">
      <c r="F794" s="95"/>
    </row>
    <row r="795" spans="6:6" ht="15.75" customHeight="1" x14ac:dyDescent="0.3">
      <c r="F795" s="95"/>
    </row>
    <row r="796" spans="6:6" ht="15.75" customHeight="1" x14ac:dyDescent="0.3">
      <c r="F796" s="95"/>
    </row>
    <row r="797" spans="6:6" ht="15.75" customHeight="1" x14ac:dyDescent="0.3">
      <c r="F797" s="95"/>
    </row>
    <row r="798" spans="6:6" ht="15.75" customHeight="1" x14ac:dyDescent="0.3">
      <c r="F798" s="95"/>
    </row>
    <row r="799" spans="6:6" ht="15.75" customHeight="1" x14ac:dyDescent="0.3">
      <c r="F799" s="95"/>
    </row>
    <row r="800" spans="6:6" ht="15.75" customHeight="1" x14ac:dyDescent="0.3">
      <c r="F800" s="95"/>
    </row>
    <row r="801" spans="6:6" ht="15.75" customHeight="1" x14ac:dyDescent="0.3">
      <c r="F801" s="95"/>
    </row>
    <row r="802" spans="6:6" ht="15.75" customHeight="1" x14ac:dyDescent="0.3">
      <c r="F802" s="95"/>
    </row>
    <row r="803" spans="6:6" ht="15.75" customHeight="1" x14ac:dyDescent="0.3">
      <c r="F803" s="95"/>
    </row>
    <row r="804" spans="6:6" ht="15.75" customHeight="1" x14ac:dyDescent="0.3">
      <c r="F804" s="95"/>
    </row>
    <row r="805" spans="6:6" ht="15.75" customHeight="1" x14ac:dyDescent="0.3">
      <c r="F805" s="95"/>
    </row>
    <row r="806" spans="6:6" ht="15.75" customHeight="1" x14ac:dyDescent="0.3">
      <c r="F806" s="95"/>
    </row>
    <row r="807" spans="6:6" ht="15.75" customHeight="1" x14ac:dyDescent="0.3">
      <c r="F807" s="95"/>
    </row>
    <row r="808" spans="6:6" ht="15.75" customHeight="1" x14ac:dyDescent="0.3">
      <c r="F808" s="95"/>
    </row>
    <row r="809" spans="6:6" ht="15.75" customHeight="1" x14ac:dyDescent="0.3">
      <c r="F809" s="95"/>
    </row>
    <row r="810" spans="6:6" ht="15.75" customHeight="1" x14ac:dyDescent="0.3">
      <c r="F810" s="95"/>
    </row>
    <row r="811" spans="6:6" ht="15.75" customHeight="1" x14ac:dyDescent="0.3">
      <c r="F811" s="95"/>
    </row>
    <row r="812" spans="6:6" ht="15.75" customHeight="1" x14ac:dyDescent="0.3">
      <c r="F812" s="95"/>
    </row>
    <row r="813" spans="6:6" ht="15.75" customHeight="1" x14ac:dyDescent="0.3">
      <c r="F813" s="95"/>
    </row>
    <row r="814" spans="6:6" ht="15.75" customHeight="1" x14ac:dyDescent="0.3">
      <c r="F814" s="95"/>
    </row>
    <row r="815" spans="6:6" ht="15.75" customHeight="1" x14ac:dyDescent="0.3">
      <c r="F815" s="95"/>
    </row>
    <row r="816" spans="6:6" ht="15.75" customHeight="1" x14ac:dyDescent="0.3">
      <c r="F816" s="95"/>
    </row>
    <row r="817" spans="6:6" ht="15.75" customHeight="1" x14ac:dyDescent="0.3">
      <c r="F817" s="95"/>
    </row>
    <row r="818" spans="6:6" ht="15.75" customHeight="1" x14ac:dyDescent="0.3">
      <c r="F818" s="95"/>
    </row>
    <row r="819" spans="6:6" ht="15.75" customHeight="1" x14ac:dyDescent="0.3">
      <c r="F819" s="95"/>
    </row>
    <row r="820" spans="6:6" ht="15.75" customHeight="1" x14ac:dyDescent="0.3">
      <c r="F820" s="95"/>
    </row>
    <row r="821" spans="6:6" ht="15.75" customHeight="1" x14ac:dyDescent="0.3">
      <c r="F821" s="95"/>
    </row>
    <row r="822" spans="6:6" ht="15.75" customHeight="1" x14ac:dyDescent="0.3">
      <c r="F822" s="95"/>
    </row>
    <row r="823" spans="6:6" ht="15.75" customHeight="1" x14ac:dyDescent="0.3">
      <c r="F823" s="95"/>
    </row>
    <row r="824" spans="6:6" ht="15.75" customHeight="1" x14ac:dyDescent="0.3">
      <c r="F824" s="95"/>
    </row>
    <row r="825" spans="6:6" ht="15.75" customHeight="1" x14ac:dyDescent="0.3">
      <c r="F825" s="95"/>
    </row>
    <row r="826" spans="6:6" ht="15.75" customHeight="1" x14ac:dyDescent="0.3">
      <c r="F826" s="95"/>
    </row>
    <row r="827" spans="6:6" ht="15.75" customHeight="1" x14ac:dyDescent="0.3">
      <c r="F827" s="95"/>
    </row>
    <row r="828" spans="6:6" ht="15.75" customHeight="1" x14ac:dyDescent="0.3">
      <c r="F828" s="95"/>
    </row>
    <row r="829" spans="6:6" ht="15.75" customHeight="1" x14ac:dyDescent="0.3">
      <c r="F829" s="95"/>
    </row>
    <row r="830" spans="6:6" ht="15.75" customHeight="1" x14ac:dyDescent="0.3">
      <c r="F830" s="95"/>
    </row>
    <row r="831" spans="6:6" ht="15.75" customHeight="1" x14ac:dyDescent="0.3">
      <c r="F831" s="95"/>
    </row>
    <row r="832" spans="6:6" ht="15.75" customHeight="1" x14ac:dyDescent="0.3">
      <c r="F832" s="95"/>
    </row>
    <row r="833" spans="6:6" ht="15.75" customHeight="1" x14ac:dyDescent="0.3">
      <c r="F833" s="95"/>
    </row>
    <row r="834" spans="6:6" ht="15.75" customHeight="1" x14ac:dyDescent="0.3">
      <c r="F834" s="95"/>
    </row>
    <row r="835" spans="6:6" ht="15.75" customHeight="1" x14ac:dyDescent="0.3">
      <c r="F835" s="95"/>
    </row>
    <row r="836" spans="6:6" ht="15.75" customHeight="1" x14ac:dyDescent="0.3">
      <c r="F836" s="95"/>
    </row>
    <row r="837" spans="6:6" ht="15.75" customHeight="1" x14ac:dyDescent="0.3">
      <c r="F837" s="95"/>
    </row>
    <row r="838" spans="6:6" ht="15.75" customHeight="1" x14ac:dyDescent="0.3">
      <c r="F838" s="95"/>
    </row>
    <row r="839" spans="6:6" ht="15.75" customHeight="1" x14ac:dyDescent="0.3">
      <c r="F839" s="95"/>
    </row>
    <row r="840" spans="6:6" ht="15.75" customHeight="1" x14ac:dyDescent="0.3">
      <c r="F840" s="95"/>
    </row>
    <row r="841" spans="6:6" ht="15.75" customHeight="1" x14ac:dyDescent="0.3">
      <c r="F841" s="95"/>
    </row>
    <row r="842" spans="6:6" ht="15.75" customHeight="1" x14ac:dyDescent="0.3">
      <c r="F842" s="95"/>
    </row>
    <row r="843" spans="6:6" ht="15.75" customHeight="1" x14ac:dyDescent="0.3">
      <c r="F843" s="95"/>
    </row>
    <row r="844" spans="6:6" ht="15.75" customHeight="1" x14ac:dyDescent="0.3">
      <c r="F844" s="95"/>
    </row>
    <row r="845" spans="6:6" ht="15.75" customHeight="1" x14ac:dyDescent="0.3">
      <c r="F845" s="95"/>
    </row>
    <row r="846" spans="6:6" ht="15.75" customHeight="1" x14ac:dyDescent="0.3">
      <c r="F846" s="95"/>
    </row>
    <row r="847" spans="6:6" ht="15.75" customHeight="1" x14ac:dyDescent="0.3">
      <c r="F847" s="95"/>
    </row>
    <row r="848" spans="6:6" ht="15.75" customHeight="1" x14ac:dyDescent="0.3">
      <c r="F848" s="95"/>
    </row>
    <row r="849" spans="6:6" ht="15.75" customHeight="1" x14ac:dyDescent="0.3">
      <c r="F849" s="95"/>
    </row>
    <row r="850" spans="6:6" ht="15.75" customHeight="1" x14ac:dyDescent="0.3">
      <c r="F850" s="95"/>
    </row>
    <row r="851" spans="6:6" ht="15.75" customHeight="1" x14ac:dyDescent="0.3">
      <c r="F851" s="95"/>
    </row>
    <row r="852" spans="6:6" ht="15.75" customHeight="1" x14ac:dyDescent="0.3">
      <c r="F852" s="95"/>
    </row>
    <row r="853" spans="6:6" ht="15.75" customHeight="1" x14ac:dyDescent="0.3">
      <c r="F853" s="95"/>
    </row>
    <row r="854" spans="6:6" ht="15.75" customHeight="1" x14ac:dyDescent="0.3">
      <c r="F854" s="95"/>
    </row>
    <row r="855" spans="6:6" ht="15.75" customHeight="1" x14ac:dyDescent="0.3">
      <c r="F855" s="95"/>
    </row>
    <row r="856" spans="6:6" ht="15.75" customHeight="1" x14ac:dyDescent="0.3">
      <c r="F856" s="95"/>
    </row>
    <row r="857" spans="6:6" ht="15.75" customHeight="1" x14ac:dyDescent="0.3">
      <c r="F857" s="95"/>
    </row>
    <row r="858" spans="6:6" ht="15.75" customHeight="1" x14ac:dyDescent="0.3">
      <c r="F858" s="95"/>
    </row>
    <row r="859" spans="6:6" ht="15.75" customHeight="1" x14ac:dyDescent="0.3">
      <c r="F859" s="95"/>
    </row>
    <row r="860" spans="6:6" ht="15.75" customHeight="1" x14ac:dyDescent="0.3">
      <c r="F860" s="95"/>
    </row>
    <row r="861" spans="6:6" ht="15.75" customHeight="1" x14ac:dyDescent="0.3">
      <c r="F861" s="95"/>
    </row>
    <row r="862" spans="6:6" ht="15.75" customHeight="1" x14ac:dyDescent="0.3">
      <c r="F862" s="95"/>
    </row>
    <row r="863" spans="6:6" ht="15.75" customHeight="1" x14ac:dyDescent="0.3">
      <c r="F863" s="95"/>
    </row>
    <row r="864" spans="6:6" ht="15.75" customHeight="1" x14ac:dyDescent="0.3">
      <c r="F864" s="95"/>
    </row>
    <row r="865" spans="6:6" ht="15.75" customHeight="1" x14ac:dyDescent="0.3">
      <c r="F865" s="95"/>
    </row>
    <row r="866" spans="6:6" ht="15.75" customHeight="1" x14ac:dyDescent="0.3">
      <c r="F866" s="95"/>
    </row>
    <row r="867" spans="6:6" ht="15.75" customHeight="1" x14ac:dyDescent="0.3">
      <c r="F867" s="95"/>
    </row>
    <row r="868" spans="6:6" ht="15.75" customHeight="1" x14ac:dyDescent="0.3">
      <c r="F868" s="95"/>
    </row>
    <row r="869" spans="6:6" ht="15.75" customHeight="1" x14ac:dyDescent="0.3">
      <c r="F869" s="95"/>
    </row>
    <row r="870" spans="6:6" ht="15.75" customHeight="1" x14ac:dyDescent="0.3">
      <c r="F870" s="95"/>
    </row>
    <row r="871" spans="6:6" ht="15.75" customHeight="1" x14ac:dyDescent="0.3">
      <c r="F871" s="95"/>
    </row>
    <row r="872" spans="6:6" ht="15.75" customHeight="1" x14ac:dyDescent="0.3">
      <c r="F872" s="95"/>
    </row>
    <row r="873" spans="6:6" ht="15.75" customHeight="1" x14ac:dyDescent="0.3">
      <c r="F873" s="95"/>
    </row>
    <row r="874" spans="6:6" ht="15.75" customHeight="1" x14ac:dyDescent="0.3">
      <c r="F874" s="95"/>
    </row>
    <row r="875" spans="6:6" ht="15.75" customHeight="1" x14ac:dyDescent="0.3">
      <c r="F875" s="95"/>
    </row>
    <row r="876" spans="6:6" ht="15.75" customHeight="1" x14ac:dyDescent="0.3">
      <c r="F876" s="95"/>
    </row>
    <row r="877" spans="6:6" ht="15.75" customHeight="1" x14ac:dyDescent="0.3">
      <c r="F877" s="95"/>
    </row>
    <row r="878" spans="6:6" ht="15.75" customHeight="1" x14ac:dyDescent="0.3">
      <c r="F878" s="95"/>
    </row>
    <row r="879" spans="6:6" ht="15.75" customHeight="1" x14ac:dyDescent="0.3">
      <c r="F879" s="95"/>
    </row>
    <row r="880" spans="6:6" ht="15.75" customHeight="1" x14ac:dyDescent="0.3">
      <c r="F880" s="95"/>
    </row>
    <row r="881" spans="6:6" ht="15.75" customHeight="1" x14ac:dyDescent="0.3">
      <c r="F881" s="95"/>
    </row>
    <row r="882" spans="6:6" ht="15.75" customHeight="1" x14ac:dyDescent="0.3">
      <c r="F882" s="95"/>
    </row>
    <row r="883" spans="6:6" ht="15.75" customHeight="1" x14ac:dyDescent="0.3">
      <c r="F883" s="95"/>
    </row>
    <row r="884" spans="6:6" ht="15.75" customHeight="1" x14ac:dyDescent="0.3">
      <c r="F884" s="95"/>
    </row>
    <row r="885" spans="6:6" ht="15.75" customHeight="1" x14ac:dyDescent="0.3">
      <c r="F885" s="95"/>
    </row>
    <row r="886" spans="6:6" ht="15.75" customHeight="1" x14ac:dyDescent="0.3">
      <c r="F886" s="95"/>
    </row>
    <row r="887" spans="6:6" ht="15.75" customHeight="1" x14ac:dyDescent="0.3">
      <c r="F887" s="95"/>
    </row>
    <row r="888" spans="6:6" ht="15.75" customHeight="1" x14ac:dyDescent="0.3">
      <c r="F888" s="95"/>
    </row>
    <row r="889" spans="6:6" ht="15.75" customHeight="1" x14ac:dyDescent="0.3">
      <c r="F889" s="95"/>
    </row>
    <row r="890" spans="6:6" ht="15.75" customHeight="1" x14ac:dyDescent="0.3">
      <c r="F890" s="95"/>
    </row>
    <row r="891" spans="6:6" ht="15.75" customHeight="1" x14ac:dyDescent="0.3">
      <c r="F891" s="95"/>
    </row>
    <row r="892" spans="6:6" ht="15.75" customHeight="1" x14ac:dyDescent="0.3">
      <c r="F892" s="95"/>
    </row>
    <row r="893" spans="6:6" ht="15.75" customHeight="1" x14ac:dyDescent="0.3">
      <c r="F893" s="95"/>
    </row>
    <row r="894" spans="6:6" ht="15.75" customHeight="1" x14ac:dyDescent="0.3">
      <c r="F894" s="95"/>
    </row>
    <row r="895" spans="6:6" ht="15.75" customHeight="1" x14ac:dyDescent="0.3">
      <c r="F895" s="95"/>
    </row>
    <row r="896" spans="6:6" ht="15.75" customHeight="1" x14ac:dyDescent="0.3">
      <c r="F896" s="95"/>
    </row>
    <row r="897" spans="6:6" ht="15.75" customHeight="1" x14ac:dyDescent="0.3">
      <c r="F897" s="95"/>
    </row>
    <row r="898" spans="6:6" ht="15.75" customHeight="1" x14ac:dyDescent="0.3">
      <c r="F898" s="95"/>
    </row>
    <row r="899" spans="6:6" ht="15.75" customHeight="1" x14ac:dyDescent="0.3">
      <c r="F899" s="95"/>
    </row>
    <row r="900" spans="6:6" ht="15.75" customHeight="1" x14ac:dyDescent="0.3">
      <c r="F900" s="95"/>
    </row>
    <row r="901" spans="6:6" ht="15.75" customHeight="1" x14ac:dyDescent="0.3">
      <c r="F901" s="95"/>
    </row>
    <row r="902" spans="6:6" ht="15.75" customHeight="1" x14ac:dyDescent="0.3">
      <c r="F902" s="95"/>
    </row>
    <row r="903" spans="6:6" ht="15.75" customHeight="1" x14ac:dyDescent="0.3">
      <c r="F903" s="95"/>
    </row>
    <row r="904" spans="6:6" ht="15.75" customHeight="1" x14ac:dyDescent="0.3">
      <c r="F904" s="95"/>
    </row>
    <row r="905" spans="6:6" ht="15.75" customHeight="1" x14ac:dyDescent="0.3">
      <c r="F905" s="95"/>
    </row>
    <row r="906" spans="6:6" ht="15.75" customHeight="1" x14ac:dyDescent="0.3">
      <c r="F906" s="95"/>
    </row>
    <row r="907" spans="6:6" ht="15.75" customHeight="1" x14ac:dyDescent="0.3">
      <c r="F907" s="95"/>
    </row>
    <row r="908" spans="6:6" ht="15.75" customHeight="1" x14ac:dyDescent="0.3">
      <c r="F908" s="95"/>
    </row>
    <row r="909" spans="6:6" ht="15.75" customHeight="1" x14ac:dyDescent="0.3">
      <c r="F909" s="95"/>
    </row>
    <row r="910" spans="6:6" ht="15.75" customHeight="1" x14ac:dyDescent="0.3">
      <c r="F910" s="95"/>
    </row>
    <row r="911" spans="6:6" ht="15.75" customHeight="1" x14ac:dyDescent="0.3">
      <c r="F911" s="95"/>
    </row>
    <row r="912" spans="6:6" ht="15.75" customHeight="1" x14ac:dyDescent="0.3">
      <c r="F912" s="95"/>
    </row>
    <row r="913" spans="6:6" ht="15.75" customHeight="1" x14ac:dyDescent="0.3">
      <c r="F913" s="95"/>
    </row>
    <row r="914" spans="6:6" ht="15.75" customHeight="1" x14ac:dyDescent="0.3">
      <c r="F914" s="95"/>
    </row>
    <row r="915" spans="6:6" ht="15.75" customHeight="1" x14ac:dyDescent="0.3">
      <c r="F915" s="95"/>
    </row>
    <row r="916" spans="6:6" ht="15.75" customHeight="1" x14ac:dyDescent="0.3">
      <c r="F916" s="95"/>
    </row>
    <row r="917" spans="6:6" ht="15.75" customHeight="1" x14ac:dyDescent="0.3">
      <c r="F917" s="95"/>
    </row>
    <row r="918" spans="6:6" ht="15.75" customHeight="1" x14ac:dyDescent="0.3">
      <c r="F918" s="95"/>
    </row>
    <row r="919" spans="6:6" ht="15.75" customHeight="1" x14ac:dyDescent="0.3">
      <c r="F919" s="95"/>
    </row>
    <row r="920" spans="6:6" ht="15.75" customHeight="1" x14ac:dyDescent="0.3">
      <c r="F920" s="95"/>
    </row>
    <row r="921" spans="6:6" ht="15.75" customHeight="1" x14ac:dyDescent="0.3">
      <c r="F921" s="95"/>
    </row>
    <row r="922" spans="6:6" ht="15.75" customHeight="1" x14ac:dyDescent="0.3">
      <c r="F922" s="95"/>
    </row>
    <row r="923" spans="6:6" ht="15.75" customHeight="1" x14ac:dyDescent="0.3">
      <c r="F923" s="95"/>
    </row>
    <row r="924" spans="6:6" ht="15.75" customHeight="1" x14ac:dyDescent="0.3">
      <c r="F924" s="95"/>
    </row>
    <row r="925" spans="6:6" ht="15.75" customHeight="1" x14ac:dyDescent="0.3">
      <c r="F925" s="95"/>
    </row>
    <row r="926" spans="6:6" ht="15.75" customHeight="1" x14ac:dyDescent="0.3">
      <c r="F926" s="95"/>
    </row>
    <row r="927" spans="6:6" ht="15.75" customHeight="1" x14ac:dyDescent="0.3">
      <c r="F927" s="95"/>
    </row>
    <row r="928" spans="6:6" ht="15.75" customHeight="1" x14ac:dyDescent="0.3">
      <c r="F928" s="95"/>
    </row>
    <row r="929" spans="6:6" ht="15.75" customHeight="1" x14ac:dyDescent="0.3">
      <c r="F929" s="95"/>
    </row>
    <row r="930" spans="6:6" ht="15.75" customHeight="1" x14ac:dyDescent="0.3">
      <c r="F930" s="95"/>
    </row>
    <row r="931" spans="6:6" ht="15.75" customHeight="1" x14ac:dyDescent="0.3">
      <c r="F931" s="95"/>
    </row>
    <row r="932" spans="6:6" ht="15.75" customHeight="1" x14ac:dyDescent="0.3">
      <c r="F932" s="95"/>
    </row>
    <row r="933" spans="6:6" ht="15.75" customHeight="1" x14ac:dyDescent="0.3">
      <c r="F933" s="95"/>
    </row>
    <row r="934" spans="6:6" ht="15.75" customHeight="1" x14ac:dyDescent="0.3">
      <c r="F934" s="95"/>
    </row>
    <row r="935" spans="6:6" ht="15.75" customHeight="1" x14ac:dyDescent="0.3">
      <c r="F935" s="95"/>
    </row>
    <row r="936" spans="6:6" ht="15.75" customHeight="1" x14ac:dyDescent="0.3">
      <c r="F936" s="95"/>
    </row>
    <row r="937" spans="6:6" ht="15.75" customHeight="1" x14ac:dyDescent="0.3">
      <c r="F937" s="95"/>
    </row>
    <row r="938" spans="6:6" ht="15.75" customHeight="1" x14ac:dyDescent="0.3">
      <c r="F938" s="95"/>
    </row>
    <row r="939" spans="6:6" ht="15.75" customHeight="1" x14ac:dyDescent="0.3">
      <c r="F939" s="95"/>
    </row>
    <row r="940" spans="6:6" ht="15.75" customHeight="1" x14ac:dyDescent="0.3">
      <c r="F940" s="95"/>
    </row>
    <row r="941" spans="6:6" ht="15.75" customHeight="1" x14ac:dyDescent="0.3">
      <c r="F941" s="95"/>
    </row>
    <row r="942" spans="6:6" ht="15.75" customHeight="1" x14ac:dyDescent="0.3">
      <c r="F942" s="95"/>
    </row>
    <row r="943" spans="6:6" ht="15.75" customHeight="1" x14ac:dyDescent="0.3">
      <c r="F943" s="95"/>
    </row>
    <row r="944" spans="6:6" ht="15.75" customHeight="1" x14ac:dyDescent="0.3">
      <c r="F944" s="95"/>
    </row>
    <row r="945" spans="6:6" ht="15.75" customHeight="1" x14ac:dyDescent="0.3">
      <c r="F945" s="95"/>
    </row>
    <row r="946" spans="6:6" ht="15.75" customHeight="1" x14ac:dyDescent="0.3">
      <c r="F946" s="95"/>
    </row>
    <row r="947" spans="6:6" ht="15.75" customHeight="1" x14ac:dyDescent="0.3">
      <c r="F947" s="95"/>
    </row>
    <row r="948" spans="6:6" ht="15.75" customHeight="1" x14ac:dyDescent="0.3">
      <c r="F948" s="95"/>
    </row>
    <row r="949" spans="6:6" ht="15.75" customHeight="1" x14ac:dyDescent="0.3">
      <c r="F949" s="95"/>
    </row>
    <row r="950" spans="6:6" ht="15.75" customHeight="1" x14ac:dyDescent="0.3">
      <c r="F950" s="95"/>
    </row>
    <row r="951" spans="6:6" ht="15.75" customHeight="1" x14ac:dyDescent="0.3">
      <c r="F951" s="95"/>
    </row>
    <row r="952" spans="6:6" ht="15.75" customHeight="1" x14ac:dyDescent="0.3">
      <c r="F952" s="95"/>
    </row>
    <row r="953" spans="6:6" ht="15.75" customHeight="1" x14ac:dyDescent="0.3">
      <c r="F953" s="95"/>
    </row>
    <row r="954" spans="6:6" ht="15.75" customHeight="1" x14ac:dyDescent="0.3">
      <c r="F954" s="95"/>
    </row>
    <row r="955" spans="6:6" ht="15.75" customHeight="1" x14ac:dyDescent="0.3">
      <c r="F955" s="95"/>
    </row>
    <row r="956" spans="6:6" ht="15.75" customHeight="1" x14ac:dyDescent="0.3">
      <c r="F956" s="95"/>
    </row>
    <row r="957" spans="6:6" ht="15.75" customHeight="1" x14ac:dyDescent="0.3">
      <c r="F957" s="95"/>
    </row>
    <row r="958" spans="6:6" ht="15.75" customHeight="1" x14ac:dyDescent="0.3">
      <c r="F958" s="95"/>
    </row>
    <row r="959" spans="6:6" ht="15.75" customHeight="1" x14ac:dyDescent="0.3">
      <c r="F959" s="95"/>
    </row>
    <row r="960" spans="6:6" ht="15.75" customHeight="1" x14ac:dyDescent="0.3">
      <c r="F960" s="95"/>
    </row>
    <row r="961" spans="6:6" ht="15.75" customHeight="1" x14ac:dyDescent="0.3">
      <c r="F961" s="95"/>
    </row>
    <row r="962" spans="6:6" ht="15.75" customHeight="1" x14ac:dyDescent="0.3">
      <c r="F962" s="95"/>
    </row>
    <row r="963" spans="6:6" ht="15.75" customHeight="1" x14ac:dyDescent="0.3">
      <c r="F963" s="95"/>
    </row>
    <row r="964" spans="6:6" ht="15.75" customHeight="1" x14ac:dyDescent="0.3">
      <c r="F964" s="95"/>
    </row>
    <row r="965" spans="6:6" ht="15.75" customHeight="1" x14ac:dyDescent="0.3">
      <c r="F965" s="95"/>
    </row>
    <row r="966" spans="6:6" ht="15.75" customHeight="1" x14ac:dyDescent="0.3">
      <c r="F966" s="95"/>
    </row>
    <row r="967" spans="6:6" ht="15.75" customHeight="1" x14ac:dyDescent="0.3">
      <c r="F967" s="95"/>
    </row>
    <row r="968" spans="6:6" ht="15.75" customHeight="1" x14ac:dyDescent="0.3">
      <c r="F968" s="95"/>
    </row>
    <row r="969" spans="6:6" ht="15.75" customHeight="1" x14ac:dyDescent="0.3">
      <c r="F969" s="95"/>
    </row>
    <row r="970" spans="6:6" ht="15.75" customHeight="1" x14ac:dyDescent="0.3">
      <c r="F970" s="95"/>
    </row>
    <row r="971" spans="6:6" ht="15.75" customHeight="1" x14ac:dyDescent="0.3">
      <c r="F971" s="95"/>
    </row>
    <row r="972" spans="6:6" ht="15.75" customHeight="1" x14ac:dyDescent="0.3">
      <c r="F972" s="95"/>
    </row>
    <row r="973" spans="6:6" ht="15.75" customHeight="1" x14ac:dyDescent="0.3">
      <c r="F973" s="95"/>
    </row>
    <row r="974" spans="6:6" ht="15.75" customHeight="1" x14ac:dyDescent="0.3">
      <c r="F974" s="95"/>
    </row>
    <row r="975" spans="6:6" ht="15.75" customHeight="1" x14ac:dyDescent="0.3">
      <c r="F975" s="95"/>
    </row>
    <row r="976" spans="6:6" ht="15.75" customHeight="1" x14ac:dyDescent="0.3">
      <c r="F976" s="95"/>
    </row>
    <row r="977" spans="6:6" ht="15.75" customHeight="1" x14ac:dyDescent="0.3">
      <c r="F977" s="95"/>
    </row>
    <row r="978" spans="6:6" ht="15.75" customHeight="1" x14ac:dyDescent="0.3">
      <c r="F978" s="95"/>
    </row>
    <row r="979" spans="6:6" ht="15.75" customHeight="1" x14ac:dyDescent="0.3">
      <c r="F979" s="95"/>
    </row>
    <row r="980" spans="6:6" ht="15.75" customHeight="1" x14ac:dyDescent="0.3">
      <c r="F980" s="95"/>
    </row>
    <row r="981" spans="6:6" ht="15.75" customHeight="1" x14ac:dyDescent="0.3">
      <c r="F981" s="95"/>
    </row>
    <row r="982" spans="6:6" ht="15.75" customHeight="1" x14ac:dyDescent="0.3">
      <c r="F982" s="95"/>
    </row>
    <row r="983" spans="6:6" ht="15.75" customHeight="1" x14ac:dyDescent="0.3">
      <c r="F983" s="95"/>
    </row>
    <row r="984" spans="6:6" ht="15.75" customHeight="1" x14ac:dyDescent="0.3">
      <c r="F984" s="95"/>
    </row>
    <row r="985" spans="6:6" ht="15.75" customHeight="1" x14ac:dyDescent="0.3">
      <c r="F985" s="95"/>
    </row>
    <row r="986" spans="6:6" ht="15.75" customHeight="1" x14ac:dyDescent="0.3">
      <c r="F986" s="95"/>
    </row>
    <row r="987" spans="6:6" ht="15.75" customHeight="1" x14ac:dyDescent="0.3">
      <c r="F987" s="95"/>
    </row>
    <row r="988" spans="6:6" ht="15.75" customHeight="1" x14ac:dyDescent="0.3">
      <c r="F988" s="95"/>
    </row>
    <row r="989" spans="6:6" ht="15.75" customHeight="1" x14ac:dyDescent="0.3">
      <c r="F989" s="95"/>
    </row>
    <row r="990" spans="6:6" ht="15.75" customHeight="1" x14ac:dyDescent="0.3">
      <c r="F990" s="95"/>
    </row>
    <row r="991" spans="6:6" ht="15.75" customHeight="1" x14ac:dyDescent="0.3">
      <c r="F991" s="95"/>
    </row>
    <row r="992" spans="6:6" ht="15.75" customHeight="1" x14ac:dyDescent="0.3">
      <c r="F992" s="95"/>
    </row>
    <row r="993" spans="6:6" ht="15.75" customHeight="1" x14ac:dyDescent="0.3">
      <c r="F993" s="95"/>
    </row>
    <row r="994" spans="6:6" ht="15.75" customHeight="1" x14ac:dyDescent="0.3">
      <c r="F994" s="95"/>
    </row>
    <row r="995" spans="6:6" ht="15.75" customHeight="1" x14ac:dyDescent="0.3">
      <c r="F995" s="95"/>
    </row>
    <row r="996" spans="6:6" ht="15.75" customHeight="1" x14ac:dyDescent="0.3">
      <c r="F996" s="95"/>
    </row>
    <row r="997" spans="6:6" ht="15.75" customHeight="1" x14ac:dyDescent="0.3">
      <c r="F997" s="95"/>
    </row>
    <row r="998" spans="6:6" ht="15.75" customHeight="1" x14ac:dyDescent="0.3">
      <c r="F998" s="95"/>
    </row>
    <row r="999" spans="6:6" ht="15.75" customHeight="1" x14ac:dyDescent="0.3">
      <c r="F999" s="95"/>
    </row>
    <row r="1000" spans="6:6" ht="15.75" customHeight="1" x14ac:dyDescent="0.3">
      <c r="F1000" s="95"/>
    </row>
  </sheetData>
  <autoFilter ref="A2:J18" xr:uid="{00000000-0009-0000-0000-000008000000}"/>
  <mergeCells count="6">
    <mergeCell ref="B26:C26"/>
    <mergeCell ref="A1:J1"/>
    <mergeCell ref="C21:D21"/>
    <mergeCell ref="C22:D22"/>
    <mergeCell ref="C23:D23"/>
    <mergeCell ref="C24:D24"/>
  </mergeCells>
  <pageMargins left="0.7" right="0.7" top="0.75" bottom="0.75" header="0" footer="0"/>
  <pageSetup paperSize="9" fitToHeight="0"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Sheet1!$A$1:$A$7</xm:f>
          </x14:formula1>
          <xm:sqref>B11:B14</xm:sqref>
        </x14:dataValidation>
        <x14:dataValidation type="list" allowBlank="1" showErrorMessage="1" xr:uid="{00000000-0002-0000-0800-000001000000}">
          <x14:formula1>
            <xm:f>Sheet2!$B$1:$B$4</xm:f>
          </x14:formula1>
          <xm:sqref>H10:H11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4</vt:i4>
      </vt:variant>
    </vt:vector>
  </HeadingPairs>
  <TitlesOfParts>
    <vt:vector size="36" baseType="lpstr">
      <vt:lpstr>Dat2</vt:lpstr>
      <vt:lpstr>STATSDEV SUMMARY IN R-VALUE</vt:lpstr>
      <vt:lpstr>STATSEXP SUMMARY IN R-VALUE </vt:lpstr>
      <vt:lpstr>StatsDev</vt:lpstr>
      <vt:lpstr>StatsExp</vt:lpstr>
      <vt:lpstr>StatsDevOps</vt:lpstr>
      <vt:lpstr>Sheet1</vt:lpstr>
      <vt:lpstr>StatsExpOps</vt:lpstr>
      <vt:lpstr>3. CONDONATIONS APP</vt:lpstr>
      <vt:lpstr>Acerno_Cache_XXXXX</vt:lpstr>
      <vt:lpstr>3. EXPANSIONS REPORT</vt:lpstr>
      <vt:lpstr>Pivot Table</vt:lpstr>
      <vt:lpstr>Summary and Graphs</vt:lpstr>
      <vt:lpstr>Number Per NT</vt:lpstr>
      <vt:lpstr>Rand Value</vt:lpstr>
      <vt:lpstr>NUMBER APP</vt:lpstr>
      <vt:lpstr>CALCS E</vt:lpstr>
      <vt:lpstr>TOP 20 EXPANSIONS</vt:lpstr>
      <vt:lpstr>Sheet3</vt:lpstr>
      <vt:lpstr>4. SPECS REPORT</vt:lpstr>
      <vt:lpstr>4. BEC &amp; BAC</vt:lpstr>
      <vt:lpstr>5. Contracts</vt:lpstr>
      <vt:lpstr>6. Site Visits</vt:lpstr>
      <vt:lpstr>7. Request Advice</vt:lpstr>
      <vt:lpstr>9. Restrictions</vt:lpstr>
      <vt:lpstr>10. Cancellation of Tenders</vt:lpstr>
      <vt:lpstr>11. Workshop</vt:lpstr>
      <vt:lpstr>12. PP - Depts</vt:lpstr>
      <vt:lpstr>13. PP - Entities</vt:lpstr>
      <vt:lpstr>Sheet2</vt:lpstr>
      <vt:lpstr>Condonation</vt:lpstr>
      <vt:lpstr>Dropdown list</vt:lpstr>
      <vt:lpstr>'STATSEXP SUMMARY IN R-VALUE '!ENTITY</vt:lpstr>
      <vt:lpstr>ENTITY</vt:lpstr>
      <vt:lpstr>'3. EXPANSIONS REPORT'!Print_Area</vt:lpstr>
      <vt:lpstr>'Summary and Graphs'!Print_Area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Khanya Kheswa</dc:creator>
  <cp:lastModifiedBy>Estelle Setan</cp:lastModifiedBy>
  <cp:lastPrinted>2021-02-13T13:31:31Z</cp:lastPrinted>
  <dcterms:created xsi:type="dcterms:W3CDTF">2020-12-22T10:11:53Z</dcterms:created>
  <dcterms:modified xsi:type="dcterms:W3CDTF">2021-02-13T13:32:01Z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ce8191a-153f-4850-bfc7-55cddecd0bf1_Enabled">
    <vt:lpwstr>true</vt:lpwstr>
  </property>
  <property fmtid="{D5CDD505-2E9C-101B-9397-08002B2CF9AE}" pid="3" name="MSIP_Label_bce8191a-153f-4850-bfc7-55cddecd0bf1_SetDate">
    <vt:lpwstr>2021-02-03T08:43:45Z</vt:lpwstr>
  </property>
  <property fmtid="{D5CDD505-2E9C-101B-9397-08002B2CF9AE}" pid="4" name="MSIP_Label_bce8191a-153f-4850-bfc7-55cddecd0bf1_Method">
    <vt:lpwstr>Privileged</vt:lpwstr>
  </property>
  <property fmtid="{D5CDD505-2E9C-101B-9397-08002B2CF9AE}" pid="5" name="MSIP_Label_bce8191a-153f-4850-bfc7-55cddecd0bf1_Name">
    <vt:lpwstr>bce8191a-153f-4850-bfc7-55cddecd0bf1</vt:lpwstr>
  </property>
  <property fmtid="{D5CDD505-2E9C-101B-9397-08002B2CF9AE}" pid="6" name="MSIP_Label_bce8191a-153f-4850-bfc7-55cddecd0bf1_SiteId">
    <vt:lpwstr>1a45348f-02b4-4f9a-a7a8-7786f6dd3245</vt:lpwstr>
  </property>
  <property fmtid="{D5CDD505-2E9C-101B-9397-08002B2CF9AE}" pid="7" name="MSIP_Label_bce8191a-153f-4850-bfc7-55cddecd0bf1_ActionId">
    <vt:lpwstr>5932279a-baa7-4700-b1de-270fedb3a872</vt:lpwstr>
  </property>
  <property fmtid="{D5CDD505-2E9C-101B-9397-08002B2CF9AE}" pid="8" name="MSIP_Label_bce8191a-153f-4850-bfc7-55cddecd0bf1_ContentBits">
    <vt:lpwstr>0</vt:lpwstr>
  </property>
</Properties>
</file>