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5360" windowHeight="7695" firstSheet="4" activeTab="8"/>
  </bookViews>
  <sheets>
    <sheet name="SUMMARY AS AT 31 MARCH 2018" sheetId="29" r:id="rId1"/>
    <sheet name="SUMMARY AS AT 31 MARCH 2015 (2" sheetId="27" state="hidden" r:id="rId2"/>
    <sheet name="Sheet1" sheetId="26" state="hidden" r:id="rId3"/>
    <sheet name="SUMMARY AS AT 31 MARCH 2015" sheetId="17" state="hidden" r:id="rId4"/>
    <sheet name="Prog1-Administration" sheetId="14" r:id="rId5"/>
    <sheet name="Prog2-Legal,Authorisations&amp;Comp" sheetId="3" r:id="rId6"/>
    <sheet name="Prog3-Oceans &amp; Coasts" sheetId="13" r:id="rId7"/>
    <sheet name="Quarter 4" sheetId="19" state="hidden" r:id="rId8"/>
    <sheet name="Prog4 Climate Change" sheetId="21" r:id="rId9"/>
    <sheet name=" Prog5 Biodiversity" sheetId="22" r:id="rId10"/>
    <sheet name="Prog6 Env. Prog" sheetId="23" r:id="rId11"/>
    <sheet name="Prog7 Chemicals &amp; Waste" sheetId="24" r:id="rId12"/>
    <sheet name="Sheet2" sheetId="30" r:id="rId13"/>
  </sheets>
  <definedNames>
    <definedName name="_xlnm.Print_Area" localSheetId="9">' Prog5 Biodiversity'!$A$1:$E$157</definedName>
    <definedName name="_xlnm.Print_Area" localSheetId="4">'Prog1-Administration'!$A$1:$F$84</definedName>
    <definedName name="_xlnm.Print_Area" localSheetId="5">'Prog2-Legal,Authorisations&amp;Comp'!$A$1:$H$26</definedName>
    <definedName name="_xlnm.Print_Area" localSheetId="6">'Prog3-Oceans &amp; Coasts'!$A$1:$G$175</definedName>
    <definedName name="_xlnm.Print_Area" localSheetId="8">'Prog4 Climate Change'!$A$1:$E$155</definedName>
    <definedName name="_xlnm.Print_Area" localSheetId="10">'Prog6 Env. Prog'!$A$1:$E$114</definedName>
    <definedName name="_xlnm.Print_Area" localSheetId="11">'Prog7 Chemicals &amp; Waste'!$A$1:$E$110</definedName>
    <definedName name="_xlnm.Print_Area" localSheetId="7">'Quarter 4'!$A$1:$G$124</definedName>
    <definedName name="_xlnm.Print_Area" localSheetId="2">Sheet1!$A$1:$L$43</definedName>
    <definedName name="_xlnm.Print_Area" localSheetId="3">'SUMMARY AS AT 31 MARCH 2015'!$A$1:$R$48</definedName>
    <definedName name="_xlnm.Print_Area" localSheetId="1">'SUMMARY AS AT 31 MARCH 2015 (2'!$A$1:$O$48</definedName>
    <definedName name="Z_05968881_C04D_4370_A5DE_8B7E8E78D960_.wvu.Cols" localSheetId="5" hidden="1">'Prog2-Legal,Authorisations&amp;Comp'!$F:$G</definedName>
    <definedName name="Z_05968881_C04D_4370_A5DE_8B7E8E78D960_.wvu.PrintTitles" localSheetId="5" hidden="1">'Prog2-Legal,Authorisations&amp;Comp'!$7:$9</definedName>
  </definedNames>
  <calcPr calcId="125725" concurrentCalc="0"/>
  <customWorkbookViews>
    <customWorkbookView name="AJVuuren - Personal View" guid="{05968881-C04D-4370-A5DE-8B7E8E78D960}" mergeInterval="0" personalView="1" maximized="1" xWindow="1" yWindow="1" windowWidth="1276" windowHeight="806" activeSheetId="1"/>
  </customWorkbookViews>
</workbook>
</file>

<file path=xl/calcChain.xml><?xml version="1.0" encoding="utf-8"?>
<calcChain xmlns="http://schemas.openxmlformats.org/spreadsheetml/2006/main">
  <c r="E186" i="13"/>
  <c r="E101" i="23"/>
  <c r="E149" i="14"/>
  <c r="E119" i="21"/>
  <c r="E62" i="24"/>
  <c r="E8" i="14"/>
  <c r="E131"/>
  <c r="E143" i="22"/>
  <c r="E144"/>
  <c r="E98" i="23"/>
  <c r="E81" i="24"/>
  <c r="E129" i="22"/>
  <c r="E182" i="13"/>
  <c r="E56" i="3"/>
  <c r="C77"/>
  <c r="E150" i="22"/>
  <c r="E143" i="21"/>
  <c r="E17" i="13"/>
  <c r="M23" i="29"/>
  <c r="L23"/>
  <c r="E87" i="24"/>
  <c r="C105"/>
  <c r="J23" i="29"/>
  <c r="I23"/>
  <c r="E69" i="24"/>
  <c r="C104"/>
  <c r="G23" i="29"/>
  <c r="F23"/>
  <c r="D23"/>
  <c r="C23"/>
  <c r="C103" i="24"/>
  <c r="D103"/>
  <c r="D104"/>
  <c r="D105"/>
  <c r="C106"/>
  <c r="D106"/>
  <c r="E100" i="23"/>
  <c r="C109"/>
  <c r="M21" i="29"/>
  <c r="D109" i="23"/>
  <c r="L21" i="29"/>
  <c r="J21"/>
  <c r="I21"/>
  <c r="G21"/>
  <c r="F21"/>
  <c r="D21"/>
  <c r="C21"/>
  <c r="C106" i="23"/>
  <c r="D106"/>
  <c r="C107"/>
  <c r="D107"/>
  <c r="C108"/>
  <c r="D108"/>
  <c r="E149" i="22"/>
  <c r="C157"/>
  <c r="M19" i="29"/>
  <c r="D157" i="22"/>
  <c r="L19" i="29"/>
  <c r="E131" i="22"/>
  <c r="C156"/>
  <c r="J19" i="29"/>
  <c r="D156" i="22"/>
  <c r="I19" i="29"/>
  <c r="E119" i="22"/>
  <c r="C155"/>
  <c r="G19" i="29"/>
  <c r="F19"/>
  <c r="D19"/>
  <c r="C19"/>
  <c r="C154" i="22"/>
  <c r="D154"/>
  <c r="D155"/>
  <c r="E69" i="3"/>
  <c r="C78"/>
  <c r="M13" i="29"/>
  <c r="D78" i="3"/>
  <c r="L13" i="29"/>
  <c r="J13"/>
  <c r="D77" i="3"/>
  <c r="I13" i="29"/>
  <c r="M17"/>
  <c r="E125" i="21"/>
  <c r="C151"/>
  <c r="J17" i="29"/>
  <c r="E106" i="21"/>
  <c r="C150"/>
  <c r="G17" i="29"/>
  <c r="D17"/>
  <c r="L17"/>
  <c r="I17"/>
  <c r="F17"/>
  <c r="C17"/>
  <c r="E185" i="13"/>
  <c r="C193"/>
  <c r="M15" i="29"/>
  <c r="D193" i="13"/>
  <c r="L15" i="29"/>
  <c r="E170" i="13"/>
  <c r="C192"/>
  <c r="J15" i="29"/>
  <c r="I15"/>
  <c r="E155" i="13"/>
  <c r="C191"/>
  <c r="G15" i="29"/>
  <c r="F15"/>
  <c r="D15"/>
  <c r="D190" i="13"/>
  <c r="C15" i="29"/>
  <c r="E31" i="3"/>
  <c r="C76"/>
  <c r="G13" i="29"/>
  <c r="D76" i="3"/>
  <c r="F13" i="29"/>
  <c r="E12" i="3"/>
  <c r="C75"/>
  <c r="D13" i="29"/>
  <c r="D75" i="3"/>
  <c r="C13" i="29"/>
  <c r="D152" i="21"/>
  <c r="E152"/>
  <c r="E150"/>
  <c r="E151"/>
  <c r="E154"/>
  <c r="C152"/>
  <c r="C149"/>
  <c r="D149"/>
  <c r="D150"/>
  <c r="C190" i="13"/>
  <c r="D192"/>
  <c r="D191"/>
  <c r="D151" i="21"/>
  <c r="D156" i="14"/>
  <c r="L11" i="29"/>
  <c r="E148" i="14"/>
  <c r="C156"/>
  <c r="M11" i="29"/>
  <c r="E124" i="14"/>
  <c r="C155"/>
  <c r="J11" i="29"/>
  <c r="D155" i="14"/>
  <c r="I11" i="29"/>
  <c r="E96" i="14"/>
  <c r="C154"/>
  <c r="G11" i="29"/>
  <c r="D154" i="14"/>
  <c r="F11" i="29"/>
  <c r="E19" i="14"/>
  <c r="C153"/>
  <c r="D11" i="29"/>
  <c r="D153" i="14"/>
  <c r="C11" i="29"/>
  <c r="E11"/>
  <c r="E13"/>
  <c r="E15"/>
  <c r="E17"/>
  <c r="E19"/>
  <c r="E21"/>
  <c r="E23"/>
  <c r="E25"/>
  <c r="D25"/>
  <c r="C25"/>
  <c r="E91" i="23"/>
  <c r="E102"/>
  <c r="E107"/>
  <c r="E108"/>
  <c r="E109"/>
  <c r="E133" i="22"/>
  <c r="E149" i="21"/>
  <c r="E75" i="3"/>
  <c r="E76"/>
  <c r="E77"/>
  <c r="E78"/>
  <c r="E80"/>
  <c r="D80"/>
  <c r="E191" i="13"/>
  <c r="E192"/>
  <c r="E193"/>
  <c r="E155" i="22"/>
  <c r="E156"/>
  <c r="E157"/>
  <c r="D111" i="23"/>
  <c r="E106"/>
  <c r="E111"/>
  <c r="E106" i="24"/>
  <c r="E103"/>
  <c r="E104"/>
  <c r="E105"/>
  <c r="E108"/>
  <c r="E93" i="23"/>
  <c r="P12" i="29"/>
  <c r="Q12"/>
  <c r="R12"/>
  <c r="P13"/>
  <c r="Q13"/>
  <c r="R13"/>
  <c r="P14"/>
  <c r="Q14"/>
  <c r="R14"/>
  <c r="P15"/>
  <c r="Q15"/>
  <c r="R15"/>
  <c r="P16"/>
  <c r="Q16"/>
  <c r="R16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11"/>
  <c r="Q11"/>
  <c r="R11"/>
  <c r="N12"/>
  <c r="N13"/>
  <c r="N14"/>
  <c r="N15"/>
  <c r="N16"/>
  <c r="N17"/>
  <c r="N18"/>
  <c r="N19"/>
  <c r="N20"/>
  <c r="N21"/>
  <c r="N22"/>
  <c r="N23"/>
  <c r="N24"/>
  <c r="N11"/>
  <c r="M25"/>
  <c r="L25"/>
  <c r="K11"/>
  <c r="K12"/>
  <c r="K13"/>
  <c r="K14"/>
  <c r="K15"/>
  <c r="K16"/>
  <c r="K17"/>
  <c r="K18"/>
  <c r="K19"/>
  <c r="K20"/>
  <c r="K21"/>
  <c r="K22"/>
  <c r="K23"/>
  <c r="K25"/>
  <c r="J25"/>
  <c r="E97" i="24"/>
  <c r="E99"/>
  <c r="E89"/>
  <c r="E187" i="13"/>
  <c r="E172"/>
  <c r="E190"/>
  <c r="C194"/>
  <c r="D194"/>
  <c r="I25" i="29"/>
  <c r="N25"/>
  <c r="E194" i="13"/>
  <c r="E142" i="21"/>
  <c r="E144"/>
  <c r="E71" i="3"/>
  <c r="E151" i="22"/>
  <c r="D158" i="14"/>
  <c r="C158"/>
  <c r="E158"/>
  <c r="E156"/>
  <c r="E155"/>
  <c r="E154"/>
  <c r="E153"/>
  <c r="E150"/>
  <c r="E127" i="21"/>
  <c r="C154"/>
  <c r="D154"/>
  <c r="E58" i="3"/>
  <c r="C80"/>
  <c r="E126" i="14"/>
  <c r="C108" i="24"/>
  <c r="D108"/>
  <c r="E79" i="23"/>
  <c r="E81"/>
  <c r="E157" i="13"/>
  <c r="E121" i="22"/>
  <c r="E71" i="24"/>
  <c r="E108" i="21"/>
  <c r="E33" i="3"/>
  <c r="E98" i="14"/>
  <c r="E18" i="24"/>
  <c r="E19" i="21"/>
  <c r="E21"/>
  <c r="E21" i="14"/>
  <c r="E154" i="22"/>
  <c r="K32" i="29"/>
  <c r="G25"/>
  <c r="F25"/>
  <c r="H23"/>
  <c r="H22"/>
  <c r="H21"/>
  <c r="H20"/>
  <c r="H19"/>
  <c r="H18"/>
  <c r="H17"/>
  <c r="H16"/>
  <c r="H15"/>
  <c r="H14"/>
  <c r="H13"/>
  <c r="H12"/>
  <c r="H11"/>
  <c r="P26"/>
  <c r="Q26"/>
  <c r="R26"/>
  <c r="H25"/>
  <c r="E141" i="13"/>
  <c r="E73" i="23"/>
  <c r="E105" i="22"/>
  <c r="E89" i="21"/>
  <c r="E91"/>
  <c r="E77" i="14"/>
  <c r="E79"/>
  <c r="D166" i="22"/>
  <c r="E159"/>
  <c r="E98" i="13"/>
  <c r="E100"/>
  <c r="E84" i="22"/>
  <c r="E54" i="24"/>
  <c r="E56"/>
  <c r="E63" i="23"/>
  <c r="E64" i="22"/>
  <c r="E38"/>
  <c r="E40"/>
  <c r="E75" i="21"/>
  <c r="E77"/>
  <c r="E86" i="22"/>
  <c r="E51" i="23"/>
  <c r="E53"/>
  <c r="E40" i="21"/>
  <c r="E39" i="13"/>
  <c r="E16"/>
  <c r="E10" i="23"/>
  <c r="D11" i="17"/>
  <c r="E35" i="24"/>
  <c r="E37"/>
  <c r="E23" i="23"/>
  <c r="E25"/>
  <c r="E41" i="13"/>
  <c r="J13" i="17"/>
  <c r="E18" i="13"/>
  <c r="E33" i="23"/>
  <c r="E12"/>
  <c r="E17" i="22"/>
  <c r="E14" i="3"/>
  <c r="E20" i="24"/>
  <c r="E56" i="13"/>
  <c r="E58"/>
  <c r="G57"/>
  <c r="C11" i="27"/>
  <c r="C26"/>
  <c r="D26"/>
  <c r="K37"/>
  <c r="L11"/>
  <c r="K12"/>
  <c r="I13"/>
  <c r="K13"/>
  <c r="L13"/>
  <c r="K14"/>
  <c r="K15"/>
  <c r="L15"/>
  <c r="K16"/>
  <c r="K17"/>
  <c r="L17"/>
  <c r="K18"/>
  <c r="K19"/>
  <c r="L19"/>
  <c r="K20"/>
  <c r="E21"/>
  <c r="E28"/>
  <c r="K21"/>
  <c r="L21"/>
  <c r="K22"/>
  <c r="K23"/>
  <c r="L23"/>
  <c r="F28"/>
  <c r="G30"/>
  <c r="H30"/>
  <c r="I32"/>
  <c r="J32"/>
  <c r="L40"/>
  <c r="L40" i="26"/>
  <c r="J32"/>
  <c r="H30"/>
  <c r="G30"/>
  <c r="F28"/>
  <c r="D26"/>
  <c r="L23"/>
  <c r="K23"/>
  <c r="K22"/>
  <c r="L21"/>
  <c r="E21"/>
  <c r="E28"/>
  <c r="K21"/>
  <c r="K20"/>
  <c r="L19"/>
  <c r="K19"/>
  <c r="K18"/>
  <c r="L17"/>
  <c r="K17"/>
  <c r="K16"/>
  <c r="L15"/>
  <c r="K15"/>
  <c r="K14"/>
  <c r="L13"/>
  <c r="I13"/>
  <c r="I32"/>
  <c r="K40"/>
  <c r="K12"/>
  <c r="L11"/>
  <c r="C11"/>
  <c r="K11"/>
  <c r="C26"/>
  <c r="K37"/>
  <c r="C11" i="17"/>
  <c r="P11"/>
  <c r="H11"/>
  <c r="K11"/>
  <c r="N11"/>
  <c r="E12"/>
  <c r="P12"/>
  <c r="C13"/>
  <c r="E13"/>
  <c r="D13"/>
  <c r="F13"/>
  <c r="I13"/>
  <c r="I30"/>
  <c r="E14"/>
  <c r="P14"/>
  <c r="C15"/>
  <c r="E15"/>
  <c r="D15"/>
  <c r="F15"/>
  <c r="H15"/>
  <c r="G15"/>
  <c r="I15"/>
  <c r="J15"/>
  <c r="E51" i="19"/>
  <c r="L15" i="17"/>
  <c r="E16"/>
  <c r="P16"/>
  <c r="C17"/>
  <c r="E17"/>
  <c r="D17"/>
  <c r="F17"/>
  <c r="H17"/>
  <c r="G17"/>
  <c r="I17"/>
  <c r="K17"/>
  <c r="J17"/>
  <c r="L17"/>
  <c r="E18"/>
  <c r="P18"/>
  <c r="C19"/>
  <c r="E19"/>
  <c r="D19"/>
  <c r="F19"/>
  <c r="H19"/>
  <c r="G19"/>
  <c r="I19"/>
  <c r="K19"/>
  <c r="J19"/>
  <c r="E82" i="19"/>
  <c r="M19" i="17"/>
  <c r="E20"/>
  <c r="P20"/>
  <c r="C21"/>
  <c r="E21"/>
  <c r="D21"/>
  <c r="F21"/>
  <c r="H21"/>
  <c r="G21"/>
  <c r="I21"/>
  <c r="K21"/>
  <c r="J21"/>
  <c r="E22"/>
  <c r="P22"/>
  <c r="C23"/>
  <c r="E23"/>
  <c r="D23"/>
  <c r="F23"/>
  <c r="G23"/>
  <c r="I23"/>
  <c r="K23"/>
  <c r="J23"/>
  <c r="Q40"/>
  <c r="C111" i="23"/>
  <c r="C159" i="22"/>
  <c r="D159"/>
  <c r="E52" i="21"/>
  <c r="E62"/>
  <c r="E48" i="22"/>
  <c r="G13" i="17"/>
  <c r="E26" i="19"/>
  <c r="E39"/>
  <c r="L13" i="17"/>
  <c r="E83" i="19"/>
  <c r="L19" i="17"/>
  <c r="N19"/>
  <c r="E110" i="19"/>
  <c r="L23" i="17"/>
  <c r="E50" i="19"/>
  <c r="M15" i="17"/>
  <c r="E105" i="19"/>
  <c r="E109"/>
  <c r="E111"/>
  <c r="E95"/>
  <c r="L21" i="17"/>
  <c r="E94" i="19"/>
  <c r="M21" i="17"/>
  <c r="E62" i="19"/>
  <c r="M17" i="17"/>
  <c r="E64" i="19"/>
  <c r="E25"/>
  <c r="E27"/>
  <c r="E38"/>
  <c r="M13" i="17"/>
  <c r="G35" i="19"/>
  <c r="N17" i="17"/>
  <c r="K13" i="26"/>
  <c r="E96" i="19"/>
  <c r="E52"/>
  <c r="E40"/>
  <c r="K38" i="26"/>
  <c r="K39"/>
  <c r="K39" i="27"/>
  <c r="K38"/>
  <c r="K11"/>
  <c r="K33"/>
  <c r="K40"/>
  <c r="N15" i="17"/>
  <c r="K33" i="26"/>
  <c r="K15" i="17"/>
  <c r="K13"/>
  <c r="K30"/>
  <c r="P39"/>
  <c r="J30"/>
  <c r="G28"/>
  <c r="H13"/>
  <c r="H28"/>
  <c r="P38"/>
  <c r="E19" i="22"/>
  <c r="C26" i="17"/>
  <c r="Q15"/>
  <c r="P33"/>
  <c r="R11"/>
  <c r="R33"/>
  <c r="E11"/>
  <c r="E26"/>
  <c r="P37"/>
  <c r="P15"/>
  <c r="R15"/>
  <c r="P23"/>
  <c r="R23"/>
  <c r="H23"/>
  <c r="Q21"/>
  <c r="N21"/>
  <c r="Q19"/>
  <c r="Q17"/>
  <c r="P21"/>
  <c r="R21"/>
  <c r="E84" i="19"/>
  <c r="E113"/>
  <c r="P19" i="17"/>
  <c r="R19"/>
  <c r="N13"/>
  <c r="L32"/>
  <c r="Q13"/>
  <c r="D26"/>
  <c r="Q11"/>
  <c r="P13"/>
  <c r="R13"/>
  <c r="M23"/>
  <c r="M32"/>
  <c r="F28"/>
  <c r="P17"/>
  <c r="R17"/>
  <c r="Q33"/>
  <c r="Q23"/>
  <c r="N23"/>
  <c r="N32"/>
  <c r="P40"/>
  <c r="P42"/>
</calcChain>
</file>

<file path=xl/sharedStrings.xml><?xml version="1.0" encoding="utf-8"?>
<sst xmlns="http://schemas.openxmlformats.org/spreadsheetml/2006/main" count="2101" uniqueCount="839">
  <si>
    <t>PROGRAMME 1</t>
  </si>
  <si>
    <t>ADMINISTRATION</t>
  </si>
  <si>
    <t>PROGRAMME 2</t>
  </si>
  <si>
    <t>PROGRAMME 3</t>
  </si>
  <si>
    <t>PROGRAMME 5</t>
  </si>
  <si>
    <t>BIODIVERSITY AND CONSERVATION</t>
  </si>
  <si>
    <t>PROGRAMME 4</t>
  </si>
  <si>
    <t>EVENT/MEETING</t>
  </si>
  <si>
    <t>COST</t>
  </si>
  <si>
    <t xml:space="preserve">NUMBER OF </t>
  </si>
  <si>
    <t>OFFICIALS</t>
  </si>
  <si>
    <t>DATE</t>
  </si>
  <si>
    <t>VENUE</t>
  </si>
  <si>
    <t>DEPARTMENT OF ENVIRONMENTAL AFFAIRS</t>
  </si>
  <si>
    <t>DEPARTMENT OF ENVIRONMENTAL  AFAIRS</t>
  </si>
  <si>
    <t>TOTALS</t>
  </si>
  <si>
    <t>SUMMARY</t>
  </si>
  <si>
    <t>FIRST QUARTER</t>
  </si>
  <si>
    <t>INTERNATIONAL</t>
  </si>
  <si>
    <t>SECOND QUARTER</t>
  </si>
  <si>
    <t>NAME OF PROGRAMME</t>
  </si>
  <si>
    <t>DOMESTIC</t>
  </si>
  <si>
    <t>Administration</t>
  </si>
  <si>
    <t>Oceans &amp; Coasts</t>
  </si>
  <si>
    <t>Biodiversity &amp; Conservation</t>
  </si>
  <si>
    <t xml:space="preserve">FIRST QUARTER     </t>
  </si>
  <si>
    <t xml:space="preserve">SECOND QUARTER     </t>
  </si>
  <si>
    <t>.</t>
  </si>
  <si>
    <t>THIRD QUARTER</t>
  </si>
  <si>
    <t xml:space="preserve">THIRD QUARTER     </t>
  </si>
  <si>
    <t>PROGRAMME 6</t>
  </si>
  <si>
    <t>ENVIRONMENTAL PROGRAMMES</t>
  </si>
  <si>
    <t>PROGRAMME 7</t>
  </si>
  <si>
    <t>CHEMICALS AND WASTE</t>
  </si>
  <si>
    <t>LEGAL AUTHORISATION AND COMPLIANCE</t>
  </si>
  <si>
    <t>OCEANS AND COASTS</t>
  </si>
  <si>
    <t>CLIMATE CHANGE AND AIR QUALITY</t>
  </si>
  <si>
    <t>Legal, Auth &amp; Compliance</t>
  </si>
  <si>
    <t>Climate Change &amp; Air Quality</t>
  </si>
  <si>
    <t>Env. Programmes &amp; Projects</t>
  </si>
  <si>
    <t>FOURTH QUARTER</t>
  </si>
  <si>
    <t xml:space="preserve">T&amp;S Domestic </t>
  </si>
  <si>
    <t>Chemicals and Waste Mngmnt</t>
  </si>
  <si>
    <t xml:space="preserve">Total International </t>
  </si>
  <si>
    <t>Nairobi</t>
  </si>
  <si>
    <t>ADP Meeting</t>
  </si>
  <si>
    <t>Germany</t>
  </si>
  <si>
    <t>New York</t>
  </si>
  <si>
    <t>Namibia</t>
  </si>
  <si>
    <t>Mexico</t>
  </si>
  <si>
    <t>Geneve</t>
  </si>
  <si>
    <t>Berlin</t>
  </si>
  <si>
    <t>Egypt</t>
  </si>
  <si>
    <t>15th Session of AMCEN</t>
  </si>
  <si>
    <t>Frankfurt</t>
  </si>
  <si>
    <t>Botswana</t>
  </si>
  <si>
    <t>Kenya</t>
  </si>
  <si>
    <t>Hong Kong</t>
  </si>
  <si>
    <t>Korea</t>
  </si>
  <si>
    <t>Ethiopia</t>
  </si>
  <si>
    <t>Singapore</t>
  </si>
  <si>
    <t>R'000</t>
  </si>
  <si>
    <t>Lima/Peru</t>
  </si>
  <si>
    <t>27/02/-08/03/2015</t>
  </si>
  <si>
    <t>29-31/03/2015</t>
  </si>
  <si>
    <t>Advanced Management Program</t>
  </si>
  <si>
    <t>London</t>
  </si>
  <si>
    <t>17th Conference of the Parties to Convention on IT</t>
  </si>
  <si>
    <t>08-14/03/2015</t>
  </si>
  <si>
    <t>Wind Energy and Wildlife Impact</t>
  </si>
  <si>
    <t>31/01-14/02/2015</t>
  </si>
  <si>
    <t>UNFCCC</t>
  </si>
  <si>
    <t>23-28/02/2015</t>
  </si>
  <si>
    <t>21-27/03/2015</t>
  </si>
  <si>
    <t>04-15/12/2015</t>
  </si>
  <si>
    <t>COP 20</t>
  </si>
  <si>
    <t>09-14/02/2014</t>
  </si>
  <si>
    <t>Geneva Switzerland</t>
  </si>
  <si>
    <t>Zurich</t>
  </si>
  <si>
    <t>27-30/01/2015</t>
  </si>
  <si>
    <t>UNEP-GEF Rhino budget</t>
  </si>
  <si>
    <t>17-21/02/2015</t>
  </si>
  <si>
    <t xml:space="preserve">UNCCD COP12 </t>
  </si>
  <si>
    <t>12-19/03/2015</t>
  </si>
  <si>
    <t>Iran</t>
  </si>
  <si>
    <t>12th SA/Iran Joint Commission</t>
  </si>
  <si>
    <t>Dubai</t>
  </si>
  <si>
    <t>AMCEN</t>
  </si>
  <si>
    <t>28/03-04/03/2015</t>
  </si>
  <si>
    <t>01-09/03/2015</t>
  </si>
  <si>
    <t>Cairo</t>
  </si>
  <si>
    <t>African Ministerial Coference</t>
  </si>
  <si>
    <t>27/02-09/03/2015</t>
  </si>
  <si>
    <t>01-17/05/2015</t>
  </si>
  <si>
    <t>BASEL COP 12</t>
  </si>
  <si>
    <t>20-22/03/2015</t>
  </si>
  <si>
    <t>Upington</t>
  </si>
  <si>
    <t>Kgalagadi Transfromtier Prk Media and Tour Operaor familiarisation</t>
  </si>
  <si>
    <t>Munich</t>
  </si>
  <si>
    <t>02-07/03/2015</t>
  </si>
  <si>
    <t>AMCEN 15</t>
  </si>
  <si>
    <t>25/02-01/03/2015</t>
  </si>
  <si>
    <t>HFC Management Workshop</t>
  </si>
  <si>
    <t>17-18/02/2015</t>
  </si>
  <si>
    <t>GEF ECW Workshop</t>
  </si>
  <si>
    <t>24-26/02/2015</t>
  </si>
  <si>
    <t>Upingon</t>
  </si>
  <si>
    <t>BIODIVESITY AND CONSERVATION</t>
  </si>
  <si>
    <t>18-26/10/2014</t>
  </si>
  <si>
    <t>COP12 AND ADAPTATION COMM</t>
  </si>
  <si>
    <t>01-04/02/2015</t>
  </si>
  <si>
    <t>Sweden</t>
  </si>
  <si>
    <t>Mid Term review of SA-Sweden Commission</t>
  </si>
  <si>
    <t>CST4 AND UNCCD 3RD Scientific Conference</t>
  </si>
  <si>
    <t>09-13/03/2015</t>
  </si>
  <si>
    <t>KTP, JMB GLTFCA TTC AND SADC Meetings</t>
  </si>
  <si>
    <t>Key States Implicated in illegal trade on Rhino horns</t>
  </si>
  <si>
    <t>08-15/02/2015</t>
  </si>
  <si>
    <t>Big Fast Results Seminar</t>
  </si>
  <si>
    <t>Orange River Interim Management Committee Meeting</t>
  </si>
  <si>
    <t>12-16/02/2015</t>
  </si>
  <si>
    <t>23-31/01/2015</t>
  </si>
  <si>
    <t>AU Summit</t>
  </si>
  <si>
    <t>16-22/01/2015</t>
  </si>
  <si>
    <t>Netherlands</t>
  </si>
  <si>
    <t>Informal Green Climate Board</t>
  </si>
  <si>
    <t>Multilateral Engagement on Illegal Wildlife Trade/Ramsar</t>
  </si>
  <si>
    <t>09-1-/01/2015</t>
  </si>
  <si>
    <t>Hilton-Bonn</t>
  </si>
  <si>
    <t>Plenary of the Intergovernmental Science Platform on Biodiversity(IPBES)</t>
  </si>
  <si>
    <t>07-14/02/2015</t>
  </si>
  <si>
    <t>Ad Hoc WG on the Durban Platform for Enhanced Action</t>
  </si>
  <si>
    <t>41st Session on IPCC</t>
  </si>
  <si>
    <t>9th Board Meeting of GFC</t>
  </si>
  <si>
    <t>GRAND TOTAL AS AT 31 MARCH 2015</t>
  </si>
  <si>
    <t>TOTAL  FOR THE PERIOD 1 APRIL 2014 TO 31 MARCH 2015</t>
  </si>
  <si>
    <t>13-18/12/2014</t>
  </si>
  <si>
    <t>International Chemicals management open ended meeting</t>
  </si>
  <si>
    <t>9-21/11/2014</t>
  </si>
  <si>
    <t>Sydney</t>
  </si>
  <si>
    <t>IUCN World Parks Congrss</t>
  </si>
  <si>
    <t>28/03-23/05/2015</t>
  </si>
  <si>
    <t>17-22/02/2015</t>
  </si>
  <si>
    <t>Preparotry Meeting propr to UNCCD COP12</t>
  </si>
  <si>
    <t>GRAND TOTAL   Q4</t>
  </si>
  <si>
    <t>TOTAL</t>
  </si>
  <si>
    <t>TRAVEL AND SUBSISTANCE FOR THE PERIOD 1 APRIL 2014 TO 31 MARCH 2015</t>
  </si>
  <si>
    <t>ANNEXURE B</t>
  </si>
  <si>
    <t>Total</t>
  </si>
  <si>
    <t>TRAVEL AND SUBSISTANCE FOR THE PERIOD JANUARY 2015 - 31 MARCH 2015 (4TH QUARTER)</t>
  </si>
  <si>
    <t>PROGRAMME 1:  ADMINISTRATION</t>
  </si>
  <si>
    <t>QUARTER 1</t>
  </si>
  <si>
    <t>QUARTER 2</t>
  </si>
  <si>
    <t>QUARTER 3</t>
  </si>
  <si>
    <t>QUARTER 4</t>
  </si>
  <si>
    <t xml:space="preserve">International </t>
  </si>
  <si>
    <t>Domestic</t>
  </si>
  <si>
    <t>Quarter 1</t>
  </si>
  <si>
    <t>Quarter 2</t>
  </si>
  <si>
    <t>Quarter 3</t>
  </si>
  <si>
    <t>Quarter 4</t>
  </si>
  <si>
    <t xml:space="preserve">Summary </t>
  </si>
  <si>
    <t>Totals</t>
  </si>
  <si>
    <t>Totals (Q1-Q4)</t>
  </si>
  <si>
    <t xml:space="preserve">                                      QUARTER 1</t>
  </si>
  <si>
    <t xml:space="preserve">                                             QUARTER 2</t>
  </si>
  <si>
    <t xml:space="preserve">                                      QUARTER 4</t>
  </si>
  <si>
    <t xml:space="preserve">                                               QUARTER 3</t>
  </si>
  <si>
    <t xml:space="preserve">TOTAL FIRST QUARTER   </t>
  </si>
  <si>
    <t xml:space="preserve">TOTAL THIRD QUARTER   </t>
  </si>
  <si>
    <t>GRAND TOTAL AS AT 31 DECEMBER 2014</t>
  </si>
  <si>
    <t>Beijing</t>
  </si>
  <si>
    <t>Dessert Knight Meeting</t>
  </si>
  <si>
    <t>Paris</t>
  </si>
  <si>
    <t>Mozambique</t>
  </si>
  <si>
    <t>Washington</t>
  </si>
  <si>
    <t>19-22/05/2015</t>
  </si>
  <si>
    <t>Windhoek</t>
  </si>
  <si>
    <t>07/11/07/2015</t>
  </si>
  <si>
    <t>Uganda</t>
  </si>
  <si>
    <t xml:space="preserve">Standing Committee Meeting </t>
  </si>
  <si>
    <t>Delegation visit</t>
  </si>
  <si>
    <t>Switzerland</t>
  </si>
  <si>
    <t>France</t>
  </si>
  <si>
    <t>State Visit</t>
  </si>
  <si>
    <t>14-16/07/2015</t>
  </si>
  <si>
    <t>Khomani site visit</t>
  </si>
  <si>
    <t>28/08-13/09/2015</t>
  </si>
  <si>
    <t>ESS on global environmental policy</t>
  </si>
  <si>
    <t>Bonn</t>
  </si>
  <si>
    <t>Portugal</t>
  </si>
  <si>
    <t>11-12/08/2015</t>
  </si>
  <si>
    <t>Meeting in Kasane</t>
  </si>
  <si>
    <t>31/08-01/09/2015</t>
  </si>
  <si>
    <t>Briefing Session for Youth Jobs in Waste</t>
  </si>
  <si>
    <t>17-31/10/2015</t>
  </si>
  <si>
    <t>Rome</t>
  </si>
  <si>
    <t>Youth Jobs in Waste Meeting</t>
  </si>
  <si>
    <t>12/09/2015</t>
  </si>
  <si>
    <t>26-30/07/2015</t>
  </si>
  <si>
    <t>Lagos</t>
  </si>
  <si>
    <t>Australia</t>
  </si>
  <si>
    <t>29/07-01/08/2015</t>
  </si>
  <si>
    <t>2nd Africa Ecosystem Based Adaptation</t>
  </si>
  <si>
    <t>Gambia State Visit</t>
  </si>
  <si>
    <t>31/07-15/08/2015</t>
  </si>
  <si>
    <t>Lesotho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</si>
  <si>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</si>
  <si>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21-25/02/2016</t>
  </si>
  <si>
    <t>OECD</t>
  </si>
  <si>
    <t>Swaziland</t>
  </si>
  <si>
    <t>Tanzania</t>
  </si>
  <si>
    <t>08-19/03/2016</t>
  </si>
  <si>
    <t>Frankfurt, Luxemburg</t>
  </si>
  <si>
    <t>Executive Certificate in Environmental Governance Programme</t>
  </si>
  <si>
    <t>Norway</t>
  </si>
  <si>
    <t>16--29/10/2016</t>
  </si>
  <si>
    <t>Attending CCAMLR Meeting</t>
  </si>
  <si>
    <t>25--30/07/2016</t>
  </si>
  <si>
    <t>India</t>
  </si>
  <si>
    <t xml:space="preserve">Technical visit to NIOT </t>
  </si>
  <si>
    <t>18-23/09/2016</t>
  </si>
  <si>
    <t>Attending IMO :London- London protool annual conference</t>
  </si>
  <si>
    <t>11-14/09/2016</t>
  </si>
  <si>
    <t>Attending BCC regioanl working group on MSP</t>
  </si>
  <si>
    <t>17-23/09/2016</t>
  </si>
  <si>
    <t>EBSA workshop</t>
  </si>
  <si>
    <t>15--21/08/2016</t>
  </si>
  <si>
    <t>Comnap meeting in India</t>
  </si>
  <si>
    <t>3-8/9/2016</t>
  </si>
  <si>
    <t>Estuarine Science Assoc meeting</t>
  </si>
  <si>
    <t>25--29/07/2016</t>
  </si>
  <si>
    <t>Canada</t>
  </si>
  <si>
    <t>Partership on Emission Production</t>
  </si>
  <si>
    <t>Training Workshop on Climae Change</t>
  </si>
  <si>
    <t>Bilateral relations</t>
  </si>
  <si>
    <t>Sudan</t>
  </si>
  <si>
    <t>Attending AGN</t>
  </si>
  <si>
    <t>Basic Ministerial Meeting</t>
  </si>
  <si>
    <t>5-9/09/2016</t>
  </si>
  <si>
    <t>Global Green Growth Week</t>
  </si>
  <si>
    <t>15-19/08/2016</t>
  </si>
  <si>
    <t>12-16/09/2016</t>
  </si>
  <si>
    <t>05-16/09/2016</t>
  </si>
  <si>
    <t>22-26/08/2016</t>
  </si>
  <si>
    <t>04-09/08/2016</t>
  </si>
  <si>
    <t>02-05/09/2016</t>
  </si>
  <si>
    <t>Hawaii</t>
  </si>
  <si>
    <t>IUCN Worl Conservation Conress</t>
  </si>
  <si>
    <t>07-08/12/2015</t>
  </si>
  <si>
    <t>Witieshoek Advisory Committee meeting</t>
  </si>
  <si>
    <t>31/08-01/09/2016</t>
  </si>
  <si>
    <t>Lubombo TFCA Commission</t>
  </si>
  <si>
    <t>11-12/09/2016</t>
  </si>
  <si>
    <t>USA</t>
  </si>
  <si>
    <t>IUCN World Coservation</t>
  </si>
  <si>
    <t>31/07-03/08/2016</t>
  </si>
  <si>
    <t>Maputo</t>
  </si>
  <si>
    <t>03-04/08/2016</t>
  </si>
  <si>
    <t>African Drought Conference</t>
  </si>
  <si>
    <t xml:space="preserve">ICCB </t>
  </si>
  <si>
    <t>30-31/03/2015</t>
  </si>
  <si>
    <t>31/01-03/02/2016</t>
  </si>
  <si>
    <t>California</t>
  </si>
  <si>
    <t>Global 2016 Waste Management Symposium</t>
  </si>
  <si>
    <t xml:space="preserve"> Meeting of CRC</t>
  </si>
  <si>
    <t>International Conference  On Waste</t>
  </si>
  <si>
    <t>12-19/11/2016</t>
  </si>
  <si>
    <t>Vietnam</t>
  </si>
  <si>
    <t>Illegal wildlife trade and globale wildlife program</t>
  </si>
  <si>
    <t>29/11-19/12/2016</t>
  </si>
  <si>
    <t>COP13 in Mexico</t>
  </si>
  <si>
    <t>04-09/12/2016</t>
  </si>
  <si>
    <t>Morocco</t>
  </si>
  <si>
    <t>AWHF Board of Trusties Meeting</t>
  </si>
  <si>
    <t>07-13/08/2016</t>
  </si>
  <si>
    <t>CBD13 and CITES17 preparatory Meeting</t>
  </si>
  <si>
    <t>01-08/12/2016</t>
  </si>
  <si>
    <t>4th International One Health Congress and 6th Biennial Congress</t>
  </si>
  <si>
    <t>03-11/12/2016</t>
  </si>
  <si>
    <t>African Heritage Fund Board of Trustees meeting</t>
  </si>
  <si>
    <t>16-17/11/2016</t>
  </si>
  <si>
    <t>ARTP Joint Management Board Meeting</t>
  </si>
  <si>
    <t>COP13</t>
  </si>
  <si>
    <t>Spain</t>
  </si>
  <si>
    <t>07-18/11/2016</t>
  </si>
  <si>
    <t>UNFCCC COP22</t>
  </si>
  <si>
    <t>Marrakesh Morocco</t>
  </si>
  <si>
    <t>29/11-18/12/2016</t>
  </si>
  <si>
    <t>Cancun, Mexico</t>
  </si>
  <si>
    <t>22-27/10/2016</t>
  </si>
  <si>
    <t>14-27/11/2016</t>
  </si>
  <si>
    <t>World Conference on Climate Change</t>
  </si>
  <si>
    <t>6th International Conference on Solid Waste Management</t>
  </si>
  <si>
    <t>Vienna, Austria</t>
  </si>
  <si>
    <t>10-15/10/2016</t>
  </si>
  <si>
    <t>Rwanda</t>
  </si>
  <si>
    <t>Montreal Protocol on Substances depleting ozone layer</t>
  </si>
  <si>
    <t>26/11-01/12/2016</t>
  </si>
  <si>
    <t>Atlanta</t>
  </si>
  <si>
    <t>2nd International Conference of Green Energy and Expo</t>
  </si>
  <si>
    <t>29/11-1/12/2016</t>
  </si>
  <si>
    <t>Plenary meeting on Environmental Management</t>
  </si>
  <si>
    <t>27/11-02/12/2016</t>
  </si>
  <si>
    <t>Working party on Resource Productivity and Waste</t>
  </si>
  <si>
    <t>07-12/11/2016</t>
  </si>
  <si>
    <t>9th Asia Pacific Landfill Synposium Intergrated Waste</t>
  </si>
  <si>
    <t>18-23/11/2016</t>
  </si>
  <si>
    <t>Chile, Santiego</t>
  </si>
  <si>
    <t>1st International Conference on Mining Closure</t>
  </si>
  <si>
    <t>UNFCC COP22</t>
  </si>
  <si>
    <t>Zimbabwe</t>
  </si>
  <si>
    <t>30/10-02/11/2016</t>
  </si>
  <si>
    <t>15-22/10/2016</t>
  </si>
  <si>
    <t>Senegal</t>
  </si>
  <si>
    <t>Pan African Vulture Summit</t>
  </si>
  <si>
    <t>13-18/11/2016</t>
  </si>
  <si>
    <t>Zurich Geneve</t>
  </si>
  <si>
    <t>Global Roundtable on living/genetically modified organisms</t>
  </si>
  <si>
    <t>30/08-12/09/2016</t>
  </si>
  <si>
    <t>IUCN Conservation Congress</t>
  </si>
  <si>
    <t>24-27/10/2016</t>
  </si>
  <si>
    <t xml:space="preserve">Widening the Scope of G7 Action Plan </t>
  </si>
  <si>
    <t>08-13/11/2016</t>
  </si>
  <si>
    <t>28-29/10/2016</t>
  </si>
  <si>
    <t>Site Visit</t>
  </si>
  <si>
    <t>State of Kaza Symposium</t>
  </si>
  <si>
    <t>05-11/11/2016</t>
  </si>
  <si>
    <t>4th CMS Stratetic Plan Working Group Meting</t>
  </si>
  <si>
    <t>31/10-10/11/2016</t>
  </si>
  <si>
    <t xml:space="preserve">Training on Heritage Impact assessment </t>
  </si>
  <si>
    <t>19-24/09/2016</t>
  </si>
  <si>
    <t>UNGA and MEF</t>
  </si>
  <si>
    <t>12-24/09/2016</t>
  </si>
  <si>
    <t>10th Adaptation Committee Meeting</t>
  </si>
  <si>
    <t>17-18/11/2016</t>
  </si>
  <si>
    <t>Marine evolution under Climate Change(Accommodation)</t>
  </si>
  <si>
    <t>22-29/10/2016</t>
  </si>
  <si>
    <t>Antartic scientific meeting(Accommodation)</t>
  </si>
  <si>
    <t>UK</t>
  </si>
  <si>
    <t>38th Session of the london Convention(Accommodation)</t>
  </si>
  <si>
    <t>13-16/09/2016</t>
  </si>
  <si>
    <t>EBSA(Accommodation)</t>
  </si>
  <si>
    <t>London Protocol annual Conference(Accommodation)</t>
  </si>
  <si>
    <t>23/09- 28/10/2016</t>
  </si>
  <si>
    <t>Commission for Conservation (Accommodation)</t>
  </si>
  <si>
    <t>14-29/10/2016</t>
  </si>
  <si>
    <t xml:space="preserve">Commission for Conservation(Accommodation) </t>
  </si>
  <si>
    <t>15-21/08/2016</t>
  </si>
  <si>
    <t>COMNAP Managers Council(Accommodation)</t>
  </si>
  <si>
    <t>13-18/09/2016</t>
  </si>
  <si>
    <t xml:space="preserve"> Oceans Conference(Accommodation)</t>
  </si>
  <si>
    <t>EBSA workshop(Accommodation)</t>
  </si>
  <si>
    <t>23-26/10/2016</t>
  </si>
  <si>
    <t>Orange river mouth Management  Plan(flights)</t>
  </si>
  <si>
    <t>G7 Marine Litter Workshop (Flights)</t>
  </si>
  <si>
    <t>26/10-08/11/2016</t>
  </si>
  <si>
    <t>Amsterdam</t>
  </si>
  <si>
    <t>West Coast Whale Research Cruise (Flights)</t>
  </si>
  <si>
    <t>17-27/11/2016</t>
  </si>
  <si>
    <t>Marine evolution under Climate Change (Flights)</t>
  </si>
  <si>
    <t>West Coast Whale Research Cruise(Flights Insurance)</t>
  </si>
  <si>
    <t>18-30 /11/ 2016</t>
  </si>
  <si>
    <t>Slovenia</t>
  </si>
  <si>
    <t>IWC Annual Commission Meeting(Flights)</t>
  </si>
  <si>
    <t>17-20/10/2016</t>
  </si>
  <si>
    <t>Chile</t>
  </si>
  <si>
    <t>ACAP Meeting (Insurance)0</t>
  </si>
  <si>
    <t>Antartic scientific meeting(inurance)</t>
  </si>
  <si>
    <t>21-25/11/2016</t>
  </si>
  <si>
    <t>African Centre of Competence(Flights)</t>
  </si>
  <si>
    <t xml:space="preserve">G7 Marine Litter Workshop </t>
  </si>
  <si>
    <t>23-25/11/2016</t>
  </si>
  <si>
    <t>Regional Travel along East Coast of Africa(Flights)</t>
  </si>
  <si>
    <t>Antartic scientific meeting(shuttles)</t>
  </si>
  <si>
    <t>02-18/12/2016</t>
  </si>
  <si>
    <t>Cancun</t>
  </si>
  <si>
    <t>CBD Meeting (Flights)</t>
  </si>
  <si>
    <t>EBSA workshop(shuttles)</t>
  </si>
  <si>
    <t>02-08/09/2016</t>
  </si>
  <si>
    <t>ECSA56 Meeting (Shuttle)</t>
  </si>
  <si>
    <t>Antartic scientific meeting(Flights)</t>
  </si>
  <si>
    <t>EBSA workshop(flights)</t>
  </si>
  <si>
    <t xml:space="preserve"> Oceans Conference(Insurance)</t>
  </si>
  <si>
    <t>Marine and Water Sector Co-operation (Insurance)</t>
  </si>
  <si>
    <t>Antarctic Treaty  Consultative Meeting</t>
  </si>
  <si>
    <t>9-20/11/2016</t>
  </si>
  <si>
    <t>Tech Coord on Stockholm  and MinamataConvention</t>
  </si>
  <si>
    <t xml:space="preserve">                                               QUARTER 4</t>
  </si>
  <si>
    <t>Oceans and Coasts</t>
  </si>
  <si>
    <t>26/03--01/04/2017</t>
  </si>
  <si>
    <t>Scientific  Group Meeting</t>
  </si>
  <si>
    <t>12-18/02/2017</t>
  </si>
  <si>
    <t>Melbourne</t>
  </si>
  <si>
    <t>International Capacity building</t>
  </si>
  <si>
    <t>Namabia</t>
  </si>
  <si>
    <t>COP13 Biological Diversity</t>
  </si>
  <si>
    <t>Benguela Current Commission</t>
  </si>
  <si>
    <t>30/11-06/12/2016</t>
  </si>
  <si>
    <t>07--09/12/2016</t>
  </si>
  <si>
    <t>05-0-/12/2016</t>
  </si>
  <si>
    <t>Air Transport</t>
  </si>
  <si>
    <t>East Coast of Africa</t>
  </si>
  <si>
    <t>African Centres of Competence</t>
  </si>
  <si>
    <t>21-23/11/2016</t>
  </si>
  <si>
    <t>Regional Travel</t>
  </si>
  <si>
    <t>05-09/03/2017</t>
  </si>
  <si>
    <t>Sub commission for africa 4th session</t>
  </si>
  <si>
    <t>04-10/03/2017</t>
  </si>
  <si>
    <t>22-27/014/2017</t>
  </si>
  <si>
    <t>18th Anuual meeting of the partnership</t>
  </si>
  <si>
    <t>Railwail transport</t>
  </si>
  <si>
    <t>22-25/11/2016</t>
  </si>
  <si>
    <t>Bilateral meeting</t>
  </si>
  <si>
    <t>06-13/03/2016</t>
  </si>
  <si>
    <t>17-19/05/2015</t>
  </si>
  <si>
    <t>02-10/05/2015</t>
  </si>
  <si>
    <t>ACAP mop 5 Meeting</t>
  </si>
  <si>
    <t>24-29/10/2016</t>
  </si>
  <si>
    <t>Attending XXXIV of the commission</t>
  </si>
  <si>
    <t>Scientic group meeting</t>
  </si>
  <si>
    <t>Accommodation</t>
  </si>
  <si>
    <t>Deep Sea Biology symposium</t>
  </si>
  <si>
    <t>28/08--04/09/2015</t>
  </si>
  <si>
    <t>28-09/08/2015</t>
  </si>
  <si>
    <t>Study visit</t>
  </si>
  <si>
    <t>11-12/02/2017</t>
  </si>
  <si>
    <t>14-20/04/2016</t>
  </si>
  <si>
    <t xml:space="preserve">National Institute of Hydrograph </t>
  </si>
  <si>
    <t>15-18/03/2017</t>
  </si>
  <si>
    <t>G20 Workshop on Resource Efficiency</t>
  </si>
  <si>
    <t>19-27/06/2017</t>
  </si>
  <si>
    <t>5th International Conference on sustainable Solid Waste</t>
  </si>
  <si>
    <t>21/04-07/05/2017</t>
  </si>
  <si>
    <t>Warwick</t>
  </si>
  <si>
    <t>Basel Convention COP13</t>
  </si>
  <si>
    <t>Doha</t>
  </si>
  <si>
    <t>25-29/04/2017</t>
  </si>
  <si>
    <t>2nd International Recycling Forum</t>
  </si>
  <si>
    <t>02-09/04/2017</t>
  </si>
  <si>
    <t>Gabon</t>
  </si>
  <si>
    <t>Global Wildlife Program</t>
  </si>
  <si>
    <t>03-05/04/2017</t>
  </si>
  <si>
    <t>23-28/04/2017</t>
  </si>
  <si>
    <t>Maseru</t>
  </si>
  <si>
    <t>Training on International Trade on endangered species</t>
  </si>
  <si>
    <t>17-19/05/2017</t>
  </si>
  <si>
    <t>19-22/07/2017</t>
  </si>
  <si>
    <t>Interpol Regional Environmental Workshop</t>
  </si>
  <si>
    <t>21/05-02/06/2017</t>
  </si>
  <si>
    <t>China</t>
  </si>
  <si>
    <t>Antartica Treaty</t>
  </si>
  <si>
    <t>Global Facility Council Meeting</t>
  </si>
  <si>
    <t>08-12/04/2017</t>
  </si>
  <si>
    <t>24th Basic Meeting</t>
  </si>
  <si>
    <t>08-18/05/2017</t>
  </si>
  <si>
    <t>COP 13</t>
  </si>
  <si>
    <t>23-29/04/2017</t>
  </si>
  <si>
    <t>Executive Training for Policymaker on 2030 Agenda</t>
  </si>
  <si>
    <t>Luanda</t>
  </si>
  <si>
    <t>Minsterial Bilateral</t>
  </si>
  <si>
    <t>14-18/05/2017</t>
  </si>
  <si>
    <t>Wellbeing Economic In Africa Lab</t>
  </si>
  <si>
    <t>07-19/05/2017</t>
  </si>
  <si>
    <t>96th Session of Inited Nations Framework Convention on Climate</t>
  </si>
  <si>
    <t>22-24/03/2017</t>
  </si>
  <si>
    <t>Ghana</t>
  </si>
  <si>
    <t>Switch Africa Green and PAGE Ministerila Conference in Berlin</t>
  </si>
  <si>
    <t>12-16/06/2017</t>
  </si>
  <si>
    <t>16th Session Of AMCEN</t>
  </si>
  <si>
    <t>25-29/03/2017</t>
  </si>
  <si>
    <t>Partenership for Action on Green Economy</t>
  </si>
  <si>
    <t>03-08/04/2017</t>
  </si>
  <si>
    <t>IAIA Conference</t>
  </si>
  <si>
    <t>05-29/05/2017</t>
  </si>
  <si>
    <t>52nd GEF Council</t>
  </si>
  <si>
    <t>02-08/04/2017</t>
  </si>
  <si>
    <t xml:space="preserve">IAIA 17 Conference </t>
  </si>
  <si>
    <t>20-25/03/2017</t>
  </si>
  <si>
    <t>5th Executive Committee of the Warsaw</t>
  </si>
  <si>
    <t>25/03-01/04/2017</t>
  </si>
  <si>
    <t>53rd session of the IPCC</t>
  </si>
  <si>
    <t>05-19/05/2017</t>
  </si>
  <si>
    <t>09-12/04/2017</t>
  </si>
  <si>
    <t>24th Basic Ministers Meeting</t>
  </si>
  <si>
    <t>02-04/06/2017</t>
  </si>
  <si>
    <t>IPBES 5 Meeting</t>
  </si>
  <si>
    <t>03-08/03/2017</t>
  </si>
  <si>
    <t>19th International Conference on waste</t>
  </si>
  <si>
    <t>19-22/03/2017</t>
  </si>
  <si>
    <t>Japan/London</t>
  </si>
  <si>
    <t>Best practice process for laminated glass recycling</t>
  </si>
  <si>
    <t>06-17/11/2017</t>
  </si>
  <si>
    <t>UNFCCC COP23 Conference</t>
  </si>
  <si>
    <t>11-14/04/2017</t>
  </si>
  <si>
    <t>African Climate Change</t>
  </si>
  <si>
    <t>7-9/07/2017</t>
  </si>
  <si>
    <t>Hamburg</t>
  </si>
  <si>
    <t>G20 Leaders summit</t>
  </si>
  <si>
    <t>22-23/06/2017</t>
  </si>
  <si>
    <t>Intergration of the three RIO Conventions</t>
  </si>
  <si>
    <t>29/05-02-06/2017</t>
  </si>
  <si>
    <t>2-7/04/2017</t>
  </si>
  <si>
    <t>ISWA</t>
  </si>
  <si>
    <t>01-03/06/2017</t>
  </si>
  <si>
    <t>Brazil</t>
  </si>
  <si>
    <t>Signing of MoU SA Brazul Joint comission of Cooperation</t>
  </si>
  <si>
    <t>26-28/04/2017</t>
  </si>
  <si>
    <t>24/04-12/05/2017</t>
  </si>
  <si>
    <t>Visitors Leaders</t>
  </si>
  <si>
    <t>02-12/07/2017</t>
  </si>
  <si>
    <t>Poland</t>
  </si>
  <si>
    <t>Ministers participations: 41st session of WHC</t>
  </si>
  <si>
    <t>Visitors Ledership programme</t>
  </si>
  <si>
    <t>12/07/2017</t>
  </si>
  <si>
    <t>High level meeting with Kenya Govt Excec</t>
  </si>
  <si>
    <t>United states</t>
  </si>
  <si>
    <t>African Union Summit AMCEN</t>
  </si>
  <si>
    <t>29/05-02/06/2017</t>
  </si>
  <si>
    <t>Germany/Vilm</t>
  </si>
  <si>
    <t>PPA Specialist Group Workshop</t>
  </si>
  <si>
    <t>08-10/05/2017</t>
  </si>
  <si>
    <t>Indonesia</t>
  </si>
  <si>
    <t>2nd IORA Ministerial Blue Economy</t>
  </si>
  <si>
    <t>24-26/06/2017</t>
  </si>
  <si>
    <t>05-11/03/2017</t>
  </si>
  <si>
    <t>Col;aborative programe of work on Declaration of intent: DEA and Norway</t>
  </si>
  <si>
    <t>22/05-1 /06/2017</t>
  </si>
  <si>
    <t>Committee for Evvironmental Protection</t>
  </si>
  <si>
    <t>09-21/06/2017</t>
  </si>
  <si>
    <t>Workshop of California-Benguela Joint investigation</t>
  </si>
  <si>
    <t>05-09/06/2017</t>
  </si>
  <si>
    <t>High Level UN Conference</t>
  </si>
  <si>
    <t>22-24/05/2017</t>
  </si>
  <si>
    <t>13-19/05/2017</t>
  </si>
  <si>
    <t>09-17/05/2017</t>
  </si>
  <si>
    <t>Migration of NAEIS/SNAEL/SAALIEP</t>
  </si>
  <si>
    <t>Angola</t>
  </si>
  <si>
    <t>Ministerial support</t>
  </si>
  <si>
    <t>7th International Symposium MBT, MRF</t>
  </si>
  <si>
    <t>09-14/05/2017</t>
  </si>
  <si>
    <t>Abu Dhabi</t>
  </si>
  <si>
    <t xml:space="preserve">1st Meeting for the Expert Group </t>
  </si>
  <si>
    <t>04-07/06/2017</t>
  </si>
  <si>
    <t>2017 Summit on Recycling</t>
  </si>
  <si>
    <t>29/06-23/07/2017</t>
  </si>
  <si>
    <t>Seoul</t>
  </si>
  <si>
    <t>07-13/05/2017</t>
  </si>
  <si>
    <t>24th Basic MeetingBNC/State Visit</t>
  </si>
  <si>
    <t>29/05-03/06/2017</t>
  </si>
  <si>
    <t>02-06/05/2017</t>
  </si>
  <si>
    <t>Basel Convention 13th  Conference of Parties</t>
  </si>
  <si>
    <t>Petersberg Climate Change Dialogue</t>
  </si>
  <si>
    <t>07-15/05/2017</t>
  </si>
  <si>
    <t>Wildlife Information Unit</t>
  </si>
  <si>
    <t xml:space="preserve">                                      QUARTER 2</t>
  </si>
  <si>
    <t>Interpol Pollution Crime Working Group</t>
  </si>
  <si>
    <t>30-31/05/2017</t>
  </si>
  <si>
    <t>Meeting with Minister at Sao Paulo</t>
  </si>
  <si>
    <t>28/05-04/06/2017</t>
  </si>
  <si>
    <t>Paris, Germany</t>
  </si>
  <si>
    <t>20-25/05/2017</t>
  </si>
  <si>
    <t>Render Support to DG at Washingon GEF</t>
  </si>
  <si>
    <t>XL Antarctica Treaty Consultative Meeting</t>
  </si>
  <si>
    <t>08-14/07/2017</t>
  </si>
  <si>
    <t>CMS Seasonal Scientific Committee Meeting</t>
  </si>
  <si>
    <t>23-26/05/2017</t>
  </si>
  <si>
    <t>Sustainable Transport OECD Meetings</t>
  </si>
  <si>
    <t>06-16/09/2017</t>
  </si>
  <si>
    <t>19-26/06/2017</t>
  </si>
  <si>
    <t>Instabul</t>
  </si>
  <si>
    <t>5th International Conference on Sustainable Solid Waste Management</t>
  </si>
  <si>
    <t>15-16/06/2017</t>
  </si>
  <si>
    <t>16th Session of AMCEN</t>
  </si>
  <si>
    <t>14-30/07/2017</t>
  </si>
  <si>
    <t>41st Session of the World Heritage Committee</t>
  </si>
  <si>
    <t>11-17/06/2017</t>
  </si>
  <si>
    <t>Recycling Summit</t>
  </si>
  <si>
    <t>10-17/06/2017</t>
  </si>
  <si>
    <t>Africa Ministerial Conference on Environment</t>
  </si>
  <si>
    <t>Meeting with Brasilian Minister</t>
  </si>
  <si>
    <t>26-28/03/2017</t>
  </si>
  <si>
    <t>Green Economy Ministerial Meeting</t>
  </si>
  <si>
    <t>04-08/06/2017</t>
  </si>
  <si>
    <t>United Nations Oceans conference</t>
  </si>
  <si>
    <t>GEF Meeting</t>
  </si>
  <si>
    <t>22-29/04/2017</t>
  </si>
  <si>
    <t>International Seminar oN BRICS</t>
  </si>
  <si>
    <t>23-28/04/20106-09/2017</t>
  </si>
  <si>
    <t>17-26/09/2017</t>
  </si>
  <si>
    <t>Participation on Beauty of Sourcing with Respect</t>
  </si>
  <si>
    <t xml:space="preserve"> NUMBER OF OFFICIALS</t>
  </si>
  <si>
    <t>NUMBER OF OFFICIALS</t>
  </si>
  <si>
    <t>08/09/2017-14/09/2017</t>
  </si>
  <si>
    <t>France-Montreal-Canada</t>
  </si>
  <si>
    <t>Ministerial Climate Action-UNGA</t>
  </si>
  <si>
    <t>22-30/09/2017</t>
  </si>
  <si>
    <t>African Regional Workshop</t>
  </si>
  <si>
    <t>17/08-24/09/2017</t>
  </si>
  <si>
    <t>Hilton Bonn</t>
  </si>
  <si>
    <t>Climate Change Workshop</t>
  </si>
  <si>
    <t>04-11/09/2017</t>
  </si>
  <si>
    <t>Montreal</t>
  </si>
  <si>
    <t>United Nations Framwork Convention</t>
  </si>
  <si>
    <t>21-25/08/2017</t>
  </si>
  <si>
    <t>Wildlife Information Management</t>
  </si>
  <si>
    <t>Energy Taskforce Meeting</t>
  </si>
  <si>
    <t>Cologne</t>
  </si>
  <si>
    <t>17th Green Climate Fund Board Meeting/High level Political forum Meeting</t>
  </si>
  <si>
    <t>13-26/09/2017</t>
  </si>
  <si>
    <t>Ministerial Meeting on Climate Action</t>
  </si>
  <si>
    <t>01-06/10/2017</t>
  </si>
  <si>
    <t>Addi Ababa and Paris</t>
  </si>
  <si>
    <t>GEF and OECD</t>
  </si>
  <si>
    <t>UNCCD COP 13</t>
  </si>
  <si>
    <t>16-20/09/2017</t>
  </si>
  <si>
    <t>Canada /USA</t>
  </si>
  <si>
    <t>Ministerial Meetings</t>
  </si>
  <si>
    <t>20-21/09/2017</t>
  </si>
  <si>
    <t>20-23/09/2017</t>
  </si>
  <si>
    <t>16-21/09/2017</t>
  </si>
  <si>
    <t>Accompany Minister to attend Meetings</t>
  </si>
  <si>
    <t>26-30/09/2017</t>
  </si>
  <si>
    <t>TRAVEL AND SUBSISTANCE FOR THE PERIOD 01 APRIL 2017 - 31 MARCH 2018</t>
  </si>
  <si>
    <t>13-16/09/2017</t>
  </si>
  <si>
    <t>02-07/10/2017</t>
  </si>
  <si>
    <t>OECD EPOC</t>
  </si>
  <si>
    <t>30/08-1/09/2017</t>
  </si>
  <si>
    <t>Covert Duties and Investigation Meeting</t>
  </si>
  <si>
    <t>29/10-15/11/2017</t>
  </si>
  <si>
    <t>02-20/11/2017</t>
  </si>
  <si>
    <t>Climate Change Conference</t>
  </si>
  <si>
    <t>12-16/09/2017</t>
  </si>
  <si>
    <t>Ministerial Climate Action Meeting</t>
  </si>
  <si>
    <t>4-6/12/2017</t>
  </si>
  <si>
    <t>UNEA 3 Meeting</t>
  </si>
  <si>
    <t>27-31/08/2017</t>
  </si>
  <si>
    <t>Lusaka</t>
  </si>
  <si>
    <t>ICAQ meeting</t>
  </si>
  <si>
    <t>TOTAL  FOR THE PERIOD 1 APRIL 2017 TO MARCH  2018</t>
  </si>
  <si>
    <t>TRAVEL AND SUBSISTANCE FOR THE PERIOD 01 APRIL 2017 - 31 MARCH  2018</t>
  </si>
  <si>
    <t xml:space="preserve">                                      QUARTER 3</t>
  </si>
  <si>
    <t>ATTEND CONFERENCE</t>
  </si>
  <si>
    <t>06/08-12/08 2017</t>
  </si>
  <si>
    <t>SWEDEN</t>
  </si>
  <si>
    <t>25/08-03/09-2017</t>
  </si>
  <si>
    <t>Hyderabad/INDIA</t>
  </si>
  <si>
    <t>ATTEND EAF-NANSEN PLANNINIG MEETING LONDON</t>
  </si>
  <si>
    <t>MAURITIUS</t>
  </si>
  <si>
    <t>20/08-24/08 2017</t>
  </si>
  <si>
    <t>WORLD WATER WEEK</t>
  </si>
  <si>
    <t>LISBOA -PORTUGAL</t>
  </si>
  <si>
    <t>11-14/07 2017</t>
  </si>
  <si>
    <t xml:space="preserve">EU SCIENCE AND TECHNOLLOGUY MEETING </t>
  </si>
  <si>
    <t>ARGENTINA</t>
  </si>
  <si>
    <t>07-15/07 2017</t>
  </si>
  <si>
    <t>FOOD AND AGRICULTURE ORGANISATION OF THE UNITED NATIONS</t>
  </si>
  <si>
    <t>ROME-ITALY</t>
  </si>
  <si>
    <t>03-07/7 2017</t>
  </si>
  <si>
    <t>ATTEND MEETING</t>
  </si>
  <si>
    <t>BEIJING CHINA</t>
  </si>
  <si>
    <t xml:space="preserve">BENGUELA CURRENT COMMISSION POLLUTION  MONITORING WORKSHOP  </t>
  </si>
  <si>
    <t>NAMIBIA</t>
  </si>
  <si>
    <t>21-25/05-2017</t>
  </si>
  <si>
    <t>OCEANS CONFERENCE</t>
  </si>
  <si>
    <t>NEW YORK</t>
  </si>
  <si>
    <t>FRANCE</t>
  </si>
  <si>
    <t xml:space="preserve">XL Atlantic Treaty Meeting </t>
  </si>
  <si>
    <t>INTERNATIONAL CO-ORDINATING COUNCIL OF THE MAN AND ATMOSPHERE UNESCO</t>
  </si>
  <si>
    <t>10-16/06-2017</t>
  </si>
  <si>
    <t>03-11/06-2017</t>
  </si>
  <si>
    <t>29TH SESSION OF IOC OF UNESCO</t>
  </si>
  <si>
    <t>20/05-02/06-2017</t>
  </si>
  <si>
    <t>INTERNATIONAL OCEAN COLOUR SCIENCE</t>
  </si>
  <si>
    <t>PORTUGAL</t>
  </si>
  <si>
    <t>14-19/05-2017</t>
  </si>
  <si>
    <t>INDONESIA</t>
  </si>
  <si>
    <t>2ND INDIAN OCEAN RIM ASSOCIATION ,MINISTRARIAL BLUE CONOMY CONFERENCE</t>
  </si>
  <si>
    <t>06-13/05/2017</t>
  </si>
  <si>
    <t>SWEDISH WATER CONFERENCE</t>
  </si>
  <si>
    <t>17-29/06-2017</t>
  </si>
  <si>
    <t>PARIS</t>
  </si>
  <si>
    <t>MEETING</t>
  </si>
  <si>
    <t>SEYCHELLES</t>
  </si>
  <si>
    <t>ATTENDING CONFERENCE</t>
  </si>
  <si>
    <t>13-19/11-2017</t>
  </si>
  <si>
    <t>CHILE</t>
  </si>
  <si>
    <t>ENGLAND</t>
  </si>
  <si>
    <t>INTERSPILL 2018 CONFERENCE</t>
  </si>
  <si>
    <t>Other Travel and Subsistence Exp(Inc Daily Allowances,FOOD&amp;BEV ETC)</t>
  </si>
  <si>
    <t>Minister's Meeting on Climate Change</t>
  </si>
  <si>
    <t>26-28/09/2017</t>
  </si>
  <si>
    <t>Ministerial Support  Sevice</t>
  </si>
  <si>
    <t>Stockholm</t>
  </si>
  <si>
    <t>Green Economy Meeting</t>
  </si>
  <si>
    <t>31/10-19/11/2017</t>
  </si>
  <si>
    <t>18-27/08/2017</t>
  </si>
  <si>
    <t>UNFCCC COP23</t>
  </si>
  <si>
    <t>05-09/09/2017</t>
  </si>
  <si>
    <t>Ministerial  Official Visit</t>
  </si>
  <si>
    <t>18-23/09/2017</t>
  </si>
  <si>
    <t>Lisbon</t>
  </si>
  <si>
    <t xml:space="preserve">22nd international  recycling battery Congress </t>
  </si>
  <si>
    <t>21-30/09/2017</t>
  </si>
  <si>
    <t>1st Conference Minata Convention</t>
  </si>
  <si>
    <t>03--17/09/2017</t>
  </si>
  <si>
    <t>Ordos conference</t>
  </si>
  <si>
    <t>JCC Between SA and Zimbabwe</t>
  </si>
  <si>
    <t>08-14/10/2017</t>
  </si>
  <si>
    <t>03-06/10/2017</t>
  </si>
  <si>
    <t>OECD Meeting</t>
  </si>
  <si>
    <t>14-22/10/2017</t>
  </si>
  <si>
    <t>Nadi</t>
  </si>
  <si>
    <t>Pre COP Ministerial Meeting</t>
  </si>
  <si>
    <t>20-21/10/2017</t>
  </si>
  <si>
    <t>Manila</t>
  </si>
  <si>
    <t>Official Visit to Phillipines</t>
  </si>
  <si>
    <t>30-31/10/2017</t>
  </si>
  <si>
    <t>18-26/11/2017</t>
  </si>
  <si>
    <t>Lima</t>
  </si>
  <si>
    <t>IRP Meeting</t>
  </si>
  <si>
    <t>05-13/10/2017</t>
  </si>
  <si>
    <t>GDSA Meeting</t>
  </si>
  <si>
    <t>27-30/11/2017</t>
  </si>
  <si>
    <t>Global Environment Facility</t>
  </si>
  <si>
    <t>07-14/10/2007</t>
  </si>
  <si>
    <t>Wildlife Crime Working Group</t>
  </si>
  <si>
    <t>23-28/09/2017</t>
  </si>
  <si>
    <t>Oslo</t>
  </si>
  <si>
    <t>Minamata Convention</t>
  </si>
  <si>
    <t>30/09-04/10/2017</t>
  </si>
  <si>
    <t>Global Wildlife  Programme Annual Conference</t>
  </si>
  <si>
    <t>01-07/10/2017</t>
  </si>
  <si>
    <t>Addis Ababa</t>
  </si>
  <si>
    <t>Agruculture and rural development meeting</t>
  </si>
  <si>
    <t>07-14/10/2017</t>
  </si>
  <si>
    <t>Dakar</t>
  </si>
  <si>
    <t>AEWA PoAA Conference</t>
  </si>
  <si>
    <t>01-08/10/2017</t>
  </si>
  <si>
    <t>04-10/11/2017</t>
  </si>
  <si>
    <t>39thUNESCO General Assembly</t>
  </si>
  <si>
    <t>Tel Aviv</t>
  </si>
  <si>
    <t>09-11/12/2017</t>
  </si>
  <si>
    <t>China Council  for International Coooeration on Environment and dev</t>
  </si>
  <si>
    <t>13-18/11/2017</t>
  </si>
  <si>
    <t>Gaborone</t>
  </si>
  <si>
    <t>BI-National Commission between SA and Botswana</t>
  </si>
  <si>
    <t>11-19/2017</t>
  </si>
  <si>
    <t xml:space="preserve">COP23 </t>
  </si>
  <si>
    <t>01-06/12/2017</t>
  </si>
  <si>
    <t>Official Ministerial Visit to Kenya</t>
  </si>
  <si>
    <t>07-12/12/2017</t>
  </si>
  <si>
    <t>International Seminar</t>
  </si>
  <si>
    <t>06-20/11/2017</t>
  </si>
  <si>
    <t>Munuch</t>
  </si>
  <si>
    <t>20-24/11/2017</t>
  </si>
  <si>
    <t>26-28/11/2017</t>
  </si>
  <si>
    <t>06-07/11/2017</t>
  </si>
  <si>
    <t>Sishen</t>
  </si>
  <si>
    <t>Performance Assessment</t>
  </si>
  <si>
    <t>25/11-01/12/2017</t>
  </si>
  <si>
    <t>Gain Academy Conference</t>
  </si>
  <si>
    <t>18-19/10/2017</t>
  </si>
  <si>
    <t>Fiji NADI to South Africa</t>
  </si>
  <si>
    <t>20-23/10/2017</t>
  </si>
  <si>
    <t>15-17/11/2017</t>
  </si>
  <si>
    <t>NC Training</t>
  </si>
  <si>
    <t>25-30/11/2017</t>
  </si>
  <si>
    <t>Edinburgh Conference</t>
  </si>
  <si>
    <t>25-29/09/2017</t>
  </si>
  <si>
    <t>Scotland</t>
  </si>
  <si>
    <t>6th International conference on Dryland and Deserts</t>
  </si>
  <si>
    <t>18-19/08/2017</t>
  </si>
  <si>
    <t>Return to Ada</t>
  </si>
  <si>
    <t>Peoples Participation in Wildlife Conservation</t>
  </si>
  <si>
    <t>25/11-03/12/2017</t>
  </si>
  <si>
    <t>Standing  Commttee Meeting</t>
  </si>
  <si>
    <t>2511-02/12/2017</t>
  </si>
  <si>
    <t>Standing Committee Meeting</t>
  </si>
  <si>
    <t>12th Board Meeting on the Green Climate Fund</t>
  </si>
  <si>
    <t xml:space="preserve"> Board Meeting on the Green Climate Fund</t>
  </si>
  <si>
    <t>03-14/03/2017</t>
  </si>
  <si>
    <t>UNEA Meeting</t>
  </si>
  <si>
    <t>China Beijing</t>
  </si>
  <si>
    <t>Joint Working Group Meeting</t>
  </si>
  <si>
    <t>27/04-05/05-2017</t>
  </si>
  <si>
    <t>10-17/03-2017</t>
  </si>
  <si>
    <t>23-27/05/2017</t>
  </si>
  <si>
    <t>21-25/02/2017</t>
  </si>
  <si>
    <t>14-19/01/2017</t>
  </si>
  <si>
    <t>12-24/09/2017</t>
  </si>
  <si>
    <t xml:space="preserve">  Consultative Meeting</t>
  </si>
  <si>
    <t>9-20/11/2017</t>
  </si>
  <si>
    <t>22-26/08/2017</t>
  </si>
  <si>
    <t>15-19/08/2017</t>
  </si>
  <si>
    <t>9th Meeting of Adaptation Committee</t>
  </si>
  <si>
    <t>01-04/03/2017</t>
  </si>
  <si>
    <t>Negotiations meetings</t>
  </si>
  <si>
    <t>10-15/04/2017</t>
  </si>
  <si>
    <t>05-16/09/2017</t>
  </si>
  <si>
    <t>28/08-13/09/2017</t>
  </si>
  <si>
    <t>Dessert Meeting</t>
  </si>
  <si>
    <t>30-31/03/2017</t>
  </si>
  <si>
    <t>08-13/09/2017</t>
  </si>
  <si>
    <t>29/11-1/12/2017</t>
  </si>
  <si>
    <t>24-27/10/2017</t>
  </si>
  <si>
    <t xml:space="preserve"> Conference of Parties </t>
  </si>
  <si>
    <t>Global Waste Management Symposium</t>
  </si>
  <si>
    <t>02-16/05/2017</t>
  </si>
  <si>
    <t>31/01-03/02/2017</t>
  </si>
  <si>
    <t>Thailand</t>
  </si>
  <si>
    <t xml:space="preserve"> Open Ended Working Group</t>
  </si>
  <si>
    <t>18-25/04/2017</t>
  </si>
  <si>
    <t>12/09/2017</t>
  </si>
  <si>
    <t>10-15/10/2017</t>
  </si>
  <si>
    <t>27/11-02/12/2017</t>
  </si>
  <si>
    <t>Environmental Programmes</t>
  </si>
  <si>
    <t>Biodiversity and Conservation</t>
  </si>
  <si>
    <t xml:space="preserve">Legal Authorisation and Compliance </t>
  </si>
  <si>
    <t>Chemicals &amp; Waste Management</t>
  </si>
  <si>
    <t>Climate Change and Air Quality</t>
  </si>
  <si>
    <t>25-30/01/2017</t>
  </si>
  <si>
    <t>The Rhino and Elephant Security Group and Interpol Env. Working Group</t>
  </si>
  <si>
    <t>23/05-02/06/2017</t>
  </si>
  <si>
    <t>Santiego</t>
  </si>
  <si>
    <t>Antartic Treaty Consultative Meeting</t>
  </si>
  <si>
    <t>23-29/10/2017</t>
  </si>
  <si>
    <t>Env Compliance and Enforcement Committee Advisory Board</t>
  </si>
  <si>
    <t>Brazzaville</t>
  </si>
  <si>
    <t>International Confererence</t>
  </si>
  <si>
    <t>01-03-03/2017</t>
  </si>
  <si>
    <t>Save Wildlife Conference</t>
  </si>
  <si>
    <t>09-11/08/2017</t>
  </si>
  <si>
    <t>Annual 20th meeting of the Polution Crime Working Group</t>
  </si>
  <si>
    <t>06-16/01/2017</t>
  </si>
  <si>
    <t>Geneve  Switzerland</t>
  </si>
  <si>
    <t>CITES Standing Committee Meeting</t>
  </si>
  <si>
    <t>GEF meeting</t>
  </si>
  <si>
    <t>DEPARTMENT OF ENVIRONMENTAL  AFFAIRS</t>
  </si>
</sst>
</file>

<file path=xl/styles.xml><?xml version="1.0" encoding="utf-8"?>
<styleSheet xmlns="http://schemas.openxmlformats.org/spreadsheetml/2006/main">
  <numFmts count="7">
    <numFmt numFmtId="42" formatCode="_ &quot;R&quot;\ * #,##0_ ;_ &quot;R&quot;\ * \-#,##0_ ;_ &quot;R&quot;\ * &quot;-&quot;_ ;_ @_ "/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(* #,##0_);_(* \(#,##0\);_(* &quot;-&quot;_);_(@_)"/>
    <numFmt numFmtId="165" formatCode="#\ ###,;\ \(#\ ###\)"/>
    <numFmt numFmtId="166" formatCode="&quot;R&quot;\ #,##0.00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000000"/>
      <name val="Calibri"/>
      <family val="2"/>
      <scheme val="minor"/>
    </font>
    <font>
      <sz val="14"/>
      <color rgb="FFC0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rgb="FFC00000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0"/>
      <name val="Arial"/>
      <family val="2"/>
    </font>
    <font>
      <sz val="12"/>
      <color rgb="FFC0000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700">
    <xf numFmtId="0" fontId="0" fillId="0" borderId="0" xfId="0"/>
    <xf numFmtId="165" fontId="11" fillId="0" borderId="0" xfId="1" applyNumberFormat="1" applyFont="1"/>
    <xf numFmtId="0" fontId="11" fillId="0" borderId="0" xfId="0" applyFont="1"/>
    <xf numFmtId="0" fontId="11" fillId="0" borderId="1" xfId="0" applyFont="1" applyBorder="1" applyAlignment="1">
      <alignment shrinkToFi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/>
    <xf numFmtId="164" fontId="11" fillId="0" borderId="3" xfId="1" applyNumberFormat="1" applyFont="1" applyBorder="1" applyAlignment="1">
      <alignment horizontal="center"/>
    </xf>
    <xf numFmtId="165" fontId="11" fillId="0" borderId="4" xfId="1" applyNumberFormat="1" applyFont="1" applyFill="1" applyBorder="1"/>
    <xf numFmtId="165" fontId="11" fillId="0" borderId="4" xfId="1" applyNumberFormat="1" applyFont="1" applyBorder="1"/>
    <xf numFmtId="165" fontId="2" fillId="0" borderId="4" xfId="1" applyNumberFormat="1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5" fontId="13" fillId="0" borderId="0" xfId="1" applyNumberFormat="1" applyFont="1"/>
    <xf numFmtId="165" fontId="13" fillId="0" borderId="4" xfId="1" applyNumberFormat="1" applyFont="1" applyFill="1" applyBorder="1"/>
    <xf numFmtId="165" fontId="3" fillId="0" borderId="2" xfId="1" applyNumberFormat="1" applyFont="1" applyFill="1" applyBorder="1"/>
    <xf numFmtId="165" fontId="12" fillId="0" borderId="0" xfId="1" applyNumberFormat="1" applyFont="1"/>
    <xf numFmtId="165" fontId="11" fillId="0" borderId="0" xfId="1" applyNumberFormat="1" applyFont="1" applyFill="1" applyBorder="1"/>
    <xf numFmtId="165" fontId="11" fillId="0" borderId="0" xfId="0" applyNumberFormat="1" applyFont="1"/>
    <xf numFmtId="165" fontId="13" fillId="0" borderId="0" xfId="1" applyNumberFormat="1" applyFont="1" applyAlignment="1">
      <alignment horizontal="right"/>
    </xf>
    <xf numFmtId="164" fontId="11" fillId="0" borderId="0" xfId="1" applyNumberFormat="1" applyFont="1"/>
    <xf numFmtId="164" fontId="13" fillId="0" borderId="0" xfId="1" applyNumberFormat="1" applyFont="1"/>
    <xf numFmtId="164" fontId="12" fillId="0" borderId="0" xfId="1" applyNumberFormat="1" applyFont="1"/>
    <xf numFmtId="164" fontId="11" fillId="0" borderId="0" xfId="0" applyNumberFormat="1" applyFont="1"/>
    <xf numFmtId="0" fontId="13" fillId="0" borderId="0" xfId="0" applyFont="1" applyAlignment="1">
      <alignment horizontal="right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164" fontId="14" fillId="0" borderId="7" xfId="0" applyNumberFormat="1" applyFont="1" applyFill="1" applyBorder="1"/>
    <xf numFmtId="164" fontId="15" fillId="0" borderId="7" xfId="0" applyNumberFormat="1" applyFont="1" applyFill="1" applyBorder="1"/>
    <xf numFmtId="49" fontId="14" fillId="0" borderId="7" xfId="0" applyNumberFormat="1" applyFont="1" applyFill="1" applyBorder="1"/>
    <xf numFmtId="0" fontId="14" fillId="0" borderId="8" xfId="0" applyFont="1" applyFill="1" applyBorder="1" applyAlignment="1">
      <alignment horizontal="left"/>
    </xf>
    <xf numFmtId="3" fontId="14" fillId="0" borderId="7" xfId="0" applyNumberFormat="1" applyFont="1" applyFill="1" applyBorder="1"/>
    <xf numFmtId="49" fontId="15" fillId="0" borderId="7" xfId="0" applyNumberFormat="1" applyFont="1" applyFill="1" applyBorder="1"/>
    <xf numFmtId="49" fontId="4" fillId="0" borderId="7" xfId="0" applyNumberFormat="1" applyFont="1" applyFill="1" applyBorder="1"/>
    <xf numFmtId="0" fontId="4" fillId="0" borderId="9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3" fontId="4" fillId="0" borderId="7" xfId="0" applyNumberFormat="1" applyFont="1" applyFill="1" applyBorder="1"/>
    <xf numFmtId="0" fontId="14" fillId="0" borderId="9" xfId="0" applyFont="1" applyFill="1" applyBorder="1"/>
    <xf numFmtId="0" fontId="16" fillId="0" borderId="7" xfId="0" applyFont="1" applyFill="1" applyBorder="1" applyAlignment="1">
      <alignment horizontal="left"/>
    </xf>
    <xf numFmtId="0" fontId="16" fillId="0" borderId="7" xfId="0" applyFont="1" applyFill="1" applyBorder="1"/>
    <xf numFmtId="0" fontId="15" fillId="0" borderId="7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right"/>
    </xf>
    <xf numFmtId="3" fontId="15" fillId="0" borderId="7" xfId="0" applyNumberFormat="1" applyFont="1" applyFill="1" applyBorder="1"/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/>
    </xf>
    <xf numFmtId="164" fontId="17" fillId="0" borderId="0" xfId="0" applyNumberFormat="1" applyFont="1" applyBorder="1"/>
    <xf numFmtId="164" fontId="18" fillId="0" borderId="0" xfId="0" applyNumberFormat="1" applyFont="1"/>
    <xf numFmtId="164" fontId="17" fillId="0" borderId="0" xfId="0" applyNumberFormat="1" applyFont="1"/>
    <xf numFmtId="0" fontId="17" fillId="0" borderId="0" xfId="0" applyFont="1"/>
    <xf numFmtId="41" fontId="19" fillId="0" borderId="0" xfId="0" applyNumberFormat="1" applyFont="1" applyBorder="1"/>
    <xf numFmtId="0" fontId="20" fillId="0" borderId="0" xfId="0" applyFont="1"/>
    <xf numFmtId="0" fontId="19" fillId="0" borderId="0" xfId="0" applyFont="1" applyBorder="1"/>
    <xf numFmtId="0" fontId="14" fillId="2" borderId="10" xfId="0" applyFont="1" applyFill="1" applyBorder="1"/>
    <xf numFmtId="0" fontId="14" fillId="2" borderId="3" xfId="0" applyFont="1" applyFill="1" applyBorder="1"/>
    <xf numFmtId="0" fontId="14" fillId="2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164" fontId="14" fillId="2" borderId="3" xfId="0" applyNumberFormat="1" applyFont="1" applyFill="1" applyBorder="1"/>
    <xf numFmtId="41" fontId="15" fillId="0" borderId="0" xfId="0" applyNumberFormat="1" applyFont="1" applyBorder="1"/>
    <xf numFmtId="0" fontId="21" fillId="0" borderId="0" xfId="0" applyFont="1"/>
    <xf numFmtId="0" fontId="15" fillId="0" borderId="0" xfId="0" applyFont="1" applyBorder="1"/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41" fontId="14" fillId="0" borderId="0" xfId="0" applyNumberFormat="1" applyFont="1" applyBorder="1"/>
    <xf numFmtId="0" fontId="16" fillId="0" borderId="0" xfId="0" applyFont="1"/>
    <xf numFmtId="0" fontId="14" fillId="0" borderId="0" xfId="0" applyFont="1" applyBorder="1"/>
    <xf numFmtId="0" fontId="14" fillId="2" borderId="5" xfId="0" applyFont="1" applyFill="1" applyBorder="1"/>
    <xf numFmtId="0" fontId="14" fillId="2" borderId="11" xfId="0" applyFont="1" applyFill="1" applyBorder="1"/>
    <xf numFmtId="0" fontId="14" fillId="2" borderId="11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center"/>
    </xf>
    <xf numFmtId="164" fontId="14" fillId="2" borderId="11" xfId="0" applyNumberFormat="1" applyFont="1" applyFill="1" applyBorder="1"/>
    <xf numFmtId="41" fontId="14" fillId="0" borderId="8" xfId="0" applyNumberFormat="1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41" fontId="14" fillId="0" borderId="0" xfId="0" applyNumberFormat="1" applyFont="1" applyFill="1" applyBorder="1"/>
    <xf numFmtId="0" fontId="16" fillId="0" borderId="0" xfId="0" applyFont="1" applyFill="1"/>
    <xf numFmtId="0" fontId="14" fillId="0" borderId="0" xfId="0" applyFont="1" applyFill="1"/>
    <xf numFmtId="3" fontId="5" fillId="0" borderId="7" xfId="0" applyNumberFormat="1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164" fontId="16" fillId="0" borderId="0" xfId="0" applyNumberFormat="1" applyFont="1" applyFill="1"/>
    <xf numFmtId="164" fontId="14" fillId="0" borderId="0" xfId="0" applyNumberFormat="1" applyFont="1" applyFill="1"/>
    <xf numFmtId="164" fontId="14" fillId="0" borderId="0" xfId="0" applyNumberFormat="1" applyFont="1" applyBorder="1"/>
    <xf numFmtId="164" fontId="16" fillId="0" borderId="0" xfId="0" applyNumberFormat="1" applyFont="1"/>
    <xf numFmtId="164" fontId="14" fillId="0" borderId="0" xfId="0" applyNumberFormat="1" applyFont="1"/>
    <xf numFmtId="0" fontId="14" fillId="0" borderId="0" xfId="0" applyFont="1"/>
    <xf numFmtId="164" fontId="15" fillId="0" borderId="0" xfId="0" applyNumberFormat="1" applyFont="1" applyBorder="1"/>
    <xf numFmtId="164" fontId="21" fillId="0" borderId="0" xfId="0" applyNumberFormat="1" applyFont="1"/>
    <xf numFmtId="164" fontId="15" fillId="0" borderId="0" xfId="0" applyNumberFormat="1" applyFont="1"/>
    <xf numFmtId="0" fontId="15" fillId="0" borderId="0" xfId="0" applyFont="1"/>
    <xf numFmtId="0" fontId="14" fillId="0" borderId="3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left"/>
    </xf>
    <xf numFmtId="164" fontId="14" fillId="0" borderId="3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164" fontId="21" fillId="0" borderId="0" xfId="0" applyNumberFormat="1" applyFont="1" applyFill="1" applyBorder="1"/>
    <xf numFmtId="0" fontId="14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0" fontId="15" fillId="0" borderId="11" xfId="0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0" fontId="4" fillId="0" borderId="7" xfId="0" applyFont="1" applyFill="1" applyBorder="1"/>
    <xf numFmtId="164" fontId="5" fillId="0" borderId="7" xfId="0" applyNumberFormat="1" applyFont="1" applyFill="1" applyBorder="1"/>
    <xf numFmtId="15" fontId="4" fillId="0" borderId="7" xfId="0" applyNumberFormat="1" applyFont="1" applyFill="1" applyBorder="1"/>
    <xf numFmtId="0" fontId="5" fillId="0" borderId="7" xfId="0" applyFont="1" applyFill="1" applyBorder="1" applyAlignment="1">
      <alignment horizontal="center"/>
    </xf>
    <xf numFmtId="164" fontId="5" fillId="0" borderId="11" xfId="0" applyNumberFormat="1" applyFont="1" applyFill="1" applyBorder="1"/>
    <xf numFmtId="15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4" fontId="16" fillId="0" borderId="0" xfId="0" applyNumberFormat="1" applyFont="1" applyFill="1" applyBorder="1"/>
    <xf numFmtId="164" fontId="21" fillId="0" borderId="0" xfId="0" applyNumberFormat="1" applyFont="1" applyFill="1"/>
    <xf numFmtId="164" fontId="15" fillId="0" borderId="0" xfId="0" applyNumberFormat="1" applyFont="1" applyFill="1"/>
    <xf numFmtId="0" fontId="15" fillId="0" borderId="0" xfId="0" applyFont="1" applyFill="1"/>
    <xf numFmtId="0" fontId="14" fillId="0" borderId="7" xfId="0" applyFont="1" applyFill="1" applyBorder="1" applyAlignment="1"/>
    <xf numFmtId="164" fontId="15" fillId="0" borderId="7" xfId="0" applyNumberFormat="1" applyFont="1" applyFill="1" applyBorder="1" applyAlignment="1"/>
    <xf numFmtId="0" fontId="14" fillId="0" borderId="7" xfId="0" applyFont="1" applyBorder="1" applyAlignment="1">
      <alignment horizontal="center"/>
    </xf>
    <xf numFmtId="164" fontId="14" fillId="0" borderId="8" xfId="0" applyNumberFormat="1" applyFont="1" applyFill="1" applyBorder="1"/>
    <xf numFmtId="164" fontId="5" fillId="0" borderId="8" xfId="0" applyNumberFormat="1" applyFont="1" applyFill="1" applyBorder="1"/>
    <xf numFmtId="49" fontId="14" fillId="0" borderId="0" xfId="0" applyNumberFormat="1" applyFont="1" applyFill="1" applyBorder="1"/>
    <xf numFmtId="0" fontId="15" fillId="0" borderId="8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1" fontId="14" fillId="0" borderId="0" xfId="0" applyNumberFormat="1" applyFont="1"/>
    <xf numFmtId="3" fontId="5" fillId="0" borderId="8" xfId="0" applyNumberFormat="1" applyFont="1" applyFill="1" applyBorder="1"/>
    <xf numFmtId="0" fontId="14" fillId="0" borderId="7" xfId="0" applyFont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41" fontId="15" fillId="3" borderId="15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41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9" fillId="0" borderId="0" xfId="0" applyFont="1" applyFill="1" applyBorder="1"/>
    <xf numFmtId="41" fontId="14" fillId="0" borderId="7" xfId="0" applyNumberFormat="1" applyFont="1" applyFill="1" applyBorder="1"/>
    <xf numFmtId="164" fontId="19" fillId="0" borderId="0" xfId="0" applyNumberFormat="1" applyFont="1" applyFill="1"/>
    <xf numFmtId="0" fontId="19" fillId="0" borderId="0" xfId="0" applyFont="1" applyFill="1"/>
    <xf numFmtId="164" fontId="19" fillId="0" borderId="0" xfId="0" applyNumberFormat="1" applyFont="1"/>
    <xf numFmtId="0" fontId="17" fillId="0" borderId="0" xfId="0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7" fillId="0" borderId="0" xfId="0" applyNumberFormat="1" applyFont="1" applyFill="1" applyBorder="1"/>
    <xf numFmtId="0" fontId="5" fillId="0" borderId="7" xfId="0" applyFont="1" applyFill="1" applyBorder="1"/>
    <xf numFmtId="0" fontId="14" fillId="0" borderId="16" xfId="0" applyFont="1" applyFill="1" applyBorder="1" applyAlignment="1">
      <alignment horizontal="left"/>
    </xf>
    <xf numFmtId="164" fontId="19" fillId="0" borderId="0" xfId="0" applyNumberFormat="1" applyFont="1" applyFill="1" applyBorder="1"/>
    <xf numFmtId="0" fontId="14" fillId="0" borderId="6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15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164" fontId="20" fillId="0" borderId="0" xfId="0" applyNumberFormat="1" applyFont="1" applyFill="1"/>
    <xf numFmtId="164" fontId="4" fillId="0" borderId="7" xfId="0" applyNumberFormat="1" applyFont="1" applyFill="1" applyBorder="1"/>
    <xf numFmtId="0" fontId="4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/>
    <xf numFmtId="0" fontId="15" fillId="0" borderId="17" xfId="0" applyFont="1" applyFill="1" applyBorder="1" applyAlignment="1">
      <alignment horizontal="left"/>
    </xf>
    <xf numFmtId="0" fontId="14" fillId="0" borderId="16" xfId="0" applyFont="1" applyFill="1" applyBorder="1" applyAlignment="1"/>
    <xf numFmtId="164" fontId="15" fillId="0" borderId="0" xfId="0" applyNumberFormat="1" applyFont="1" applyFill="1" applyBorder="1" applyAlignment="1"/>
    <xf numFmtId="164" fontId="4" fillId="0" borderId="8" xfId="0" applyNumberFormat="1" applyFont="1" applyFill="1" applyBorder="1"/>
    <xf numFmtId="164" fontId="5" fillId="0" borderId="4" xfId="0" applyNumberFormat="1" applyFont="1" applyFill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wrapText="1"/>
    </xf>
    <xf numFmtId="0" fontId="14" fillId="0" borderId="7" xfId="0" applyFont="1" applyBorder="1"/>
    <xf numFmtId="41" fontId="15" fillId="0" borderId="0" xfId="0" applyNumberFormat="1" applyFont="1" applyFill="1" applyBorder="1"/>
    <xf numFmtId="0" fontId="21" fillId="0" borderId="0" xfId="0" applyFont="1" applyFill="1"/>
    <xf numFmtId="3" fontId="15" fillId="0" borderId="0" xfId="0" applyNumberFormat="1" applyFont="1" applyFill="1" applyBorder="1"/>
    <xf numFmtId="164" fontId="5" fillId="0" borderId="0" xfId="0" applyNumberFormat="1" applyFont="1" applyFill="1" applyBorder="1"/>
    <xf numFmtId="49" fontId="14" fillId="0" borderId="9" xfId="0" applyNumberFormat="1" applyFont="1" applyFill="1" applyBorder="1"/>
    <xf numFmtId="0" fontId="13" fillId="0" borderId="0" xfId="0" applyFont="1" applyAlignment="1">
      <alignment vertical="center"/>
    </xf>
    <xf numFmtId="37" fontId="11" fillId="0" borderId="0" xfId="0" applyNumberFormat="1" applyFont="1" applyAlignment="1">
      <alignment horizontal="right" wrapText="1"/>
    </xf>
    <xf numFmtId="37" fontId="11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vertical="top" wrapText="1"/>
    </xf>
    <xf numFmtId="41" fontId="19" fillId="0" borderId="0" xfId="0" applyNumberFormat="1" applyFont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 vertical="center" readingOrder="1"/>
    </xf>
    <xf numFmtId="165" fontId="13" fillId="0" borderId="0" xfId="1" applyNumberFormat="1" applyFont="1" applyAlignment="1"/>
    <xf numFmtId="164" fontId="13" fillId="0" borderId="0" xfId="1" applyNumberFormat="1" applyFont="1" applyAlignment="1"/>
    <xf numFmtId="0" fontId="11" fillId="0" borderId="0" xfId="0" applyFont="1" applyBorder="1" applyAlignment="1">
      <alignment shrinkToFit="1"/>
    </xf>
    <xf numFmtId="164" fontId="11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5" fontId="2" fillId="0" borderId="4" xfId="1" applyNumberFormat="1" applyFont="1" applyFill="1" applyBorder="1"/>
    <xf numFmtId="165" fontId="23" fillId="0" borderId="4" xfId="1" applyNumberFormat="1" applyFont="1" applyFill="1" applyBorder="1"/>
    <xf numFmtId="165" fontId="2" fillId="0" borderId="2" xfId="1" applyNumberFormat="1" applyFont="1" applyFill="1" applyBorder="1"/>
    <xf numFmtId="165" fontId="11" fillId="0" borderId="0" xfId="1" applyNumberFormat="1" applyFont="1" applyFill="1"/>
    <xf numFmtId="165" fontId="13" fillId="0" borderId="0" xfId="1" applyNumberFormat="1" applyFont="1" applyFill="1" applyAlignment="1">
      <alignment horizontal="right"/>
    </xf>
    <xf numFmtId="165" fontId="11" fillId="4" borderId="2" xfId="1" applyNumberFormat="1" applyFont="1" applyFill="1" applyBorder="1"/>
    <xf numFmtId="165" fontId="13" fillId="4" borderId="2" xfId="1" applyNumberFormat="1" applyFont="1" applyFill="1" applyBorder="1"/>
    <xf numFmtId="165" fontId="2" fillId="4" borderId="4" xfId="1" applyNumberFormat="1" applyFont="1" applyFill="1" applyBorder="1"/>
    <xf numFmtId="165" fontId="23" fillId="4" borderId="4" xfId="1" applyNumberFormat="1" applyFont="1" applyFill="1" applyBorder="1"/>
    <xf numFmtId="164" fontId="2" fillId="4" borderId="3" xfId="1" applyNumberFormat="1" applyFont="1" applyFill="1" applyBorder="1" applyAlignment="1">
      <alignment horizontal="center"/>
    </xf>
    <xf numFmtId="164" fontId="11" fillId="4" borderId="10" xfId="1" applyNumberFormat="1" applyFont="1" applyFill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  <xf numFmtId="165" fontId="11" fillId="0" borderId="20" xfId="1" applyNumberFormat="1" applyFont="1" applyFill="1" applyBorder="1"/>
    <xf numFmtId="165" fontId="3" fillId="4" borderId="4" xfId="1" applyNumberFormat="1" applyFont="1" applyFill="1" applyBorder="1"/>
    <xf numFmtId="165" fontId="11" fillId="0" borderId="0" xfId="1" applyNumberFormat="1" applyFont="1" applyBorder="1" applyAlignment="1">
      <alignment horizontal="right"/>
    </xf>
    <xf numFmtId="0" fontId="13" fillId="0" borderId="0" xfId="0" applyFont="1" applyBorder="1" applyAlignment="1"/>
    <xf numFmtId="165" fontId="13" fillId="0" borderId="0" xfId="1" applyNumberFormat="1" applyFont="1" applyBorder="1" applyAlignment="1">
      <alignment horizontal="right"/>
    </xf>
    <xf numFmtId="165" fontId="11" fillId="0" borderId="1" xfId="1" applyNumberFormat="1" applyFont="1" applyFill="1" applyBorder="1"/>
    <xf numFmtId="165" fontId="11" fillId="0" borderId="21" xfId="1" applyNumberFormat="1" applyFont="1" applyFill="1" applyBorder="1"/>
    <xf numFmtId="165" fontId="11" fillId="0" borderId="22" xfId="1" applyNumberFormat="1" applyFont="1" applyBorder="1"/>
    <xf numFmtId="165" fontId="11" fillId="4" borderId="23" xfId="1" applyNumberFormat="1" applyFont="1" applyFill="1" applyBorder="1"/>
    <xf numFmtId="165" fontId="13" fillId="0" borderId="21" xfId="1" applyNumberFormat="1" applyFont="1" applyFill="1" applyBorder="1"/>
    <xf numFmtId="165" fontId="13" fillId="0" borderId="24" xfId="1" applyNumberFormat="1" applyFont="1" applyFill="1" applyBorder="1"/>
    <xf numFmtId="165" fontId="11" fillId="0" borderId="22" xfId="1" applyNumberFormat="1" applyFont="1" applyFill="1" applyBorder="1"/>
    <xf numFmtId="165" fontId="2" fillId="0" borderId="21" xfId="1" applyNumberFormat="1" applyFont="1" applyFill="1" applyBorder="1"/>
    <xf numFmtId="165" fontId="2" fillId="0" borderId="24" xfId="1" applyNumberFormat="1" applyFont="1" applyFill="1" applyBorder="1"/>
    <xf numFmtId="165" fontId="2" fillId="4" borderId="23" xfId="1" applyNumberFormat="1" applyFont="1" applyFill="1" applyBorder="1"/>
    <xf numFmtId="165" fontId="2" fillId="0" borderId="25" xfId="1" applyNumberFormat="1" applyFont="1" applyFill="1" applyBorder="1"/>
    <xf numFmtId="164" fontId="13" fillId="0" borderId="0" xfId="1" applyNumberFormat="1" applyFont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5" fontId="23" fillId="0" borderId="0" xfId="1" applyNumberFormat="1" applyFont="1" applyFill="1" applyBorder="1"/>
    <xf numFmtId="165" fontId="3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5" fontId="2" fillId="4" borderId="26" xfId="1" applyNumberFormat="1" applyFont="1" applyFill="1" applyBorder="1"/>
    <xf numFmtId="0" fontId="11" fillId="5" borderId="27" xfId="0" applyFont="1" applyFill="1" applyBorder="1"/>
    <xf numFmtId="164" fontId="13" fillId="5" borderId="28" xfId="1" applyNumberFormat="1" applyFont="1" applyFill="1" applyBorder="1" applyAlignment="1">
      <alignment horizontal="center"/>
    </xf>
    <xf numFmtId="164" fontId="13" fillId="5" borderId="0" xfId="1" applyNumberFormat="1" applyFont="1" applyFill="1" applyBorder="1" applyAlignment="1">
      <alignment horizontal="right"/>
    </xf>
    <xf numFmtId="0" fontId="11" fillId="5" borderId="27" xfId="0" applyFont="1" applyFill="1" applyBorder="1" applyAlignment="1">
      <alignment horizontal="right"/>
    </xf>
    <xf numFmtId="165" fontId="11" fillId="5" borderId="28" xfId="0" applyNumberFormat="1" applyFont="1" applyFill="1" applyBorder="1"/>
    <xf numFmtId="165" fontId="11" fillId="5" borderId="27" xfId="0" applyNumberFormat="1" applyFont="1" applyFill="1" applyBorder="1" applyAlignment="1">
      <alignment horizontal="right"/>
    </xf>
    <xf numFmtId="165" fontId="11" fillId="5" borderId="28" xfId="1" applyNumberFormat="1" applyFont="1" applyFill="1" applyBorder="1"/>
    <xf numFmtId="0" fontId="13" fillId="5" borderId="27" xfId="0" applyFont="1" applyFill="1" applyBorder="1"/>
    <xf numFmtId="164" fontId="13" fillId="5" borderId="29" xfId="1" applyNumberFormat="1" applyFont="1" applyFill="1" applyBorder="1" applyAlignment="1">
      <alignment horizontal="right"/>
    </xf>
    <xf numFmtId="165" fontId="11" fillId="5" borderId="30" xfId="0" applyNumberFormat="1" applyFont="1" applyFill="1" applyBorder="1" applyAlignment="1">
      <alignment horizontal="right"/>
    </xf>
    <xf numFmtId="165" fontId="11" fillId="5" borderId="30" xfId="0" applyNumberFormat="1" applyFont="1" applyFill="1" applyBorder="1"/>
    <xf numFmtId="164" fontId="3" fillId="5" borderId="31" xfId="1" applyNumberFormat="1" applyFont="1" applyFill="1" applyBorder="1" applyAlignment="1">
      <alignment vertical="center" wrapText="1"/>
    </xf>
    <xf numFmtId="164" fontId="3" fillId="5" borderId="32" xfId="1" applyNumberFormat="1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165" fontId="24" fillId="0" borderId="33" xfId="1" applyNumberFormat="1" applyFont="1" applyFill="1" applyBorder="1"/>
    <xf numFmtId="165" fontId="25" fillId="4" borderId="34" xfId="1" applyNumberFormat="1" applyFont="1" applyFill="1" applyBorder="1"/>
    <xf numFmtId="165" fontId="25" fillId="0" borderId="33" xfId="1" applyNumberFormat="1" applyFont="1" applyFill="1" applyBorder="1"/>
    <xf numFmtId="165" fontId="25" fillId="0" borderId="25" xfId="1" applyNumberFormat="1" applyFont="1" applyFill="1" applyBorder="1"/>
    <xf numFmtId="165" fontId="25" fillId="0" borderId="26" xfId="1" applyNumberFormat="1" applyFont="1" applyFill="1" applyBorder="1"/>
    <xf numFmtId="165" fontId="6" fillId="0" borderId="33" xfId="1" applyNumberFormat="1" applyFont="1" applyFill="1" applyBorder="1"/>
    <xf numFmtId="165" fontId="6" fillId="0" borderId="25" xfId="1" applyNumberFormat="1" applyFont="1" applyFill="1" applyBorder="1"/>
    <xf numFmtId="165" fontId="6" fillId="4" borderId="34" xfId="1" applyNumberFormat="1" applyFont="1" applyFill="1" applyBorder="1"/>
    <xf numFmtId="165" fontId="24" fillId="0" borderId="26" xfId="1" applyNumberFormat="1" applyFont="1" applyBorder="1"/>
    <xf numFmtId="0" fontId="25" fillId="0" borderId="0" xfId="0" applyFont="1" applyBorder="1" applyAlignment="1"/>
    <xf numFmtId="165" fontId="26" fillId="0" borderId="0" xfId="1" applyNumberFormat="1" applyFont="1" applyAlignment="1">
      <alignment horizontal="right"/>
    </xf>
    <xf numFmtId="165" fontId="25" fillId="0" borderId="29" xfId="0" applyNumberFormat="1" applyFont="1" applyBorder="1"/>
    <xf numFmtId="165" fontId="25" fillId="0" borderId="30" xfId="0" applyNumberFormat="1" applyFont="1" applyBorder="1"/>
    <xf numFmtId="165" fontId="25" fillId="0" borderId="35" xfId="0" applyNumberFormat="1" applyFont="1" applyBorder="1"/>
    <xf numFmtId="165" fontId="25" fillId="0" borderId="0" xfId="1" applyNumberFormat="1" applyFont="1" applyAlignment="1"/>
    <xf numFmtId="164" fontId="26" fillId="0" borderId="0" xfId="1" applyNumberFormat="1" applyFont="1"/>
    <xf numFmtId="164" fontId="25" fillId="0" borderId="0" xfId="0" applyNumberFormat="1" applyFont="1"/>
    <xf numFmtId="164" fontId="25" fillId="0" borderId="0" xfId="1" applyNumberFormat="1" applyFont="1" applyAlignment="1"/>
    <xf numFmtId="164" fontId="27" fillId="0" borderId="0" xfId="1" applyNumberFormat="1" applyFont="1"/>
    <xf numFmtId="164" fontId="24" fillId="0" borderId="36" xfId="0" applyNumberFormat="1" applyFont="1" applyBorder="1"/>
    <xf numFmtId="3" fontId="14" fillId="0" borderId="28" xfId="0" applyNumberFormat="1" applyFont="1" applyFill="1" applyBorder="1" applyAlignment="1">
      <alignment horizontal="left"/>
    </xf>
    <xf numFmtId="164" fontId="14" fillId="0" borderId="27" xfId="0" applyNumberFormat="1" applyFont="1" applyFill="1" applyBorder="1" applyAlignment="1">
      <alignment horizontal="right"/>
    </xf>
    <xf numFmtId="164" fontId="28" fillId="0" borderId="37" xfId="0" applyNumberFormat="1" applyFont="1" applyFill="1" applyBorder="1" applyAlignment="1">
      <alignment horizontal="right"/>
    </xf>
    <xf numFmtId="0" fontId="25" fillId="6" borderId="38" xfId="0" applyFont="1" applyFill="1" applyBorder="1" applyAlignment="1">
      <alignment horizontal="left"/>
    </xf>
    <xf numFmtId="164" fontId="25" fillId="6" borderId="39" xfId="0" applyNumberFormat="1" applyFont="1" applyFill="1" applyBorder="1" applyAlignment="1">
      <alignment horizontal="right"/>
    </xf>
    <xf numFmtId="0" fontId="25" fillId="6" borderId="29" xfId="0" applyFont="1" applyFill="1" applyBorder="1" applyAlignment="1">
      <alignment horizontal="left"/>
    </xf>
    <xf numFmtId="164" fontId="25" fillId="6" borderId="29" xfId="0" applyNumberFormat="1" applyFont="1" applyFill="1" applyBorder="1" applyAlignment="1">
      <alignment horizontal="right"/>
    </xf>
    <xf numFmtId="41" fontId="14" fillId="0" borderId="30" xfId="0" applyNumberFormat="1" applyFont="1" applyFill="1" applyBorder="1" applyAlignment="1">
      <alignment horizontal="left"/>
    </xf>
    <xf numFmtId="164" fontId="14" fillId="0" borderId="30" xfId="0" applyNumberFormat="1" applyFont="1" applyFill="1" applyBorder="1" applyAlignment="1">
      <alignment horizontal="left"/>
    </xf>
    <xf numFmtId="41" fontId="14" fillId="0" borderId="30" xfId="0" applyNumberFormat="1" applyFont="1" applyFill="1" applyBorder="1" applyAlignment="1">
      <alignment horizontal="center"/>
    </xf>
    <xf numFmtId="3" fontId="14" fillId="0" borderId="30" xfId="0" applyNumberFormat="1" applyFont="1" applyFill="1" applyBorder="1" applyAlignment="1">
      <alignment horizontal="right"/>
    </xf>
    <xf numFmtId="41" fontId="28" fillId="0" borderId="35" xfId="0" applyNumberFormat="1" applyFont="1" applyFill="1" applyBorder="1" applyAlignment="1">
      <alignment horizontal="center"/>
    </xf>
    <xf numFmtId="0" fontId="28" fillId="0" borderId="4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28" fillId="0" borderId="16" xfId="0" applyFont="1" applyBorder="1" applyAlignment="1">
      <alignment vertical="top"/>
    </xf>
    <xf numFmtId="164" fontId="13" fillId="0" borderId="0" xfId="0" applyNumberFormat="1" applyFont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64" fontId="13" fillId="0" borderId="0" xfId="0" applyNumberFormat="1" applyFont="1" applyFill="1" applyBorder="1"/>
    <xf numFmtId="0" fontId="15" fillId="6" borderId="38" xfId="0" applyFont="1" applyFill="1" applyBorder="1" applyAlignment="1">
      <alignment horizontal="left"/>
    </xf>
    <xf numFmtId="0" fontId="15" fillId="6" borderId="29" xfId="0" applyFont="1" applyFill="1" applyBorder="1" applyAlignment="1">
      <alignment horizontal="left"/>
    </xf>
    <xf numFmtId="164" fontId="15" fillId="6" borderId="29" xfId="0" applyNumberFormat="1" applyFont="1" applyFill="1" applyBorder="1" applyAlignment="1">
      <alignment horizontal="right"/>
    </xf>
    <xf numFmtId="164" fontId="15" fillId="6" borderId="39" xfId="0" applyNumberFormat="1" applyFont="1" applyFill="1" applyBorder="1" applyAlignment="1">
      <alignment horizontal="right"/>
    </xf>
    <xf numFmtId="0" fontId="15" fillId="0" borderId="40" xfId="0" applyFont="1" applyFill="1" applyBorder="1" applyAlignment="1">
      <alignment horizontal="left"/>
    </xf>
    <xf numFmtId="164" fontId="13" fillId="7" borderId="11" xfId="1" applyNumberFormat="1" applyFont="1" applyFill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 wrapText="1"/>
    </xf>
    <xf numFmtId="164" fontId="11" fillId="7" borderId="3" xfId="1" applyNumberFormat="1" applyFont="1" applyFill="1" applyBorder="1" applyAlignment="1">
      <alignment horizontal="center"/>
    </xf>
    <xf numFmtId="164" fontId="2" fillId="7" borderId="3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11" fillId="0" borderId="3" xfId="1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7" borderId="4" xfId="1" applyNumberFormat="1" applyFont="1" applyFill="1" applyBorder="1"/>
    <xf numFmtId="165" fontId="2" fillId="7" borderId="4" xfId="1" applyNumberFormat="1" applyFont="1" applyFill="1" applyBorder="1"/>
    <xf numFmtId="165" fontId="11" fillId="7" borderId="4" xfId="0" applyNumberFormat="1" applyFont="1" applyFill="1" applyBorder="1"/>
    <xf numFmtId="165" fontId="11" fillId="0" borderId="4" xfId="0" applyNumberFormat="1" applyFont="1" applyBorder="1" applyAlignment="1">
      <alignment horizontal="right"/>
    </xf>
    <xf numFmtId="165" fontId="23" fillId="0" borderId="4" xfId="1" applyNumberFormat="1" applyFont="1" applyBorder="1"/>
    <xf numFmtId="165" fontId="11" fillId="0" borderId="4" xfId="0" applyNumberFormat="1" applyFont="1" applyBorder="1"/>
    <xf numFmtId="165" fontId="11" fillId="7" borderId="3" xfId="1" applyNumberFormat="1" applyFont="1" applyFill="1" applyBorder="1"/>
    <xf numFmtId="165" fontId="11" fillId="0" borderId="3" xfId="1" applyNumberFormat="1" applyFont="1" applyBorder="1"/>
    <xf numFmtId="165" fontId="13" fillId="7" borderId="11" xfId="1" applyNumberFormat="1" applyFont="1" applyFill="1" applyBorder="1"/>
    <xf numFmtId="165" fontId="13" fillId="0" borderId="11" xfId="1" applyNumberFormat="1" applyFont="1" applyBorder="1"/>
    <xf numFmtId="165" fontId="11" fillId="7" borderId="11" xfId="1" applyNumberFormat="1" applyFont="1" applyFill="1" applyBorder="1"/>
    <xf numFmtId="165" fontId="11" fillId="0" borderId="10" xfId="1" applyNumberFormat="1" applyFont="1" applyBorder="1"/>
    <xf numFmtId="165" fontId="2" fillId="0" borderId="2" xfId="1" applyNumberFormat="1" applyFont="1" applyBorder="1"/>
    <xf numFmtId="165" fontId="13" fillId="0" borderId="5" xfId="1" applyNumberFormat="1" applyFont="1" applyFill="1" applyBorder="1"/>
    <xf numFmtId="165" fontId="13" fillId="0" borderId="11" xfId="1" applyNumberFormat="1" applyFont="1" applyFill="1" applyBorder="1"/>
    <xf numFmtId="165" fontId="2" fillId="7" borderId="3" xfId="1" applyNumberFormat="1" applyFont="1" applyFill="1" applyBorder="1"/>
    <xf numFmtId="165" fontId="2" fillId="0" borderId="10" xfId="1" applyNumberFormat="1" applyFont="1" applyBorder="1"/>
    <xf numFmtId="165" fontId="3" fillId="7" borderId="11" xfId="1" applyNumberFormat="1" applyFont="1" applyFill="1" applyBorder="1"/>
    <xf numFmtId="165" fontId="3" fillId="0" borderId="5" xfId="1" applyNumberFormat="1" applyFont="1" applyFill="1" applyBorder="1"/>
    <xf numFmtId="165" fontId="11" fillId="0" borderId="0" xfId="1" applyNumberFormat="1" applyFont="1" applyAlignment="1">
      <alignment horizontal="right"/>
    </xf>
    <xf numFmtId="0" fontId="13" fillId="0" borderId="0" xfId="0" applyFont="1" applyAlignment="1"/>
    <xf numFmtId="165" fontId="29" fillId="0" borderId="0" xfId="1" applyNumberFormat="1" applyFont="1" applyAlignment="1">
      <alignment horizontal="right"/>
    </xf>
    <xf numFmtId="165" fontId="13" fillId="0" borderId="3" xfId="0" applyNumberFormat="1" applyFont="1" applyBorder="1"/>
    <xf numFmtId="165" fontId="13" fillId="0" borderId="4" xfId="0" applyNumberFormat="1" applyFont="1" applyBorder="1"/>
    <xf numFmtId="165" fontId="13" fillId="0" borderId="41" xfId="0" applyNumberFormat="1" applyFont="1" applyBorder="1"/>
    <xf numFmtId="164" fontId="29" fillId="0" borderId="0" xfId="1" applyNumberFormat="1" applyFont="1"/>
    <xf numFmtId="164" fontId="13" fillId="0" borderId="0" xfId="0" applyNumberFormat="1" applyFont="1"/>
    <xf numFmtId="165" fontId="13" fillId="0" borderId="31" xfId="0" applyNumberFormat="1" applyFont="1" applyBorder="1"/>
    <xf numFmtId="0" fontId="30" fillId="0" borderId="0" xfId="0" applyFont="1" applyAlignment="1">
      <alignment vertical="center"/>
    </xf>
    <xf numFmtId="0" fontId="31" fillId="0" borderId="0" xfId="0" applyFont="1"/>
    <xf numFmtId="0" fontId="31" fillId="0" borderId="1" xfId="0" applyFont="1" applyBorder="1" applyAlignment="1">
      <alignment shrinkToFit="1"/>
    </xf>
    <xf numFmtId="0" fontId="32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164" fontId="30" fillId="7" borderId="11" xfId="1" applyNumberFormat="1" applyFont="1" applyFill="1" applyBorder="1" applyAlignment="1">
      <alignment horizontal="center" vertical="center"/>
    </xf>
    <xf numFmtId="164" fontId="30" fillId="0" borderId="7" xfId="1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1" fillId="0" borderId="1" xfId="0" applyFont="1" applyBorder="1"/>
    <xf numFmtId="164" fontId="31" fillId="7" borderId="3" xfId="1" applyNumberFormat="1" applyFont="1" applyFill="1" applyBorder="1" applyAlignment="1">
      <alignment horizontal="center"/>
    </xf>
    <xf numFmtId="164" fontId="31" fillId="0" borderId="3" xfId="1" applyNumberFormat="1" applyFont="1" applyBorder="1" applyAlignment="1">
      <alignment horizontal="center"/>
    </xf>
    <xf numFmtId="164" fontId="8" fillId="7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1" fillId="0" borderId="3" xfId="1" applyNumberFormat="1" applyFont="1" applyBorder="1" applyAlignment="1">
      <alignment horizontal="right"/>
    </xf>
    <xf numFmtId="0" fontId="31" fillId="0" borderId="0" xfId="0" applyFont="1" applyAlignment="1">
      <alignment horizontal="right"/>
    </xf>
    <xf numFmtId="165" fontId="31" fillId="7" borderId="4" xfId="1" applyNumberFormat="1" applyFont="1" applyFill="1" applyBorder="1"/>
    <xf numFmtId="165" fontId="31" fillId="0" borderId="4" xfId="1" applyNumberFormat="1" applyFont="1" applyFill="1" applyBorder="1"/>
    <xf numFmtId="165" fontId="31" fillId="0" borderId="4" xfId="1" applyNumberFormat="1" applyFont="1" applyBorder="1"/>
    <xf numFmtId="165" fontId="8" fillId="7" borderId="4" xfId="1" applyNumberFormat="1" applyFont="1" applyFill="1" applyBorder="1"/>
    <xf numFmtId="165" fontId="8" fillId="0" borderId="4" xfId="1" applyNumberFormat="1" applyFont="1" applyBorder="1"/>
    <xf numFmtId="165" fontId="31" fillId="7" borderId="4" xfId="0" applyNumberFormat="1" applyFont="1" applyFill="1" applyBorder="1"/>
    <xf numFmtId="165" fontId="31" fillId="0" borderId="4" xfId="0" applyNumberFormat="1" applyFont="1" applyBorder="1" applyAlignment="1">
      <alignment horizontal="right"/>
    </xf>
    <xf numFmtId="0" fontId="31" fillId="0" borderId="5" xfId="0" applyFont="1" applyBorder="1" applyAlignment="1">
      <alignment horizontal="center"/>
    </xf>
    <xf numFmtId="0" fontId="31" fillId="0" borderId="6" xfId="0" applyFont="1" applyBorder="1"/>
    <xf numFmtId="165" fontId="33" fillId="0" borderId="4" xfId="1" applyNumberFormat="1" applyFont="1" applyBorder="1"/>
    <xf numFmtId="165" fontId="31" fillId="0" borderId="4" xfId="0" applyNumberFormat="1" applyFont="1" applyBorder="1"/>
    <xf numFmtId="165" fontId="31" fillId="7" borderId="3" xfId="1" applyNumberFormat="1" applyFont="1" applyFill="1" applyBorder="1"/>
    <xf numFmtId="165" fontId="31" fillId="0" borderId="3" xfId="1" applyNumberFormat="1" applyFont="1" applyBorder="1"/>
    <xf numFmtId="0" fontId="30" fillId="0" borderId="0" xfId="0" applyFont="1" applyAlignment="1">
      <alignment horizontal="right"/>
    </xf>
    <xf numFmtId="165" fontId="30" fillId="7" borderId="11" xfId="1" applyNumberFormat="1" applyFont="1" applyFill="1" applyBorder="1"/>
    <xf numFmtId="165" fontId="30" fillId="0" borderId="11" xfId="1" applyNumberFormat="1" applyFont="1" applyBorder="1"/>
    <xf numFmtId="165" fontId="31" fillId="7" borderId="11" xfId="1" applyNumberFormat="1" applyFont="1" applyFill="1" applyBorder="1"/>
    <xf numFmtId="0" fontId="30" fillId="0" borderId="0" xfId="0" applyFont="1" applyAlignment="1">
      <alignment horizontal="center"/>
    </xf>
    <xf numFmtId="0" fontId="30" fillId="0" borderId="0" xfId="0" applyFont="1"/>
    <xf numFmtId="165" fontId="30" fillId="0" borderId="0" xfId="0" applyNumberFormat="1" applyFont="1"/>
    <xf numFmtId="165" fontId="30" fillId="0" borderId="0" xfId="1" applyNumberFormat="1" applyFont="1"/>
    <xf numFmtId="165" fontId="31" fillId="0" borderId="10" xfId="1" applyNumberFormat="1" applyFont="1" applyBorder="1"/>
    <xf numFmtId="165" fontId="8" fillId="0" borderId="2" xfId="1" applyNumberFormat="1" applyFont="1" applyBorder="1"/>
    <xf numFmtId="165" fontId="31" fillId="0" borderId="0" xfId="1" applyNumberFormat="1" applyFont="1"/>
    <xf numFmtId="165" fontId="30" fillId="0" borderId="0" xfId="1" applyNumberFormat="1" applyFont="1" applyAlignment="1">
      <alignment horizontal="right"/>
    </xf>
    <xf numFmtId="165" fontId="30" fillId="0" borderId="5" xfId="1" applyNumberFormat="1" applyFont="1" applyFill="1" applyBorder="1"/>
    <xf numFmtId="165" fontId="30" fillId="0" borderId="4" xfId="1" applyNumberFormat="1" applyFont="1" applyFill="1" applyBorder="1"/>
    <xf numFmtId="165" fontId="7" fillId="0" borderId="2" xfId="1" applyNumberFormat="1" applyFont="1" applyFill="1" applyBorder="1"/>
    <xf numFmtId="165" fontId="30" fillId="0" borderId="11" xfId="1" applyNumberFormat="1" applyFont="1" applyFill="1" applyBorder="1"/>
    <xf numFmtId="165" fontId="8" fillId="7" borderId="3" xfId="1" applyNumberFormat="1" applyFont="1" applyFill="1" applyBorder="1"/>
    <xf numFmtId="165" fontId="8" fillId="0" borderId="10" xfId="1" applyNumberFormat="1" applyFont="1" applyBorder="1"/>
    <xf numFmtId="165" fontId="7" fillId="7" borderId="11" xfId="1" applyNumberFormat="1" applyFont="1" applyFill="1" applyBorder="1"/>
    <xf numFmtId="165" fontId="7" fillId="0" borderId="5" xfId="1" applyNumberFormat="1" applyFont="1" applyFill="1" applyBorder="1"/>
    <xf numFmtId="165" fontId="32" fillId="0" borderId="0" xfId="1" applyNumberFormat="1" applyFont="1"/>
    <xf numFmtId="165" fontId="31" fillId="0" borderId="0" xfId="0" applyNumberFormat="1" applyFont="1"/>
    <xf numFmtId="165" fontId="31" fillId="0" borderId="0" xfId="1" applyNumberFormat="1" applyFont="1" applyFill="1" applyBorder="1"/>
    <xf numFmtId="165" fontId="31" fillId="0" borderId="0" xfId="1" applyNumberFormat="1" applyFont="1" applyAlignment="1">
      <alignment horizontal="right"/>
    </xf>
    <xf numFmtId="0" fontId="30" fillId="0" borderId="0" xfId="0" applyFont="1" applyAlignment="1"/>
    <xf numFmtId="165" fontId="34" fillId="0" borderId="0" xfId="1" applyNumberFormat="1" applyFont="1" applyAlignment="1">
      <alignment horizontal="right"/>
    </xf>
    <xf numFmtId="165" fontId="30" fillId="0" borderId="3" xfId="0" applyNumberFormat="1" applyFont="1" applyBorder="1"/>
    <xf numFmtId="165" fontId="30" fillId="0" borderId="4" xfId="0" applyNumberFormat="1" applyFont="1" applyBorder="1"/>
    <xf numFmtId="165" fontId="30" fillId="0" borderId="41" xfId="0" applyNumberFormat="1" applyFont="1" applyBorder="1"/>
    <xf numFmtId="164" fontId="31" fillId="0" borderId="0" xfId="1" applyNumberFormat="1" applyFont="1"/>
    <xf numFmtId="164" fontId="30" fillId="0" borderId="0" xfId="1" applyNumberFormat="1" applyFont="1"/>
    <xf numFmtId="165" fontId="30" fillId="0" borderId="0" xfId="1" applyNumberFormat="1" applyFont="1" applyAlignment="1"/>
    <xf numFmtId="164" fontId="34" fillId="0" borderId="0" xfId="1" applyNumberFormat="1" applyFont="1"/>
    <xf numFmtId="164" fontId="30" fillId="0" borderId="0" xfId="0" applyNumberFormat="1" applyFont="1"/>
    <xf numFmtId="164" fontId="30" fillId="0" borderId="0" xfId="1" applyNumberFormat="1" applyFont="1" applyAlignment="1"/>
    <xf numFmtId="165" fontId="30" fillId="0" borderId="31" xfId="0" applyNumberFormat="1" applyFont="1" applyBorder="1"/>
    <xf numFmtId="164" fontId="32" fillId="0" borderId="0" xfId="1" applyNumberFormat="1" applyFont="1"/>
    <xf numFmtId="164" fontId="31" fillId="0" borderId="0" xfId="0" applyNumberFormat="1" applyFont="1"/>
    <xf numFmtId="3" fontId="35" fillId="0" borderId="0" xfId="0" applyNumberFormat="1" applyFont="1" applyAlignment="1">
      <alignment horizontal="right" vertical="center" readingOrder="1"/>
    </xf>
    <xf numFmtId="3" fontId="31" fillId="0" borderId="0" xfId="0" applyNumberFormat="1" applyFont="1"/>
    <xf numFmtId="37" fontId="31" fillId="0" borderId="0" xfId="0" applyNumberFormat="1" applyFont="1" applyAlignment="1">
      <alignment horizontal="right" wrapText="1"/>
    </xf>
    <xf numFmtId="3" fontId="31" fillId="0" borderId="0" xfId="0" applyNumberFormat="1" applyFont="1" applyAlignment="1">
      <alignment vertical="top" wrapText="1"/>
    </xf>
    <xf numFmtId="37" fontId="31" fillId="0" borderId="0" xfId="0" applyNumberFormat="1" applyFont="1"/>
    <xf numFmtId="0" fontId="10" fillId="0" borderId="0" xfId="0" applyFont="1"/>
    <xf numFmtId="0" fontId="28" fillId="0" borderId="16" xfId="0" applyFont="1" applyBorder="1" applyAlignment="1"/>
    <xf numFmtId="0" fontId="28" fillId="0" borderId="16" xfId="0" applyFont="1" applyBorder="1" applyAlignment="1">
      <alignment horizontal="left"/>
    </xf>
    <xf numFmtId="3" fontId="0" fillId="0" borderId="0" xfId="0" applyNumberFormat="1"/>
    <xf numFmtId="0" fontId="14" fillId="8" borderId="5" xfId="0" applyFont="1" applyFill="1" applyBorder="1"/>
    <xf numFmtId="0" fontId="14" fillId="8" borderId="11" xfId="0" applyFont="1" applyFill="1" applyBorder="1"/>
    <xf numFmtId="0" fontId="14" fillId="8" borderId="11" xfId="0" applyFont="1" applyFill="1" applyBorder="1" applyAlignment="1">
      <alignment horizontal="left"/>
    </xf>
    <xf numFmtId="0" fontId="36" fillId="0" borderId="7" xfId="0" applyFont="1" applyFill="1" applyBorder="1"/>
    <xf numFmtId="0" fontId="36" fillId="0" borderId="7" xfId="0" applyFont="1" applyFill="1" applyBorder="1" applyAlignment="1">
      <alignment horizontal="left"/>
    </xf>
    <xf numFmtId="49" fontId="14" fillId="0" borderId="5" xfId="0" applyNumberFormat="1" applyFont="1" applyFill="1" applyBorder="1"/>
    <xf numFmtId="0" fontId="36" fillId="0" borderId="11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164" fontId="5" fillId="0" borderId="31" xfId="0" applyNumberFormat="1" applyFont="1" applyFill="1" applyBorder="1"/>
    <xf numFmtId="3" fontId="11" fillId="8" borderId="11" xfId="0" applyNumberFormat="1" applyFont="1" applyFill="1" applyBorder="1"/>
    <xf numFmtId="3" fontId="11" fillId="0" borderId="7" xfId="0" applyNumberFormat="1" applyFont="1" applyFill="1" applyBorder="1"/>
    <xf numFmtId="0" fontId="11" fillId="8" borderId="1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5" fillId="0" borderId="7" xfId="0" applyFont="1" applyFill="1" applyBorder="1" applyAlignment="1"/>
    <xf numFmtId="0" fontId="4" fillId="0" borderId="7" xfId="0" applyFont="1" applyBorder="1" applyAlignment="1">
      <alignment horizontal="center"/>
    </xf>
    <xf numFmtId="0" fontId="37" fillId="0" borderId="0" xfId="0" applyFont="1"/>
    <xf numFmtId="0" fontId="5" fillId="0" borderId="7" xfId="0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right"/>
    </xf>
    <xf numFmtId="15" fontId="14" fillId="0" borderId="7" xfId="0" applyNumberFormat="1" applyFont="1" applyFill="1" applyBorder="1"/>
    <xf numFmtId="164" fontId="15" fillId="0" borderId="11" xfId="0" applyNumberFormat="1" applyFont="1" applyFill="1" applyBorder="1"/>
    <xf numFmtId="3" fontId="14" fillId="0" borderId="53" xfId="0" applyNumberFormat="1" applyFont="1" applyFill="1" applyBorder="1" applyAlignment="1">
      <alignment horizontal="left"/>
    </xf>
    <xf numFmtId="0" fontId="0" fillId="0" borderId="18" xfId="0" applyBorder="1"/>
    <xf numFmtId="41" fontId="4" fillId="0" borderId="0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4" fillId="0" borderId="8" xfId="0" applyFont="1" applyFill="1" applyBorder="1" applyAlignment="1">
      <alignment horizontal="left"/>
    </xf>
    <xf numFmtId="41" fontId="4" fillId="0" borderId="7" xfId="0" applyNumberFormat="1" applyFont="1" applyFill="1" applyBorder="1"/>
    <xf numFmtId="0" fontId="14" fillId="0" borderId="1" xfId="0" applyFont="1" applyBorder="1" applyAlignment="1">
      <alignment shrinkToFit="1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shrinkToFit="1"/>
    </xf>
    <xf numFmtId="0" fontId="38" fillId="0" borderId="0" xfId="0" applyFont="1"/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center"/>
    </xf>
    <xf numFmtId="165" fontId="4" fillId="4" borderId="27" xfId="1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5" fontId="4" fillId="0" borderId="4" xfId="1" applyNumberFormat="1" applyFont="1" applyFill="1" applyBorder="1"/>
    <xf numFmtId="165" fontId="14" fillId="0" borderId="4" xfId="1" applyNumberFormat="1" applyFont="1" applyFill="1" applyBorder="1"/>
    <xf numFmtId="165" fontId="4" fillId="0" borderId="42" xfId="1" applyNumberFormat="1" applyFont="1" applyFill="1" applyBorder="1"/>
    <xf numFmtId="165" fontId="4" fillId="0" borderId="0" xfId="1" applyNumberFormat="1" applyFont="1" applyFill="1" applyBorder="1"/>
    <xf numFmtId="165" fontId="14" fillId="0" borderId="4" xfId="1" applyNumberFormat="1" applyFont="1" applyBorder="1"/>
    <xf numFmtId="165" fontId="4" fillId="0" borderId="4" xfId="1" applyNumberFormat="1" applyFont="1" applyBorder="1"/>
    <xf numFmtId="165" fontId="39" fillId="0" borderId="0" xfId="1" applyNumberFormat="1" applyFont="1" applyFill="1" applyBorder="1"/>
    <xf numFmtId="0" fontId="15" fillId="0" borderId="0" xfId="0" applyFont="1" applyAlignment="1">
      <alignment horizontal="right"/>
    </xf>
    <xf numFmtId="165" fontId="14" fillId="0" borderId="0" xfId="1" applyNumberFormat="1" applyFont="1"/>
    <xf numFmtId="165" fontId="5" fillId="0" borderId="0" xfId="1" applyNumberFormat="1" applyFont="1" applyFill="1" applyBorder="1"/>
    <xf numFmtId="165" fontId="38" fillId="0" borderId="0" xfId="1" applyNumberFormat="1" applyFont="1"/>
    <xf numFmtId="165" fontId="14" fillId="0" borderId="0" xfId="0" applyNumberFormat="1" applyFont="1"/>
    <xf numFmtId="165" fontId="1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 vertical="center"/>
    </xf>
    <xf numFmtId="165" fontId="40" fillId="0" borderId="0" xfId="1" applyNumberFormat="1" applyFont="1" applyAlignment="1">
      <alignment horizontal="right"/>
    </xf>
    <xf numFmtId="3" fontId="41" fillId="0" borderId="0" xfId="0" applyNumberFormat="1" applyFont="1" applyAlignment="1">
      <alignment horizontal="right" vertical="center" readingOrder="1"/>
    </xf>
    <xf numFmtId="37" fontId="14" fillId="0" borderId="0" xfId="0" applyNumberFormat="1" applyFont="1" applyAlignment="1">
      <alignment horizontal="right" wrapText="1"/>
    </xf>
    <xf numFmtId="37" fontId="14" fillId="0" borderId="0" xfId="0" applyNumberFormat="1" applyFont="1"/>
    <xf numFmtId="164" fontId="14" fillId="0" borderId="0" xfId="1" applyNumberFormat="1" applyFont="1"/>
    <xf numFmtId="164" fontId="40" fillId="0" borderId="0" xfId="1" applyNumberFormat="1" applyFont="1"/>
    <xf numFmtId="164" fontId="38" fillId="0" borderId="0" xfId="1" applyNumberFormat="1" applyFont="1"/>
    <xf numFmtId="3" fontId="14" fillId="0" borderId="0" xfId="0" applyNumberFormat="1" applyFont="1"/>
    <xf numFmtId="3" fontId="14" fillId="0" borderId="0" xfId="0" applyNumberFormat="1" applyFont="1" applyAlignment="1">
      <alignment vertical="top" wrapText="1"/>
    </xf>
    <xf numFmtId="165" fontId="14" fillId="0" borderId="26" xfId="1" applyNumberFormat="1" applyFont="1" applyBorder="1"/>
    <xf numFmtId="0" fontId="15" fillId="0" borderId="16" xfId="0" applyFont="1" applyFill="1" applyBorder="1"/>
    <xf numFmtId="41" fontId="16" fillId="0" borderId="7" xfId="0" applyNumberFormat="1" applyFont="1" applyFill="1" applyBorder="1"/>
    <xf numFmtId="49" fontId="16" fillId="0" borderId="7" xfId="0" applyNumberFormat="1" applyFont="1" applyFill="1" applyBorder="1"/>
    <xf numFmtId="0" fontId="16" fillId="0" borderId="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28" fillId="0" borderId="0" xfId="0" applyFont="1" applyBorder="1" applyAlignment="1"/>
    <xf numFmtId="0" fontId="14" fillId="0" borderId="2" xfId="0" applyFont="1" applyFill="1" applyBorder="1"/>
    <xf numFmtId="0" fontId="14" fillId="0" borderId="4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3" fontId="15" fillId="0" borderId="4" xfId="0" applyNumberFormat="1" applyFont="1" applyFill="1" applyBorder="1"/>
    <xf numFmtId="0" fontId="1" fillId="0" borderId="7" xfId="0" applyFont="1" applyFill="1" applyBorder="1" applyAlignment="1">
      <alignment horizontal="left"/>
    </xf>
    <xf numFmtId="166" fontId="14" fillId="0" borderId="0" xfId="0" applyNumberFormat="1" applyFont="1" applyFill="1" applyBorder="1"/>
    <xf numFmtId="41" fontId="4" fillId="0" borderId="0" xfId="0" applyNumberFormat="1" applyFont="1" applyFill="1" applyBorder="1"/>
    <xf numFmtId="166" fontId="4" fillId="0" borderId="0" xfId="0" applyNumberFormat="1" applyFont="1" applyFill="1" applyBorder="1"/>
    <xf numFmtId="166" fontId="19" fillId="0" borderId="0" xfId="0" applyNumberFormat="1" applyFont="1" applyBorder="1"/>
    <xf numFmtId="44" fontId="14" fillId="0" borderId="30" xfId="0" applyNumberFormat="1" applyFont="1" applyFill="1" applyBorder="1" applyAlignment="1">
      <alignment horizontal="left"/>
    </xf>
    <xf numFmtId="44" fontId="14" fillId="0" borderId="27" xfId="0" applyNumberFormat="1" applyFont="1" applyFill="1" applyBorder="1" applyAlignment="1">
      <alignment horizontal="right"/>
    </xf>
    <xf numFmtId="44" fontId="14" fillId="0" borderId="30" xfId="0" applyNumberFormat="1" applyFont="1" applyFill="1" applyBorder="1" applyAlignment="1">
      <alignment horizontal="center"/>
    </xf>
    <xf numFmtId="44" fontId="14" fillId="0" borderId="30" xfId="0" applyNumberFormat="1" applyFont="1" applyFill="1" applyBorder="1" applyAlignment="1">
      <alignment horizontal="right"/>
    </xf>
    <xf numFmtId="44" fontId="14" fillId="0" borderId="55" xfId="0" applyNumberFormat="1" applyFont="1" applyFill="1" applyBorder="1" applyAlignment="1">
      <alignment horizontal="left"/>
    </xf>
    <xf numFmtId="44" fontId="14" fillId="0" borderId="55" xfId="0" applyNumberFormat="1" applyFont="1" applyFill="1" applyBorder="1" applyAlignment="1">
      <alignment horizontal="right"/>
    </xf>
    <xf numFmtId="44" fontId="14" fillId="0" borderId="54" xfId="0" applyNumberFormat="1" applyFont="1" applyFill="1" applyBorder="1" applyAlignment="1">
      <alignment horizontal="right"/>
    </xf>
    <xf numFmtId="44" fontId="4" fillId="0" borderId="30" xfId="0" applyNumberFormat="1" applyFont="1" applyFill="1" applyBorder="1"/>
    <xf numFmtId="44" fontId="14" fillId="0" borderId="35" xfId="0" applyNumberFormat="1" applyFont="1" applyFill="1" applyBorder="1" applyAlignment="1">
      <alignment horizontal="right"/>
    </xf>
    <xf numFmtId="44" fontId="15" fillId="0" borderId="35" xfId="0" applyNumberFormat="1" applyFont="1" applyFill="1" applyBorder="1" applyAlignment="1">
      <alignment horizontal="left"/>
    </xf>
    <xf numFmtId="44" fontId="15" fillId="0" borderId="35" xfId="0" applyNumberFormat="1" applyFont="1" applyFill="1" applyBorder="1" applyAlignment="1">
      <alignment horizontal="center"/>
    </xf>
    <xf numFmtId="44" fontId="14" fillId="0" borderId="37" xfId="0" applyNumberFormat="1" applyFont="1" applyFill="1" applyBorder="1" applyAlignment="1">
      <alignment horizontal="right"/>
    </xf>
    <xf numFmtId="44" fontId="15" fillId="0" borderId="37" xfId="0" applyNumberFormat="1" applyFont="1" applyFill="1" applyBorder="1" applyAlignment="1">
      <alignment horizontal="right"/>
    </xf>
    <xf numFmtId="44" fontId="15" fillId="0" borderId="55" xfId="0" applyNumberFormat="1" applyFont="1" applyFill="1" applyBorder="1" applyAlignment="1">
      <alignment horizontal="right"/>
    </xf>
    <xf numFmtId="3" fontId="28" fillId="0" borderId="35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14" fillId="0" borderId="11" xfId="0" applyFont="1" applyFill="1" applyBorder="1"/>
    <xf numFmtId="164" fontId="16" fillId="0" borderId="16" xfId="0" applyNumberFormat="1" applyFont="1" applyFill="1" applyBorder="1"/>
    <xf numFmtId="164" fontId="14" fillId="0" borderId="16" xfId="0" applyNumberFormat="1" applyFont="1" applyFill="1" applyBorder="1"/>
    <xf numFmtId="0" fontId="14" fillId="0" borderId="16" xfId="0" applyFont="1" applyFill="1" applyBorder="1"/>
    <xf numFmtId="0" fontId="28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5" fillId="7" borderId="28" xfId="1" applyNumberFormat="1" applyFont="1" applyFill="1" applyBorder="1" applyAlignment="1">
      <alignment horizontal="center"/>
    </xf>
    <xf numFmtId="164" fontId="15" fillId="7" borderId="29" xfId="1" applyNumberFormat="1" applyFont="1" applyFill="1" applyBorder="1" applyAlignment="1">
      <alignment horizontal="right"/>
    </xf>
    <xf numFmtId="165" fontId="14" fillId="7" borderId="28" xfId="0" applyNumberFormat="1" applyFont="1" applyFill="1" applyBorder="1"/>
    <xf numFmtId="165" fontId="14" fillId="7" borderId="30" xfId="0" applyNumberFormat="1" applyFont="1" applyFill="1" applyBorder="1"/>
    <xf numFmtId="165" fontId="14" fillId="7" borderId="28" xfId="1" applyNumberFormat="1" applyFont="1" applyFill="1" applyBorder="1"/>
    <xf numFmtId="0" fontId="14" fillId="7" borderId="27" xfId="0" applyFont="1" applyFill="1" applyBorder="1"/>
    <xf numFmtId="165" fontId="15" fillId="7" borderId="7" xfId="1" applyNumberFormat="1" applyFont="1" applyFill="1" applyBorder="1" applyAlignment="1">
      <alignment horizontal="right" vertical="center" wrapText="1"/>
    </xf>
    <xf numFmtId="165" fontId="15" fillId="7" borderId="7" xfId="0" applyNumberFormat="1" applyFont="1" applyFill="1" applyBorder="1" applyAlignment="1">
      <alignment horizontal="right" vertical="center" wrapText="1"/>
    </xf>
    <xf numFmtId="41" fontId="14" fillId="0" borderId="31" xfId="0" applyNumberFormat="1" applyFont="1" applyBorder="1"/>
    <xf numFmtId="3" fontId="5" fillId="0" borderId="31" xfId="0" applyNumberFormat="1" applyFont="1" applyFill="1" applyBorder="1"/>
    <xf numFmtId="42" fontId="14" fillId="0" borderId="30" xfId="0" applyNumberFormat="1" applyFont="1" applyFill="1" applyBorder="1" applyAlignment="1">
      <alignment horizontal="left"/>
    </xf>
    <xf numFmtId="42" fontId="14" fillId="0" borderId="27" xfId="0" applyNumberFormat="1" applyFont="1" applyFill="1" applyBorder="1" applyAlignment="1">
      <alignment horizontal="right"/>
    </xf>
    <xf numFmtId="42" fontId="28" fillId="0" borderId="35" xfId="0" applyNumberFormat="1" applyFont="1" applyFill="1" applyBorder="1" applyAlignment="1">
      <alignment horizontal="left"/>
    </xf>
    <xf numFmtId="42" fontId="28" fillId="0" borderId="35" xfId="0" applyNumberFormat="1" applyFont="1" applyFill="1" applyBorder="1" applyAlignment="1">
      <alignment horizontal="center"/>
    </xf>
    <xf numFmtId="42" fontId="28" fillId="0" borderId="37" xfId="0" applyNumberFormat="1" applyFont="1" applyFill="1" applyBorder="1" applyAlignment="1">
      <alignment horizontal="right"/>
    </xf>
    <xf numFmtId="0" fontId="14" fillId="8" borderId="11" xfId="0" applyFont="1" applyFill="1" applyBorder="1" applyAlignment="1">
      <alignment horizontal="center"/>
    </xf>
    <xf numFmtId="3" fontId="14" fillId="8" borderId="11" xfId="0" applyNumberFormat="1" applyFont="1" applyFill="1" applyBorder="1"/>
    <xf numFmtId="3" fontId="14" fillId="0" borderId="3" xfId="0" applyNumberFormat="1" applyFont="1" applyFill="1" applyBorder="1"/>
    <xf numFmtId="0" fontId="14" fillId="0" borderId="9" xfId="0" applyFont="1" applyFill="1" applyBorder="1" applyAlignment="1">
      <alignment horizontal="center"/>
    </xf>
    <xf numFmtId="3" fontId="14" fillId="0" borderId="11" xfId="0" applyNumberFormat="1" applyFont="1" applyFill="1" applyBorder="1"/>
    <xf numFmtId="44" fontId="0" fillId="0" borderId="0" xfId="0" applyNumberFormat="1"/>
    <xf numFmtId="0" fontId="15" fillId="0" borderId="32" xfId="0" applyFont="1" applyFill="1" applyBorder="1" applyAlignment="1">
      <alignment horizontal="left"/>
    </xf>
    <xf numFmtId="41" fontId="15" fillId="0" borderId="31" xfId="0" applyNumberFormat="1" applyFont="1" applyFill="1" applyBorder="1" applyAlignment="1">
      <alignment horizontal="center"/>
    </xf>
    <xf numFmtId="164" fontId="15" fillId="0" borderId="31" xfId="0" applyNumberFormat="1" applyFont="1" applyFill="1" applyBorder="1" applyAlignment="1">
      <alignment horizontal="right"/>
    </xf>
    <xf numFmtId="165" fontId="4" fillId="4" borderId="27" xfId="1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52" xfId="0" applyFont="1" applyBorder="1"/>
    <xf numFmtId="165" fontId="39" fillId="0" borderId="26" xfId="1" applyNumberFormat="1" applyFont="1" applyFill="1" applyBorder="1"/>
    <xf numFmtId="165" fontId="4" fillId="4" borderId="37" xfId="1" applyNumberFormat="1" applyFont="1" applyFill="1" applyBorder="1"/>
    <xf numFmtId="165" fontId="5" fillId="0" borderId="27" xfId="1" applyNumberFormat="1" applyFont="1" applyFill="1" applyBorder="1"/>
    <xf numFmtId="165" fontId="39" fillId="0" borderId="52" xfId="1" applyNumberFormat="1" applyFont="1" applyFill="1" applyBorder="1"/>
    <xf numFmtId="165" fontId="4" fillId="0" borderId="52" xfId="1" applyNumberFormat="1" applyFont="1" applyFill="1" applyBorder="1"/>
    <xf numFmtId="165" fontId="5" fillId="4" borderId="27" xfId="1" applyNumberFormat="1" applyFont="1" applyFill="1" applyBorder="1"/>
    <xf numFmtId="164" fontId="4" fillId="0" borderId="4" xfId="1" applyNumberFormat="1" applyFont="1" applyFill="1" applyBorder="1" applyAlignment="1">
      <alignment horizontal="center"/>
    </xf>
    <xf numFmtId="165" fontId="5" fillId="0" borderId="4" xfId="1" applyNumberFormat="1" applyFont="1" applyFill="1" applyBorder="1"/>
    <xf numFmtId="165" fontId="4" fillId="0" borderId="26" xfId="1" applyNumberFormat="1" applyFont="1" applyFill="1" applyBorder="1"/>
    <xf numFmtId="164" fontId="4" fillId="0" borderId="28" xfId="1" applyNumberFormat="1" applyFont="1" applyFill="1" applyBorder="1" applyAlignment="1">
      <alignment horizontal="center"/>
    </xf>
    <xf numFmtId="165" fontId="4" fillId="0" borderId="28" xfId="1" applyNumberFormat="1" applyFont="1" applyFill="1" applyBorder="1"/>
    <xf numFmtId="165" fontId="39" fillId="0" borderId="40" xfId="1" applyNumberFormat="1" applyFont="1" applyFill="1" applyBorder="1"/>
    <xf numFmtId="165" fontId="5" fillId="0" borderId="28" xfId="1" applyNumberFormat="1" applyFont="1" applyFill="1" applyBorder="1"/>
    <xf numFmtId="165" fontId="4" fillId="0" borderId="40" xfId="1" applyNumberFormat="1" applyFont="1" applyFill="1" applyBorder="1"/>
    <xf numFmtId="165" fontId="4" fillId="8" borderId="37" xfId="1" applyNumberFormat="1" applyFont="1" applyFill="1" applyBorder="1"/>
    <xf numFmtId="164" fontId="14" fillId="0" borderId="59" xfId="1" applyNumberFormat="1" applyFont="1" applyFill="1" applyBorder="1" applyAlignment="1">
      <alignment horizontal="center"/>
    </xf>
    <xf numFmtId="165" fontId="14" fillId="0" borderId="28" xfId="1" applyNumberFormat="1" applyFont="1" applyFill="1" applyBorder="1"/>
    <xf numFmtId="165" fontId="14" fillId="0" borderId="40" xfId="1" applyNumberFormat="1" applyFont="1" applyFill="1" applyBorder="1"/>
    <xf numFmtId="164" fontId="14" fillId="9" borderId="18" xfId="1" applyNumberFormat="1" applyFont="1" applyFill="1" applyBorder="1" applyAlignment="1">
      <alignment horizontal="center"/>
    </xf>
    <xf numFmtId="165" fontId="14" fillId="9" borderId="0" xfId="1" applyNumberFormat="1" applyFont="1" applyFill="1" applyBorder="1"/>
    <xf numFmtId="165" fontId="4" fillId="9" borderId="0" xfId="1" applyNumberFormat="1" applyFont="1" applyFill="1" applyBorder="1"/>
    <xf numFmtId="165" fontId="14" fillId="9" borderId="52" xfId="1" applyNumberFormat="1" applyFont="1" applyFill="1" applyBorder="1"/>
    <xf numFmtId="165" fontId="5" fillId="4" borderId="0" xfId="1" applyNumberFormat="1" applyFont="1" applyFill="1" applyBorder="1"/>
    <xf numFmtId="165" fontId="4" fillId="4" borderId="52" xfId="1" applyNumberFormat="1" applyFont="1" applyFill="1" applyBorder="1"/>
    <xf numFmtId="164" fontId="17" fillId="0" borderId="0" xfId="1" applyNumberFormat="1" applyFont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0" fontId="42" fillId="7" borderId="15" xfId="0" applyFont="1" applyFill="1" applyBorder="1" applyAlignment="1">
      <alignment horizontal="center" vertical="center" wrapText="1"/>
    </xf>
    <xf numFmtId="164" fontId="42" fillId="7" borderId="32" xfId="1" applyNumberFormat="1" applyFont="1" applyFill="1" applyBorder="1" applyAlignment="1">
      <alignment horizontal="center" vertical="center" wrapText="1"/>
    </xf>
    <xf numFmtId="0" fontId="42" fillId="7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right"/>
    </xf>
    <xf numFmtId="164" fontId="17" fillId="4" borderId="56" xfId="1" applyNumberFormat="1" applyFont="1" applyFill="1" applyBorder="1" applyAlignment="1">
      <alignment horizontal="center" vertical="center"/>
    </xf>
    <xf numFmtId="164" fontId="17" fillId="4" borderId="54" xfId="1" applyNumberFormat="1" applyFont="1" applyFill="1" applyBorder="1" applyAlignment="1">
      <alignment horizontal="center" vertical="center"/>
    </xf>
    <xf numFmtId="164" fontId="17" fillId="0" borderId="47" xfId="1" applyNumberFormat="1" applyFont="1" applyBorder="1" applyAlignment="1">
      <alignment horizontal="center" vertical="center"/>
    </xf>
    <xf numFmtId="164" fontId="17" fillId="0" borderId="39" xfId="1" applyNumberFormat="1" applyFont="1" applyBorder="1" applyAlignment="1">
      <alignment horizontal="center" vertical="center"/>
    </xf>
    <xf numFmtId="164" fontId="17" fillId="0" borderId="16" xfId="1" applyNumberFormat="1" applyFont="1" applyBorder="1" applyAlignment="1">
      <alignment horizontal="center" vertical="center"/>
    </xf>
    <xf numFmtId="164" fontId="17" fillId="0" borderId="54" xfId="1" applyNumberFormat="1" applyFont="1" applyBorder="1" applyAlignment="1">
      <alignment horizontal="center" vertical="center"/>
    </xf>
    <xf numFmtId="164" fontId="17" fillId="0" borderId="17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vertical="center"/>
    </xf>
    <xf numFmtId="164" fontId="17" fillId="4" borderId="57" xfId="1" applyNumberFormat="1" applyFont="1" applyFill="1" applyBorder="1" applyAlignment="1">
      <alignment horizontal="center" vertical="center"/>
    </xf>
    <xf numFmtId="164" fontId="17" fillId="0" borderId="38" xfId="1" applyNumberFormat="1" applyFont="1" applyBorder="1" applyAlignment="1">
      <alignment horizontal="center" vertical="center"/>
    </xf>
    <xf numFmtId="164" fontId="17" fillId="0" borderId="53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17" fillId="0" borderId="59" xfId="1" applyNumberFormat="1" applyFont="1" applyFill="1" applyBorder="1" applyAlignment="1">
      <alignment vertical="center"/>
    </xf>
    <xf numFmtId="164" fontId="17" fillId="0" borderId="53" xfId="1" applyNumberFormat="1" applyFont="1" applyFill="1" applyBorder="1" applyAlignment="1">
      <alignment vertical="center"/>
    </xf>
    <xf numFmtId="164" fontId="17" fillId="0" borderId="3" xfId="1" applyNumberFormat="1" applyFont="1" applyBorder="1" applyAlignment="1">
      <alignment vertical="center"/>
    </xf>
    <xf numFmtId="164" fontId="17" fillId="0" borderId="11" xfId="1" applyNumberFormat="1" applyFont="1" applyBorder="1" applyAlignment="1">
      <alignment vertical="center"/>
    </xf>
    <xf numFmtId="164" fontId="17" fillId="0" borderId="58" xfId="1" applyNumberFormat="1" applyFont="1" applyFill="1" applyBorder="1" applyAlignment="1">
      <alignment horizontal="center" vertical="center"/>
    </xf>
    <xf numFmtId="164" fontId="17" fillId="9" borderId="18" xfId="1" applyNumberFormat="1" applyFont="1" applyFill="1" applyBorder="1" applyAlignment="1">
      <alignment horizontal="center" vertical="center"/>
    </xf>
    <xf numFmtId="164" fontId="17" fillId="9" borderId="16" xfId="1" applyNumberFormat="1" applyFont="1" applyFill="1" applyBorder="1" applyAlignment="1">
      <alignment horizontal="center" vertical="center"/>
    </xf>
    <xf numFmtId="164" fontId="42" fillId="0" borderId="38" xfId="0" applyNumberFormat="1" applyFont="1" applyBorder="1" applyAlignment="1">
      <alignment horizontal="center" vertical="center" wrapText="1"/>
    </xf>
    <xf numFmtId="164" fontId="42" fillId="0" borderId="47" xfId="0" applyNumberFormat="1" applyFont="1" applyBorder="1" applyAlignment="1">
      <alignment horizontal="center" vertical="center" wrapText="1"/>
    </xf>
    <xf numFmtId="164" fontId="42" fillId="0" borderId="39" xfId="0" applyNumberFormat="1" applyFont="1" applyBorder="1" applyAlignment="1">
      <alignment horizontal="center" vertical="center" wrapText="1"/>
    </xf>
    <xf numFmtId="164" fontId="42" fillId="0" borderId="28" xfId="0" applyNumberFormat="1" applyFont="1" applyBorder="1" applyAlignment="1">
      <alignment horizontal="center" vertical="center" wrapText="1"/>
    </xf>
    <xf numFmtId="164" fontId="42" fillId="0" borderId="0" xfId="0" applyNumberFormat="1" applyFont="1" applyBorder="1" applyAlignment="1">
      <alignment horizontal="center" vertical="center" wrapText="1"/>
    </xf>
    <xf numFmtId="164" fontId="42" fillId="0" borderId="27" xfId="0" applyNumberFormat="1" applyFont="1" applyBorder="1" applyAlignment="1">
      <alignment horizontal="center" vertical="center" wrapText="1"/>
    </xf>
    <xf numFmtId="164" fontId="17" fillId="0" borderId="59" xfId="1" applyNumberFormat="1" applyFont="1" applyFill="1" applyBorder="1" applyAlignment="1">
      <alignment horizontal="center" vertical="center"/>
    </xf>
    <xf numFmtId="164" fontId="17" fillId="0" borderId="53" xfId="1" applyNumberFormat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vertical="center"/>
    </xf>
    <xf numFmtId="164" fontId="17" fillId="0" borderId="11" xfId="1" applyNumberFormat="1" applyFont="1" applyFill="1" applyBorder="1" applyAlignment="1">
      <alignment vertical="center"/>
    </xf>
    <xf numFmtId="164" fontId="13" fillId="0" borderId="3" xfId="1" applyNumberFormat="1" applyFont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45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7" borderId="3" xfId="1" applyNumberFormat="1" applyFont="1" applyFill="1" applyBorder="1" applyAlignment="1">
      <alignment vertical="center"/>
    </xf>
    <xf numFmtId="164" fontId="13" fillId="7" borderId="11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164" fontId="3" fillId="7" borderId="3" xfId="1" applyNumberFormat="1" applyFont="1" applyFill="1" applyBorder="1" applyAlignment="1">
      <alignment vertical="center"/>
    </xf>
    <xf numFmtId="164" fontId="3" fillId="7" borderId="11" xfId="1" applyNumberFormat="1" applyFont="1" applyFill="1" applyBorder="1" applyAlignment="1">
      <alignment vertical="center"/>
    </xf>
    <xf numFmtId="164" fontId="13" fillId="0" borderId="3" xfId="1" applyNumberFormat="1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5" fontId="13" fillId="7" borderId="3" xfId="1" applyNumberFormat="1" applyFont="1" applyFill="1" applyBorder="1" applyAlignment="1">
      <alignment horizontal="right" vertical="center" wrapText="1"/>
    </xf>
    <xf numFmtId="165" fontId="13" fillId="7" borderId="11" xfId="1" applyNumberFormat="1" applyFont="1" applyFill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165" fontId="13" fillId="0" borderId="11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64" fontId="30" fillId="0" borderId="3" xfId="1" applyNumberFormat="1" applyFont="1" applyBorder="1" applyAlignment="1">
      <alignment horizontal="center" vertical="center"/>
    </xf>
    <xf numFmtId="164" fontId="30" fillId="0" borderId="11" xfId="1" applyNumberFormat="1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 wrapText="1"/>
    </xf>
    <xf numFmtId="164" fontId="30" fillId="0" borderId="45" xfId="0" applyNumberFormat="1" applyFont="1" applyBorder="1" applyAlignment="1">
      <alignment horizontal="center" vertical="center" wrapText="1"/>
    </xf>
    <xf numFmtId="164" fontId="30" fillId="0" borderId="2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164" fontId="30" fillId="7" borderId="3" xfId="1" applyNumberFormat="1" applyFont="1" applyFill="1" applyBorder="1" applyAlignment="1">
      <alignment vertical="center"/>
    </xf>
    <xf numFmtId="164" fontId="30" fillId="7" borderId="11" xfId="1" applyNumberFormat="1" applyFont="1" applyFill="1" applyBorder="1" applyAlignment="1">
      <alignment vertical="center"/>
    </xf>
    <xf numFmtId="164" fontId="30" fillId="0" borderId="3" xfId="1" applyNumberFormat="1" applyFont="1" applyBorder="1" applyAlignment="1">
      <alignment vertical="center"/>
    </xf>
    <xf numFmtId="164" fontId="30" fillId="0" borderId="11" xfId="1" applyNumberFormat="1" applyFont="1" applyBorder="1" applyAlignment="1">
      <alignment vertical="center"/>
    </xf>
    <xf numFmtId="165" fontId="30" fillId="7" borderId="3" xfId="1" applyNumberFormat="1" applyFont="1" applyFill="1" applyBorder="1" applyAlignment="1">
      <alignment horizontal="right" vertical="center" wrapText="1"/>
    </xf>
    <xf numFmtId="165" fontId="30" fillId="7" borderId="11" xfId="1" applyNumberFormat="1" applyFont="1" applyFill="1" applyBorder="1" applyAlignment="1">
      <alignment horizontal="right" vertical="center" wrapText="1"/>
    </xf>
    <xf numFmtId="165" fontId="30" fillId="0" borderId="3" xfId="0" applyNumberFormat="1" applyFont="1" applyBorder="1" applyAlignment="1">
      <alignment horizontal="right" vertical="center" wrapText="1"/>
    </xf>
    <xf numFmtId="165" fontId="30" fillId="0" borderId="11" xfId="0" applyNumberFormat="1" applyFont="1" applyBorder="1" applyAlignment="1">
      <alignment horizontal="right" vertical="center" wrapText="1"/>
    </xf>
    <xf numFmtId="164" fontId="7" fillId="7" borderId="3" xfId="1" applyNumberFormat="1" applyFont="1" applyFill="1" applyBorder="1" applyAlignment="1">
      <alignment vertical="center"/>
    </xf>
    <xf numFmtId="164" fontId="7" fillId="7" borderId="11" xfId="1" applyNumberFormat="1" applyFont="1" applyFill="1" applyBorder="1" applyAlignment="1">
      <alignment vertical="center"/>
    </xf>
    <xf numFmtId="165" fontId="25" fillId="5" borderId="29" xfId="0" applyNumberFormat="1" applyFont="1" applyFill="1" applyBorder="1" applyAlignment="1">
      <alignment horizontal="right" vertical="center"/>
    </xf>
    <xf numFmtId="165" fontId="25" fillId="5" borderId="35" xfId="0" applyNumberFormat="1" applyFont="1" applyFill="1" applyBorder="1" applyAlignment="1">
      <alignment horizontal="right" vertical="center"/>
    </xf>
    <xf numFmtId="164" fontId="13" fillId="0" borderId="10" xfId="1" applyNumberFormat="1" applyFont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64" fontId="13" fillId="0" borderId="48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164" fontId="13" fillId="0" borderId="49" xfId="1" applyNumberFormat="1" applyFont="1" applyBorder="1" applyAlignment="1">
      <alignment horizontal="center" vertical="center"/>
    </xf>
    <xf numFmtId="164" fontId="13" fillId="4" borderId="50" xfId="1" applyNumberFormat="1" applyFont="1" applyFill="1" applyBorder="1" applyAlignment="1">
      <alignment horizontal="center" vertical="center"/>
    </xf>
    <xf numFmtId="164" fontId="13" fillId="4" borderId="51" xfId="1" applyNumberFormat="1" applyFont="1" applyFill="1" applyBorder="1" applyAlignment="1">
      <alignment horizontal="center" vertical="center"/>
    </xf>
    <xf numFmtId="164" fontId="13" fillId="0" borderId="43" xfId="1" applyNumberFormat="1" applyFont="1" applyBorder="1" applyAlignment="1">
      <alignment horizontal="center" vertical="center"/>
    </xf>
    <xf numFmtId="164" fontId="13" fillId="0" borderId="44" xfId="1" applyNumberFormat="1" applyFont="1" applyBorder="1" applyAlignment="1">
      <alignment horizontal="center" vertical="center"/>
    </xf>
    <xf numFmtId="164" fontId="13" fillId="4" borderId="3" xfId="1" applyNumberFormat="1" applyFont="1" applyFill="1" applyBorder="1" applyAlignment="1">
      <alignment horizontal="center" vertical="center"/>
    </xf>
    <xf numFmtId="164" fontId="13" fillId="4" borderId="11" xfId="1" applyNumberFormat="1" applyFont="1" applyFill="1" applyBorder="1" applyAlignment="1">
      <alignment horizontal="center" vertical="center"/>
    </xf>
    <xf numFmtId="164" fontId="13" fillId="0" borderId="45" xfId="1" applyNumberFormat="1" applyFont="1" applyBorder="1" applyAlignment="1">
      <alignment horizontal="center" vertical="center"/>
    </xf>
    <xf numFmtId="164" fontId="13" fillId="0" borderId="6" xfId="1" applyNumberFormat="1" applyFont="1" applyBorder="1" applyAlignment="1">
      <alignment horizontal="center" vertical="center"/>
    </xf>
    <xf numFmtId="164" fontId="3" fillId="0" borderId="19" xfId="1" applyNumberFormat="1" applyFont="1" applyFill="1" applyBorder="1" applyAlignment="1">
      <alignment vertical="center"/>
    </xf>
    <xf numFmtId="164" fontId="3" fillId="0" borderId="46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/>
    </xf>
    <xf numFmtId="164" fontId="13" fillId="0" borderId="11" xfId="1" applyNumberFormat="1" applyFont="1" applyFill="1" applyBorder="1" applyAlignment="1">
      <alignment vertical="center"/>
    </xf>
    <xf numFmtId="165" fontId="25" fillId="5" borderId="29" xfId="1" applyNumberFormat="1" applyFont="1" applyFill="1" applyBorder="1" applyAlignment="1">
      <alignment horizontal="right" vertical="center" wrapText="1"/>
    </xf>
    <xf numFmtId="165" fontId="25" fillId="5" borderId="35" xfId="1" applyNumberFormat="1" applyFont="1" applyFill="1" applyBorder="1" applyAlignment="1">
      <alignment horizontal="right" vertical="center" wrapText="1"/>
    </xf>
    <xf numFmtId="165" fontId="25" fillId="5" borderId="29" xfId="0" applyNumberFormat="1" applyFont="1" applyFill="1" applyBorder="1" applyAlignment="1">
      <alignment horizontal="right" vertical="center" wrapText="1"/>
    </xf>
    <xf numFmtId="165" fontId="25" fillId="5" borderId="35" xfId="0" applyNumberFormat="1" applyFont="1" applyFill="1" applyBorder="1" applyAlignment="1">
      <alignment horizontal="right" vertical="center" wrapText="1"/>
    </xf>
    <xf numFmtId="164" fontId="13" fillId="0" borderId="19" xfId="1" applyNumberFormat="1" applyFont="1" applyFill="1" applyBorder="1" applyAlignment="1">
      <alignment vertical="center"/>
    </xf>
    <xf numFmtId="164" fontId="13" fillId="0" borderId="46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13" fillId="0" borderId="38" xfId="0" applyNumberFormat="1" applyFont="1" applyBorder="1" applyAlignment="1">
      <alignment horizontal="center" vertical="center" wrapText="1"/>
    </xf>
    <xf numFmtId="164" fontId="13" fillId="0" borderId="47" xfId="0" applyNumberFormat="1" applyFont="1" applyBorder="1" applyAlignment="1">
      <alignment horizontal="center" vertical="center" wrapText="1"/>
    </xf>
    <xf numFmtId="164" fontId="13" fillId="0" borderId="39" xfId="0" applyNumberFormat="1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164" fontId="13" fillId="0" borderId="40" xfId="0" applyNumberFormat="1" applyFont="1" applyBorder="1" applyAlignment="1">
      <alignment horizontal="center" vertical="center" wrapText="1"/>
    </xf>
    <xf numFmtId="164" fontId="13" fillId="0" borderId="52" xfId="0" applyNumberFormat="1" applyFont="1" applyBorder="1" applyAlignment="1">
      <alignment horizontal="center" vertical="center" wrapText="1"/>
    </xf>
    <xf numFmtId="164" fontId="13" fillId="0" borderId="37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269875</xdr:colOff>
      <xdr:row>10</xdr:row>
      <xdr:rowOff>95250</xdr:rowOff>
    </xdr:from>
    <xdr:to>
      <xdr:col>14</xdr:col>
      <xdr:colOff>746125</xdr:colOff>
      <xdr:row>10</xdr:row>
      <xdr:rowOff>140969</xdr:rowOff>
    </xdr:to>
    <xdr:sp macro="" textlink="">
      <xdr:nvSpPr>
        <xdr:cNvPr id="2" name="Right Arrow 1"/>
        <xdr:cNvSpPr/>
      </xdr:nvSpPr>
      <xdr:spPr>
        <a:xfrm>
          <a:off x="5546725" y="19050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12</xdr:row>
      <xdr:rowOff>95250</xdr:rowOff>
    </xdr:from>
    <xdr:to>
      <xdr:col>14</xdr:col>
      <xdr:colOff>746125</xdr:colOff>
      <xdr:row>12</xdr:row>
      <xdr:rowOff>140969</xdr:rowOff>
    </xdr:to>
    <xdr:sp macro="" textlink="">
      <xdr:nvSpPr>
        <xdr:cNvPr id="3" name="Right Arrow 2"/>
        <xdr:cNvSpPr/>
      </xdr:nvSpPr>
      <xdr:spPr>
        <a:xfrm>
          <a:off x="5546725" y="226695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14</xdr:row>
      <xdr:rowOff>63500</xdr:rowOff>
    </xdr:from>
    <xdr:to>
      <xdr:col>14</xdr:col>
      <xdr:colOff>746125</xdr:colOff>
      <xdr:row>14</xdr:row>
      <xdr:rowOff>109219</xdr:rowOff>
    </xdr:to>
    <xdr:sp macro="" textlink="">
      <xdr:nvSpPr>
        <xdr:cNvPr id="4" name="Right Arrow 3"/>
        <xdr:cNvSpPr/>
      </xdr:nvSpPr>
      <xdr:spPr>
        <a:xfrm>
          <a:off x="5546725" y="259715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238125</xdr:colOff>
      <xdr:row>16</xdr:row>
      <xdr:rowOff>111125</xdr:rowOff>
    </xdr:from>
    <xdr:to>
      <xdr:col>14</xdr:col>
      <xdr:colOff>714375</xdr:colOff>
      <xdr:row>16</xdr:row>
      <xdr:rowOff>156844</xdr:rowOff>
    </xdr:to>
    <xdr:sp macro="" textlink="">
      <xdr:nvSpPr>
        <xdr:cNvPr id="5" name="Right Arrow 4"/>
        <xdr:cNvSpPr/>
      </xdr:nvSpPr>
      <xdr:spPr>
        <a:xfrm>
          <a:off x="5514975" y="30067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254000</xdr:colOff>
      <xdr:row>18</xdr:row>
      <xdr:rowOff>95250</xdr:rowOff>
    </xdr:from>
    <xdr:to>
      <xdr:col>14</xdr:col>
      <xdr:colOff>730250</xdr:colOff>
      <xdr:row>18</xdr:row>
      <xdr:rowOff>140969</xdr:rowOff>
    </xdr:to>
    <xdr:sp macro="" textlink="">
      <xdr:nvSpPr>
        <xdr:cNvPr id="6" name="Right Arrow 5"/>
        <xdr:cNvSpPr/>
      </xdr:nvSpPr>
      <xdr:spPr>
        <a:xfrm>
          <a:off x="5530850" y="33528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254000</xdr:colOff>
      <xdr:row>20</xdr:row>
      <xdr:rowOff>111125</xdr:rowOff>
    </xdr:from>
    <xdr:to>
      <xdr:col>14</xdr:col>
      <xdr:colOff>730250</xdr:colOff>
      <xdr:row>20</xdr:row>
      <xdr:rowOff>156844</xdr:rowOff>
    </xdr:to>
    <xdr:sp macro="" textlink="">
      <xdr:nvSpPr>
        <xdr:cNvPr id="7" name="Right Arrow 6"/>
        <xdr:cNvSpPr/>
      </xdr:nvSpPr>
      <xdr:spPr>
        <a:xfrm>
          <a:off x="5530850" y="37306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238125</xdr:colOff>
      <xdr:row>22</xdr:row>
      <xdr:rowOff>95250</xdr:rowOff>
    </xdr:from>
    <xdr:to>
      <xdr:col>14</xdr:col>
      <xdr:colOff>714375</xdr:colOff>
      <xdr:row>22</xdr:row>
      <xdr:rowOff>140969</xdr:rowOff>
    </xdr:to>
    <xdr:sp macro="" textlink="">
      <xdr:nvSpPr>
        <xdr:cNvPr id="8" name="Right Arrow 7"/>
        <xdr:cNvSpPr/>
      </xdr:nvSpPr>
      <xdr:spPr>
        <a:xfrm>
          <a:off x="5514975" y="40767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12</xdr:row>
      <xdr:rowOff>95250</xdr:rowOff>
    </xdr:from>
    <xdr:to>
      <xdr:col>14</xdr:col>
      <xdr:colOff>746125</xdr:colOff>
      <xdr:row>12</xdr:row>
      <xdr:rowOff>140969</xdr:rowOff>
    </xdr:to>
    <xdr:sp macro="" textlink="">
      <xdr:nvSpPr>
        <xdr:cNvPr id="10" name="Right Arrow 9"/>
        <xdr:cNvSpPr/>
      </xdr:nvSpPr>
      <xdr:spPr>
        <a:xfrm>
          <a:off x="12690475" y="2343150"/>
          <a:ext cx="161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14</xdr:row>
      <xdr:rowOff>95250</xdr:rowOff>
    </xdr:from>
    <xdr:to>
      <xdr:col>14</xdr:col>
      <xdr:colOff>746125</xdr:colOff>
      <xdr:row>14</xdr:row>
      <xdr:rowOff>140969</xdr:rowOff>
    </xdr:to>
    <xdr:sp macro="" textlink="">
      <xdr:nvSpPr>
        <xdr:cNvPr id="12" name="Right Arrow 11"/>
        <xdr:cNvSpPr/>
      </xdr:nvSpPr>
      <xdr:spPr>
        <a:xfrm>
          <a:off x="12690475" y="2343150"/>
          <a:ext cx="161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16</xdr:row>
      <xdr:rowOff>95250</xdr:rowOff>
    </xdr:from>
    <xdr:to>
      <xdr:col>14</xdr:col>
      <xdr:colOff>746125</xdr:colOff>
      <xdr:row>16</xdr:row>
      <xdr:rowOff>140969</xdr:rowOff>
    </xdr:to>
    <xdr:sp macro="" textlink="">
      <xdr:nvSpPr>
        <xdr:cNvPr id="14" name="Right Arrow 13"/>
        <xdr:cNvSpPr/>
      </xdr:nvSpPr>
      <xdr:spPr>
        <a:xfrm>
          <a:off x="12690475" y="2343150"/>
          <a:ext cx="161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269875</xdr:colOff>
      <xdr:row>10</xdr:row>
      <xdr:rowOff>95250</xdr:rowOff>
    </xdr:from>
    <xdr:to>
      <xdr:col>14</xdr:col>
      <xdr:colOff>746125</xdr:colOff>
      <xdr:row>10</xdr:row>
      <xdr:rowOff>140969</xdr:rowOff>
    </xdr:to>
    <xdr:sp macro="" textlink="">
      <xdr:nvSpPr>
        <xdr:cNvPr id="2" name="Right Arrow 1"/>
        <xdr:cNvSpPr/>
      </xdr:nvSpPr>
      <xdr:spPr>
        <a:xfrm>
          <a:off x="20939125" y="30321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12</xdr:row>
      <xdr:rowOff>95250</xdr:rowOff>
    </xdr:from>
    <xdr:to>
      <xdr:col>14</xdr:col>
      <xdr:colOff>746125</xdr:colOff>
      <xdr:row>12</xdr:row>
      <xdr:rowOff>140969</xdr:rowOff>
    </xdr:to>
    <xdr:sp macro="" textlink="">
      <xdr:nvSpPr>
        <xdr:cNvPr id="4" name="Right Arrow 3"/>
        <xdr:cNvSpPr/>
      </xdr:nvSpPr>
      <xdr:spPr>
        <a:xfrm>
          <a:off x="20939125" y="34766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14</xdr:row>
      <xdr:rowOff>63500</xdr:rowOff>
    </xdr:from>
    <xdr:to>
      <xdr:col>14</xdr:col>
      <xdr:colOff>746125</xdr:colOff>
      <xdr:row>14</xdr:row>
      <xdr:rowOff>109219</xdr:rowOff>
    </xdr:to>
    <xdr:sp macro="" textlink="">
      <xdr:nvSpPr>
        <xdr:cNvPr id="5" name="Right Arrow 4"/>
        <xdr:cNvSpPr/>
      </xdr:nvSpPr>
      <xdr:spPr>
        <a:xfrm>
          <a:off x="20939125" y="388937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238125</xdr:colOff>
      <xdr:row>16</xdr:row>
      <xdr:rowOff>111125</xdr:rowOff>
    </xdr:from>
    <xdr:to>
      <xdr:col>14</xdr:col>
      <xdr:colOff>714375</xdr:colOff>
      <xdr:row>16</xdr:row>
      <xdr:rowOff>156844</xdr:rowOff>
    </xdr:to>
    <xdr:sp macro="" textlink="">
      <xdr:nvSpPr>
        <xdr:cNvPr id="7" name="Right Arrow 6"/>
        <xdr:cNvSpPr/>
      </xdr:nvSpPr>
      <xdr:spPr>
        <a:xfrm>
          <a:off x="20907375" y="43815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254000</xdr:colOff>
      <xdr:row>18</xdr:row>
      <xdr:rowOff>95250</xdr:rowOff>
    </xdr:from>
    <xdr:to>
      <xdr:col>14</xdr:col>
      <xdr:colOff>730250</xdr:colOff>
      <xdr:row>18</xdr:row>
      <xdr:rowOff>140969</xdr:rowOff>
    </xdr:to>
    <xdr:sp macro="" textlink="">
      <xdr:nvSpPr>
        <xdr:cNvPr id="8" name="Right Arrow 7"/>
        <xdr:cNvSpPr/>
      </xdr:nvSpPr>
      <xdr:spPr>
        <a:xfrm>
          <a:off x="20923250" y="48101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254000</xdr:colOff>
      <xdr:row>20</xdr:row>
      <xdr:rowOff>111125</xdr:rowOff>
    </xdr:from>
    <xdr:to>
      <xdr:col>14</xdr:col>
      <xdr:colOff>730250</xdr:colOff>
      <xdr:row>20</xdr:row>
      <xdr:rowOff>156844</xdr:rowOff>
    </xdr:to>
    <xdr:sp macro="" textlink="">
      <xdr:nvSpPr>
        <xdr:cNvPr id="9" name="Right Arrow 8"/>
        <xdr:cNvSpPr/>
      </xdr:nvSpPr>
      <xdr:spPr>
        <a:xfrm>
          <a:off x="20923250" y="52705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238125</xdr:colOff>
      <xdr:row>22</xdr:row>
      <xdr:rowOff>95250</xdr:rowOff>
    </xdr:from>
    <xdr:to>
      <xdr:col>14</xdr:col>
      <xdr:colOff>714375</xdr:colOff>
      <xdr:row>22</xdr:row>
      <xdr:rowOff>140969</xdr:rowOff>
    </xdr:to>
    <xdr:sp macro="" textlink="">
      <xdr:nvSpPr>
        <xdr:cNvPr id="10" name="Right Arrow 9"/>
        <xdr:cNvSpPr/>
      </xdr:nvSpPr>
      <xdr:spPr>
        <a:xfrm>
          <a:off x="20907375" y="56991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1"/>
  <sheetViews>
    <sheetView topLeftCell="E1" zoomScaleNormal="100" workbookViewId="0">
      <selection activeCell="G17" sqref="G17"/>
    </sheetView>
  </sheetViews>
  <sheetFormatPr defaultColWidth="9.140625" defaultRowHeight="14.25" customHeight="1"/>
  <cols>
    <col min="1" max="1" width="7" style="136" customWidth="1"/>
    <col min="2" max="2" width="34.28515625" style="97" customWidth="1"/>
    <col min="3" max="5" width="15.7109375" style="468" customWidth="1"/>
    <col min="6" max="9" width="15.7109375" style="470" customWidth="1"/>
    <col min="10" max="10" width="15.7109375" style="96" customWidth="1"/>
    <col min="11" max="14" width="15.7109375" style="97" customWidth="1"/>
    <col min="15" max="15" width="6.42578125" style="97" customWidth="1"/>
    <col min="16" max="18" width="15.7109375" style="97" customWidth="1"/>
    <col min="19" max="16384" width="9.140625" style="97"/>
  </cols>
  <sheetData>
    <row r="1" spans="1:23" ht="14.25" customHeight="1">
      <c r="A1" s="582" t="s">
        <v>13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441"/>
      <c r="T1" s="441"/>
      <c r="U1" s="441"/>
      <c r="V1" s="441"/>
      <c r="W1" s="441"/>
    </row>
    <row r="2" spans="1:23" ht="14.25" customHeight="1">
      <c r="A2" s="582" t="s">
        <v>640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</row>
    <row r="3" spans="1:23" ht="14.25" customHeight="1">
      <c r="A3" s="97"/>
      <c r="C3" s="97"/>
      <c r="D3" s="440"/>
      <c r="E3" s="442"/>
      <c r="F3" s="443"/>
      <c r="G3" s="443"/>
      <c r="H3" s="443"/>
      <c r="I3" s="443"/>
      <c r="J3" s="444"/>
      <c r="K3" s="101"/>
      <c r="R3" s="457" t="s">
        <v>147</v>
      </c>
    </row>
    <row r="4" spans="1:23" ht="14.25" customHeight="1">
      <c r="A4" s="582" t="s">
        <v>16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</row>
    <row r="5" spans="1:23" ht="14.25" customHeight="1" thickBot="1">
      <c r="A5" s="444"/>
      <c r="B5" s="444"/>
      <c r="C5" s="444"/>
      <c r="D5" s="444"/>
      <c r="E5" s="444"/>
      <c r="F5" s="445"/>
      <c r="G5" s="445"/>
      <c r="H5" s="445"/>
      <c r="I5" s="445"/>
      <c r="J5" s="444"/>
      <c r="K5" s="444"/>
    </row>
    <row r="6" spans="1:23" ht="14.25" customHeight="1">
      <c r="A6" s="583" t="s">
        <v>20</v>
      </c>
      <c r="B6" s="584"/>
      <c r="C6" s="580" t="s">
        <v>17</v>
      </c>
      <c r="D6" s="573"/>
      <c r="E6" s="573"/>
      <c r="F6" s="580" t="s">
        <v>19</v>
      </c>
      <c r="G6" s="573"/>
      <c r="H6" s="574"/>
      <c r="I6" s="580" t="s">
        <v>28</v>
      </c>
      <c r="J6" s="573"/>
      <c r="K6" s="574"/>
      <c r="L6" s="573" t="s">
        <v>40</v>
      </c>
      <c r="M6" s="573"/>
      <c r="N6" s="574"/>
      <c r="O6" s="565"/>
      <c r="P6" s="596" t="s">
        <v>639</v>
      </c>
      <c r="Q6" s="597"/>
      <c r="R6" s="598"/>
    </row>
    <row r="7" spans="1:23" ht="14.25" customHeight="1">
      <c r="A7" s="585"/>
      <c r="B7" s="586"/>
      <c r="C7" s="581"/>
      <c r="D7" s="575"/>
      <c r="E7" s="575"/>
      <c r="F7" s="581"/>
      <c r="G7" s="575"/>
      <c r="H7" s="576"/>
      <c r="I7" s="581"/>
      <c r="J7" s="575"/>
      <c r="K7" s="576"/>
      <c r="L7" s="575"/>
      <c r="M7" s="575"/>
      <c r="N7" s="576"/>
      <c r="O7" s="565"/>
      <c r="P7" s="599"/>
      <c r="Q7" s="600"/>
      <c r="R7" s="601"/>
    </row>
    <row r="8" spans="1:23" s="136" customFormat="1" ht="8.25" customHeight="1" thickBot="1">
      <c r="A8" s="585"/>
      <c r="B8" s="586"/>
      <c r="C8" s="589" t="s">
        <v>21</v>
      </c>
      <c r="D8" s="591" t="s">
        <v>18</v>
      </c>
      <c r="E8" s="594" t="s">
        <v>148</v>
      </c>
      <c r="F8" s="602" t="s">
        <v>21</v>
      </c>
      <c r="G8" s="604" t="s">
        <v>18</v>
      </c>
      <c r="H8" s="571" t="s">
        <v>148</v>
      </c>
      <c r="I8" s="593" t="s">
        <v>21</v>
      </c>
      <c r="J8" s="578" t="s">
        <v>18</v>
      </c>
      <c r="K8" s="579" t="s">
        <v>148</v>
      </c>
      <c r="L8" s="577" t="s">
        <v>21</v>
      </c>
      <c r="M8" s="578" t="s">
        <v>18</v>
      </c>
      <c r="N8" s="579" t="s">
        <v>148</v>
      </c>
      <c r="O8" s="566"/>
      <c r="P8" s="599"/>
      <c r="Q8" s="600"/>
      <c r="R8" s="601"/>
    </row>
    <row r="9" spans="1:23" ht="54.75" customHeight="1" thickBot="1">
      <c r="A9" s="587"/>
      <c r="B9" s="588"/>
      <c r="C9" s="590"/>
      <c r="D9" s="592"/>
      <c r="E9" s="595"/>
      <c r="F9" s="603"/>
      <c r="G9" s="605"/>
      <c r="H9" s="572"/>
      <c r="I9" s="593"/>
      <c r="J9" s="578"/>
      <c r="K9" s="579"/>
      <c r="L9" s="577"/>
      <c r="M9" s="578"/>
      <c r="N9" s="579"/>
      <c r="O9" s="566"/>
      <c r="P9" s="568" t="s">
        <v>21</v>
      </c>
      <c r="Q9" s="569" t="s">
        <v>18</v>
      </c>
      <c r="R9" s="567" t="s">
        <v>145</v>
      </c>
    </row>
    <row r="10" spans="1:23" ht="14.25" customHeight="1">
      <c r="A10" s="537"/>
      <c r="B10" s="73"/>
      <c r="C10" s="556" t="s">
        <v>61</v>
      </c>
      <c r="D10" s="447" t="s">
        <v>61</v>
      </c>
      <c r="E10" s="559" t="s">
        <v>61</v>
      </c>
      <c r="F10" s="550" t="s">
        <v>61</v>
      </c>
      <c r="G10" s="547" t="s">
        <v>61</v>
      </c>
      <c r="H10" s="536" t="s">
        <v>61</v>
      </c>
      <c r="I10" s="550" t="s">
        <v>61</v>
      </c>
      <c r="J10" s="547" t="s">
        <v>61</v>
      </c>
      <c r="K10" s="536" t="s">
        <v>61</v>
      </c>
      <c r="L10" s="449" t="s">
        <v>61</v>
      </c>
      <c r="M10" s="547" t="s">
        <v>61</v>
      </c>
      <c r="N10" s="536" t="s">
        <v>61</v>
      </c>
      <c r="O10" s="449"/>
      <c r="P10" s="512" t="s">
        <v>61</v>
      </c>
      <c r="Q10" s="513" t="s">
        <v>61</v>
      </c>
      <c r="R10" s="513" t="s">
        <v>61</v>
      </c>
    </row>
    <row r="11" spans="1:23" ht="14.25" customHeight="1">
      <c r="A11" s="537">
        <v>1</v>
      </c>
      <c r="B11" s="442" t="s">
        <v>22</v>
      </c>
      <c r="C11" s="551">
        <f>+'Prog1-Administration'!D153</f>
        <v>7158459</v>
      </c>
      <c r="D11" s="451">
        <f>+'Prog1-Administration'!C153</f>
        <v>5443937.1799999997</v>
      </c>
      <c r="E11" s="560">
        <f>SUM(C11:D11)</f>
        <v>12602396.18</v>
      </c>
      <c r="F11" s="551">
        <f>+'Prog1-Administration'!D154</f>
        <v>10459309</v>
      </c>
      <c r="G11" s="450">
        <f>+'Prog1-Administration'!C154</f>
        <v>3483910.96</v>
      </c>
      <c r="H11" s="448">
        <f>SUM(F11:G11)</f>
        <v>13943219.960000001</v>
      </c>
      <c r="I11" s="551">
        <f>+'Prog1-Administration'!D155</f>
        <v>15958000</v>
      </c>
      <c r="J11" s="450">
        <f>+'Prog1-Administration'!C155</f>
        <v>11348884.640000001</v>
      </c>
      <c r="K11" s="448">
        <f>SUM(I11:J11)</f>
        <v>27306884.640000001</v>
      </c>
      <c r="L11" s="453">
        <f>+'Prog1-Administration'!D156</f>
        <v>5860000</v>
      </c>
      <c r="M11" s="450">
        <f>+'Prog1-Administration'!C156</f>
        <v>4586737.87</v>
      </c>
      <c r="N11" s="448">
        <f>SUM(L11:M11)</f>
        <v>10446737.870000001</v>
      </c>
      <c r="O11" s="453"/>
      <c r="P11" s="514">
        <f t="shared" ref="P11:P23" si="0">SUM(C11+F11+I11+L11)</f>
        <v>39435768</v>
      </c>
      <c r="Q11" s="514">
        <f t="shared" ref="Q11:Q23" si="1">SUM(D11+G11+J11+M11)</f>
        <v>24863470.650000002</v>
      </c>
      <c r="R11" s="515">
        <f>SUM(P11:Q11)</f>
        <v>64299238.650000006</v>
      </c>
    </row>
    <row r="12" spans="1:23" ht="14.25" customHeight="1">
      <c r="A12" s="537"/>
      <c r="B12" s="442"/>
      <c r="C12" s="557"/>
      <c r="D12" s="454"/>
      <c r="E12" s="560"/>
      <c r="F12" s="551"/>
      <c r="G12" s="450"/>
      <c r="H12" s="448">
        <f t="shared" ref="H12:H23" si="2">SUM(F12:G12)</f>
        <v>0</v>
      </c>
      <c r="I12" s="551"/>
      <c r="J12" s="450"/>
      <c r="K12" s="448">
        <f t="shared" ref="K12:K23" si="3">SUM(I12:J12)</f>
        <v>0</v>
      </c>
      <c r="L12" s="453"/>
      <c r="M12" s="450"/>
      <c r="N12" s="448">
        <f t="shared" ref="N12:N24" si="4">SUM(L12:M12)</f>
        <v>0</v>
      </c>
      <c r="O12" s="453"/>
      <c r="P12" s="514">
        <f t="shared" si="0"/>
        <v>0</v>
      </c>
      <c r="Q12" s="514">
        <f t="shared" si="1"/>
        <v>0</v>
      </c>
      <c r="R12" s="515">
        <f t="shared" ref="R12:R23" si="5">SUM(P12:Q12)</f>
        <v>0</v>
      </c>
    </row>
    <row r="13" spans="1:23" ht="14.25" customHeight="1">
      <c r="A13" s="537">
        <v>2</v>
      </c>
      <c r="B13" s="442" t="s">
        <v>818</v>
      </c>
      <c r="C13" s="551">
        <f>+'Prog2-Legal,Authorisations&amp;Comp'!D75</f>
        <v>3090903</v>
      </c>
      <c r="D13" s="455">
        <f>+'Prog2-Legal,Authorisations&amp;Comp'!C75</f>
        <v>331222</v>
      </c>
      <c r="E13" s="561">
        <f>SUM(C13:D13)</f>
        <v>3422125</v>
      </c>
      <c r="F13" s="551">
        <f>+'Prog2-Legal,Authorisations&amp;Comp'!D76</f>
        <v>3806653</v>
      </c>
      <c r="G13" s="450">
        <f>+'Prog2-Legal,Authorisations&amp;Comp'!C76</f>
        <v>739464</v>
      </c>
      <c r="H13" s="448">
        <f t="shared" si="2"/>
        <v>4546117</v>
      </c>
      <c r="I13" s="551">
        <f>+'Prog2-Legal,Authorisations&amp;Comp'!D77</f>
        <v>5060131</v>
      </c>
      <c r="J13" s="450">
        <f>+'Prog2-Legal,Authorisations&amp;Comp'!C77</f>
        <v>852711.75</v>
      </c>
      <c r="K13" s="448">
        <f t="shared" si="3"/>
        <v>5912842.75</v>
      </c>
      <c r="L13" s="453">
        <f>+'Prog2-Legal,Authorisations&amp;Comp'!D78</f>
        <v>2582410</v>
      </c>
      <c r="M13" s="450">
        <f>+'Prog2-Legal,Authorisations&amp;Comp'!C78</f>
        <v>133941</v>
      </c>
      <c r="N13" s="448">
        <f t="shared" si="4"/>
        <v>2716351</v>
      </c>
      <c r="O13" s="453"/>
      <c r="P13" s="514">
        <f t="shared" si="0"/>
        <v>14540097</v>
      </c>
      <c r="Q13" s="514">
        <f t="shared" si="1"/>
        <v>2057338.75</v>
      </c>
      <c r="R13" s="515">
        <f t="shared" si="5"/>
        <v>16597435.75</v>
      </c>
    </row>
    <row r="14" spans="1:23" ht="14.25" customHeight="1">
      <c r="A14" s="537"/>
      <c r="B14" s="442"/>
      <c r="C14" s="557"/>
      <c r="D14" s="454"/>
      <c r="E14" s="560"/>
      <c r="F14" s="551"/>
      <c r="G14" s="450"/>
      <c r="H14" s="448">
        <f t="shared" si="2"/>
        <v>0</v>
      </c>
      <c r="I14" s="551"/>
      <c r="J14" s="450"/>
      <c r="K14" s="448">
        <f t="shared" si="3"/>
        <v>0</v>
      </c>
      <c r="L14" s="453"/>
      <c r="M14" s="450"/>
      <c r="N14" s="448">
        <f t="shared" si="4"/>
        <v>0</v>
      </c>
      <c r="O14" s="453"/>
      <c r="P14" s="514">
        <f t="shared" si="0"/>
        <v>0</v>
      </c>
      <c r="Q14" s="514">
        <f t="shared" si="1"/>
        <v>0</v>
      </c>
      <c r="R14" s="515">
        <f t="shared" si="5"/>
        <v>0</v>
      </c>
    </row>
    <row r="15" spans="1:23" ht="14.25" customHeight="1">
      <c r="A15" s="538">
        <v>3</v>
      </c>
      <c r="B15" s="442" t="s">
        <v>389</v>
      </c>
      <c r="C15" s="551">
        <f>+'Prog3-Oceans &amp; Coasts'!D190</f>
        <v>1618109</v>
      </c>
      <c r="D15" s="455">
        <f>+'Prog3-Oceans &amp; Coasts'!C190</f>
        <v>1177048.24</v>
      </c>
      <c r="E15" s="561">
        <f>SUM(C15:D15)</f>
        <v>2795157.24</v>
      </c>
      <c r="F15" s="551">
        <f>+'Prog3-Oceans &amp; Coasts'!D191</f>
        <v>1802642.4</v>
      </c>
      <c r="G15" s="450">
        <f>+'Prog3-Oceans &amp; Coasts'!C191</f>
        <v>1228468.1499999999</v>
      </c>
      <c r="H15" s="448">
        <f t="shared" si="2"/>
        <v>3031110.55</v>
      </c>
      <c r="I15" s="551">
        <f>+'Prog3-Oceans &amp; Coasts'!D192</f>
        <v>5068660</v>
      </c>
      <c r="J15" s="450">
        <f>+'Prog3-Oceans &amp; Coasts'!C192</f>
        <v>1313458.6700000002</v>
      </c>
      <c r="K15" s="448">
        <f t="shared" si="3"/>
        <v>6382118.6699999999</v>
      </c>
      <c r="L15" s="453">
        <f>+'Prog3-Oceans &amp; Coasts'!D193</f>
        <v>1906149</v>
      </c>
      <c r="M15" s="450">
        <f>+'Prog3-Oceans &amp; Coasts'!C193</f>
        <v>1600939.5900000003</v>
      </c>
      <c r="N15" s="448">
        <f t="shared" si="4"/>
        <v>3507088.5900000003</v>
      </c>
      <c r="O15" s="453"/>
      <c r="P15" s="514">
        <f t="shared" si="0"/>
        <v>10395560.4</v>
      </c>
      <c r="Q15" s="514">
        <f t="shared" si="1"/>
        <v>5319914.6500000004</v>
      </c>
      <c r="R15" s="515">
        <f t="shared" si="5"/>
        <v>15715475.050000001</v>
      </c>
    </row>
    <row r="16" spans="1:23" ht="14.25" customHeight="1">
      <c r="A16" s="537"/>
      <c r="B16" s="442"/>
      <c r="C16" s="557"/>
      <c r="D16" s="454"/>
      <c r="E16" s="560"/>
      <c r="F16" s="551"/>
      <c r="G16" s="450"/>
      <c r="H16" s="448">
        <f t="shared" si="2"/>
        <v>0</v>
      </c>
      <c r="I16" s="551"/>
      <c r="J16" s="450"/>
      <c r="K16" s="448">
        <f t="shared" si="3"/>
        <v>0</v>
      </c>
      <c r="L16" s="453"/>
      <c r="M16" s="450"/>
      <c r="N16" s="448">
        <f t="shared" si="4"/>
        <v>0</v>
      </c>
      <c r="O16" s="453"/>
      <c r="P16" s="514">
        <f t="shared" si="0"/>
        <v>0</v>
      </c>
      <c r="Q16" s="514">
        <f t="shared" si="1"/>
        <v>0</v>
      </c>
      <c r="R16" s="515">
        <f t="shared" si="5"/>
        <v>0</v>
      </c>
    </row>
    <row r="17" spans="1:18" ht="14.25" customHeight="1">
      <c r="A17" s="537">
        <v>4</v>
      </c>
      <c r="B17" s="442" t="s">
        <v>820</v>
      </c>
      <c r="C17" s="557">
        <f>+'Prog4 Climate Change'!D149</f>
        <v>646742</v>
      </c>
      <c r="D17" s="454">
        <f>+'Prog4 Climate Change'!C149</f>
        <v>3211689.13</v>
      </c>
      <c r="E17" s="560">
        <f>SUM(C17:D17)</f>
        <v>3858431.13</v>
      </c>
      <c r="F17" s="551">
        <f>+'Prog4 Climate Change'!D150</f>
        <v>860371</v>
      </c>
      <c r="G17" s="450">
        <f>+'Prog4 Climate Change'!C150</f>
        <v>1495387.46</v>
      </c>
      <c r="H17" s="448">
        <f t="shared" si="2"/>
        <v>2355758.46</v>
      </c>
      <c r="I17" s="551">
        <f>+'Prog4 Climate Change'!D151</f>
        <v>944000</v>
      </c>
      <c r="J17" s="450">
        <f>+'Prog4 Climate Change'!C151</f>
        <v>1842404.2600000002</v>
      </c>
      <c r="K17" s="448">
        <f t="shared" si="3"/>
        <v>2786404.2600000002</v>
      </c>
      <c r="L17" s="453">
        <f>+'Prog4 Climate Change'!E143</f>
        <v>560000</v>
      </c>
      <c r="M17" s="450">
        <f>+'Prog4 Climate Change'!C152</f>
        <v>849682</v>
      </c>
      <c r="N17" s="448">
        <f t="shared" si="4"/>
        <v>1409682</v>
      </c>
      <c r="O17" s="453"/>
      <c r="P17" s="514">
        <f t="shared" si="0"/>
        <v>3011113</v>
      </c>
      <c r="Q17" s="514">
        <f t="shared" si="1"/>
        <v>7399162.8499999996</v>
      </c>
      <c r="R17" s="515">
        <f t="shared" si="5"/>
        <v>10410275.85</v>
      </c>
    </row>
    <row r="18" spans="1:18" ht="14.25" customHeight="1">
      <c r="A18" s="537"/>
      <c r="B18" s="442"/>
      <c r="C18" s="557"/>
      <c r="D18" s="454"/>
      <c r="E18" s="560"/>
      <c r="F18" s="551"/>
      <c r="G18" s="450"/>
      <c r="H18" s="448">
        <f t="shared" si="2"/>
        <v>0</v>
      </c>
      <c r="I18" s="551"/>
      <c r="J18" s="450"/>
      <c r="K18" s="448">
        <f t="shared" si="3"/>
        <v>0</v>
      </c>
      <c r="L18" s="453"/>
      <c r="M18" s="450"/>
      <c r="N18" s="448">
        <f t="shared" si="4"/>
        <v>0</v>
      </c>
      <c r="O18" s="453"/>
      <c r="P18" s="514">
        <f t="shared" si="0"/>
        <v>0</v>
      </c>
      <c r="Q18" s="514">
        <f t="shared" si="1"/>
        <v>0</v>
      </c>
      <c r="R18" s="515">
        <f t="shared" si="5"/>
        <v>0</v>
      </c>
    </row>
    <row r="19" spans="1:18" ht="14.25" customHeight="1">
      <c r="A19" s="537">
        <v>5</v>
      </c>
      <c r="B19" s="442" t="s">
        <v>817</v>
      </c>
      <c r="C19" s="557">
        <f>+' Prog5 Biodiversity'!D154</f>
        <v>2693872</v>
      </c>
      <c r="D19" s="454">
        <f>+' Prog5 Biodiversity'!C154</f>
        <v>809882.23</v>
      </c>
      <c r="E19" s="560">
        <f>SUM(C19:D19)</f>
        <v>3503754.23</v>
      </c>
      <c r="F19" s="551">
        <f>+' Prog5 Biodiversity'!D155</f>
        <v>3288074</v>
      </c>
      <c r="G19" s="450">
        <f>+' Prog5 Biodiversity'!C155</f>
        <v>2744111.61</v>
      </c>
      <c r="H19" s="448">
        <f t="shared" si="2"/>
        <v>6032185.6099999994</v>
      </c>
      <c r="I19" s="551">
        <f>+' Prog5 Biodiversity'!D156</f>
        <v>3857196</v>
      </c>
      <c r="J19" s="450">
        <f>+' Prog5 Biodiversity'!C156</f>
        <v>1674690</v>
      </c>
      <c r="K19" s="448">
        <f t="shared" si="3"/>
        <v>5531886</v>
      </c>
      <c r="L19" s="453">
        <f>+' Prog5 Biodiversity'!D157</f>
        <v>2579913</v>
      </c>
      <c r="M19" s="450">
        <f>+' Prog5 Biodiversity'!C157</f>
        <v>2296914</v>
      </c>
      <c r="N19" s="448">
        <f t="shared" si="4"/>
        <v>4876827</v>
      </c>
      <c r="O19" s="453"/>
      <c r="P19" s="514">
        <f t="shared" si="0"/>
        <v>12419055</v>
      </c>
      <c r="Q19" s="514">
        <f t="shared" si="1"/>
        <v>7525597.8399999999</v>
      </c>
      <c r="R19" s="515">
        <f t="shared" si="5"/>
        <v>19944652.84</v>
      </c>
    </row>
    <row r="20" spans="1:18" ht="14.25" customHeight="1">
      <c r="A20" s="537"/>
      <c r="B20" s="442"/>
      <c r="C20" s="557"/>
      <c r="D20" s="454"/>
      <c r="E20" s="560"/>
      <c r="F20" s="551"/>
      <c r="G20" s="450"/>
      <c r="H20" s="448">
        <f t="shared" si="2"/>
        <v>0</v>
      </c>
      <c r="I20" s="551"/>
      <c r="J20" s="450"/>
      <c r="K20" s="448">
        <f t="shared" si="3"/>
        <v>0</v>
      </c>
      <c r="L20" s="453"/>
      <c r="M20" s="450"/>
      <c r="N20" s="448">
        <f t="shared" si="4"/>
        <v>0</v>
      </c>
      <c r="O20" s="453"/>
      <c r="P20" s="514">
        <f t="shared" si="0"/>
        <v>0</v>
      </c>
      <c r="Q20" s="514">
        <f t="shared" si="1"/>
        <v>0</v>
      </c>
      <c r="R20" s="515">
        <f t="shared" si="5"/>
        <v>0</v>
      </c>
    </row>
    <row r="21" spans="1:18" ht="14.25" customHeight="1">
      <c r="A21" s="537">
        <v>6</v>
      </c>
      <c r="B21" s="442" t="s">
        <v>816</v>
      </c>
      <c r="C21" s="557">
        <f>+'Prog6 Env. Prog'!D106</f>
        <v>8493649</v>
      </c>
      <c r="D21" s="455">
        <f>+'Prog6 Env. Prog'!C106</f>
        <v>20578</v>
      </c>
      <c r="E21" s="561">
        <f>SUM(C21:D21)</f>
        <v>8514227</v>
      </c>
      <c r="F21" s="551">
        <f>+'Prog6 Env. Prog'!D107</f>
        <v>9848094.8399999999</v>
      </c>
      <c r="G21" s="450">
        <f>+'Prog6 Env. Prog'!C107</f>
        <v>187574.96</v>
      </c>
      <c r="H21" s="448">
        <f t="shared" si="2"/>
        <v>10035669.800000001</v>
      </c>
      <c r="I21" s="551">
        <f>+'Prog6 Env. Prog'!D108</f>
        <v>16112146</v>
      </c>
      <c r="J21" s="450">
        <f>+'Prog6 Env. Prog'!C108</f>
        <v>529777</v>
      </c>
      <c r="K21" s="448">
        <f t="shared" si="3"/>
        <v>16641923</v>
      </c>
      <c r="L21" s="453">
        <f>+'Prog6 Env. Prog'!D109</f>
        <v>7655011</v>
      </c>
      <c r="M21" s="450">
        <f>+'Prog6 Env. Prog'!C109</f>
        <v>13395</v>
      </c>
      <c r="N21" s="448">
        <f t="shared" si="4"/>
        <v>7668406</v>
      </c>
      <c r="O21" s="453"/>
      <c r="P21" s="514">
        <f t="shared" si="0"/>
        <v>42108900.840000004</v>
      </c>
      <c r="Q21" s="514">
        <f t="shared" si="1"/>
        <v>751324.96</v>
      </c>
      <c r="R21" s="515">
        <f t="shared" si="5"/>
        <v>42860225.800000004</v>
      </c>
    </row>
    <row r="22" spans="1:18" ht="14.25" customHeight="1">
      <c r="A22" s="537"/>
      <c r="B22" s="442"/>
      <c r="C22" s="557"/>
      <c r="D22" s="454"/>
      <c r="E22" s="560"/>
      <c r="F22" s="551"/>
      <c r="G22" s="450"/>
      <c r="H22" s="448">
        <f t="shared" si="2"/>
        <v>0</v>
      </c>
      <c r="I22" s="551"/>
      <c r="J22" s="450"/>
      <c r="K22" s="448">
        <f t="shared" si="3"/>
        <v>0</v>
      </c>
      <c r="L22" s="453"/>
      <c r="M22" s="450"/>
      <c r="N22" s="448">
        <f t="shared" si="4"/>
        <v>0</v>
      </c>
      <c r="O22" s="453"/>
      <c r="P22" s="514">
        <f t="shared" si="0"/>
        <v>0</v>
      </c>
      <c r="Q22" s="514">
        <f t="shared" si="1"/>
        <v>0</v>
      </c>
      <c r="R22" s="515">
        <f t="shared" si="5"/>
        <v>0</v>
      </c>
    </row>
    <row r="23" spans="1:18" ht="14.25" customHeight="1">
      <c r="A23" s="537">
        <v>7</v>
      </c>
      <c r="B23" s="442" t="s">
        <v>819</v>
      </c>
      <c r="C23" s="557">
        <f>+'Prog7 Chemicals &amp; Waste'!D103</f>
        <v>665382.68000000005</v>
      </c>
      <c r="D23" s="454">
        <f>+'Prog7 Chemicals &amp; Waste'!C103</f>
        <v>1853997.49</v>
      </c>
      <c r="E23" s="560">
        <f>SUM(C23:D23)</f>
        <v>2519380.17</v>
      </c>
      <c r="F23" s="551">
        <f>+'Prog7 Chemicals &amp; Waste'!D104</f>
        <v>3030000</v>
      </c>
      <c r="G23" s="450">
        <f>+'Prog7 Chemicals &amp; Waste'!C104</f>
        <v>1588046.84</v>
      </c>
      <c r="H23" s="448">
        <f t="shared" si="2"/>
        <v>4618046.84</v>
      </c>
      <c r="I23" s="551">
        <f>+'Prog7 Chemicals &amp; Waste'!D105</f>
        <v>1818744</v>
      </c>
      <c r="J23" s="450">
        <f>+'Prog7 Chemicals &amp; Waste'!C105</f>
        <v>1688587</v>
      </c>
      <c r="K23" s="448">
        <f t="shared" si="3"/>
        <v>3507331</v>
      </c>
      <c r="L23" s="453">
        <f>+'Prog7 Chemicals &amp; Waste'!D106</f>
        <v>1552457</v>
      </c>
      <c r="M23" s="450">
        <f>+'Prog7 Chemicals &amp; Waste'!C106</f>
        <v>849652</v>
      </c>
      <c r="N23" s="448">
        <f t="shared" si="4"/>
        <v>2402109</v>
      </c>
      <c r="O23" s="453"/>
      <c r="P23" s="514">
        <f t="shared" si="0"/>
        <v>7066583.6799999997</v>
      </c>
      <c r="Q23" s="514">
        <f t="shared" si="1"/>
        <v>5980283.3300000001</v>
      </c>
      <c r="R23" s="515">
        <f t="shared" si="5"/>
        <v>13046867.01</v>
      </c>
    </row>
    <row r="24" spans="1:18" ht="14.25" customHeight="1" thickBot="1">
      <c r="A24" s="539"/>
      <c r="B24" s="540"/>
      <c r="C24" s="558"/>
      <c r="D24" s="473"/>
      <c r="E24" s="562"/>
      <c r="F24" s="552"/>
      <c r="G24" s="541"/>
      <c r="H24" s="542"/>
      <c r="I24" s="552"/>
      <c r="J24" s="541"/>
      <c r="K24" s="542"/>
      <c r="L24" s="544"/>
      <c r="M24" s="541"/>
      <c r="N24" s="542">
        <f t="shared" si="4"/>
        <v>0</v>
      </c>
      <c r="O24" s="456"/>
      <c r="P24" s="516"/>
      <c r="Q24" s="515"/>
      <c r="R24" s="517"/>
    </row>
    <row r="25" spans="1:18" ht="14.25" customHeight="1">
      <c r="C25" s="553">
        <f t="shared" ref="C25:D25" si="6">SUM(C11:C23)</f>
        <v>24367116.68</v>
      </c>
      <c r="D25" s="548">
        <f t="shared" si="6"/>
        <v>12848354.270000001</v>
      </c>
      <c r="E25" s="563">
        <f>SUM(E11:E23)</f>
        <v>37215470.950000003</v>
      </c>
      <c r="F25" s="553">
        <f t="shared" ref="F25:G25" si="7">SUM(F11:F23)</f>
        <v>33095144.239999998</v>
      </c>
      <c r="G25" s="548">
        <f t="shared" si="7"/>
        <v>11466963.98</v>
      </c>
      <c r="H25" s="546">
        <f>SUM(H11:H23)</f>
        <v>44562108.219999999</v>
      </c>
      <c r="I25" s="553">
        <f t="shared" ref="I25" si="8">SUM(I11:I23)</f>
        <v>48818877</v>
      </c>
      <c r="J25" s="548">
        <f>SUM(J11:J23)</f>
        <v>19250513.32</v>
      </c>
      <c r="K25" s="543">
        <f>SUM(K11:K23)</f>
        <v>68069390.319999993</v>
      </c>
      <c r="L25" s="459">
        <f>SUM(L11:L23)</f>
        <v>22695940</v>
      </c>
      <c r="M25" s="548">
        <f>SUM(M11:M23)</f>
        <v>10331261.460000001</v>
      </c>
      <c r="N25" s="546">
        <f>SUM(N11:N24)</f>
        <v>33027201.460000001</v>
      </c>
      <c r="O25" s="459"/>
      <c r="P25" s="516"/>
      <c r="Q25" s="515"/>
      <c r="R25" s="517"/>
    </row>
    <row r="26" spans="1:18" ht="21.75" customHeight="1" thickBot="1">
      <c r="C26" s="554"/>
      <c r="D26" s="549"/>
      <c r="E26" s="564"/>
      <c r="F26" s="554"/>
      <c r="G26" s="549"/>
      <c r="H26" s="542"/>
      <c r="I26" s="554"/>
      <c r="J26" s="549"/>
      <c r="K26" s="555"/>
      <c r="L26" s="545"/>
      <c r="M26" s="549"/>
      <c r="N26" s="542"/>
      <c r="O26" s="460"/>
      <c r="P26" s="518">
        <f>SUM(P11:P23)</f>
        <v>128977077.92000002</v>
      </c>
      <c r="Q26" s="519">
        <f>SUM(Q11:Q23)</f>
        <v>53897093.030000009</v>
      </c>
      <c r="R26" s="519">
        <f>SUM(P26+Q26)</f>
        <v>182874170.95000002</v>
      </c>
    </row>
    <row r="27" spans="1:18" ht="14.25" customHeight="1">
      <c r="C27" s="458"/>
      <c r="D27" s="458"/>
      <c r="E27" s="458"/>
      <c r="F27" s="446"/>
      <c r="G27" s="446"/>
      <c r="H27" s="446"/>
      <c r="I27" s="460"/>
      <c r="J27" s="462"/>
      <c r="K27" s="461"/>
      <c r="L27" s="461"/>
    </row>
    <row r="28" spans="1:18" ht="14.25" customHeight="1">
      <c r="B28" s="461"/>
      <c r="C28" s="458"/>
      <c r="D28" s="458"/>
      <c r="E28" s="458"/>
      <c r="F28" s="446"/>
      <c r="G28" s="446"/>
      <c r="H28" s="446"/>
      <c r="I28" s="460"/>
      <c r="J28" s="462"/>
      <c r="K28" s="461"/>
    </row>
    <row r="29" spans="1:18" ht="14.25" customHeight="1">
      <c r="C29" s="458"/>
      <c r="D29" s="458"/>
      <c r="E29" s="458"/>
      <c r="F29" s="463"/>
      <c r="G29" s="463"/>
      <c r="H29" s="463"/>
      <c r="I29" s="460"/>
      <c r="J29" s="465"/>
      <c r="K29" s="461"/>
    </row>
    <row r="30" spans="1:18" ht="14.25" customHeight="1">
      <c r="C30" s="458"/>
      <c r="D30" s="458"/>
      <c r="E30" s="458"/>
      <c r="F30" s="463"/>
      <c r="G30" s="463"/>
      <c r="H30" s="463"/>
      <c r="I30" s="464"/>
      <c r="J30" s="466"/>
      <c r="K30" s="461"/>
    </row>
    <row r="31" spans="1:18" ht="14.25" customHeight="1">
      <c r="C31" s="458"/>
      <c r="D31" s="458"/>
      <c r="E31" s="458"/>
      <c r="F31" s="453"/>
      <c r="G31" s="453"/>
      <c r="H31" s="453"/>
      <c r="I31" s="464"/>
      <c r="J31" s="467"/>
      <c r="K31" s="461"/>
    </row>
    <row r="32" spans="1:18" ht="14.25" customHeight="1">
      <c r="C32" s="458"/>
      <c r="D32" s="458"/>
      <c r="E32" s="458"/>
      <c r="F32" s="453"/>
      <c r="G32" s="453"/>
      <c r="H32" s="453"/>
      <c r="I32" s="464"/>
      <c r="K32" s="461">
        <f>36246-36222</f>
        <v>24</v>
      </c>
      <c r="L32" s="461"/>
    </row>
    <row r="33" spans="3:11" ht="14.25" customHeight="1">
      <c r="C33" s="458"/>
      <c r="D33" s="458"/>
      <c r="E33" s="458"/>
      <c r="F33" s="453"/>
      <c r="G33" s="453"/>
      <c r="H33" s="453"/>
      <c r="I33" s="464"/>
    </row>
    <row r="34" spans="3:11" ht="14.25" customHeight="1">
      <c r="F34" s="453"/>
      <c r="G34" s="453"/>
      <c r="H34" s="453"/>
      <c r="I34" s="469" t="s">
        <v>207</v>
      </c>
    </row>
    <row r="35" spans="3:11" ht="14.25" customHeight="1">
      <c r="F35" s="453"/>
      <c r="G35" s="453"/>
      <c r="H35" s="453"/>
      <c r="I35" s="469"/>
    </row>
    <row r="36" spans="3:11" ht="14.25" customHeight="1">
      <c r="F36" s="453"/>
      <c r="G36" s="453"/>
      <c r="H36" s="453"/>
      <c r="K36" s="471"/>
    </row>
    <row r="37" spans="3:11" ht="14.25" customHeight="1">
      <c r="F37" s="453"/>
      <c r="G37" s="453"/>
      <c r="H37" s="453"/>
      <c r="K37" s="472"/>
    </row>
    <row r="38" spans="3:11" ht="14.25" customHeight="1">
      <c r="F38" s="453"/>
      <c r="G38" s="453"/>
      <c r="H38" s="453"/>
    </row>
    <row r="39" spans="3:11" ht="14.25" customHeight="1">
      <c r="F39" s="453"/>
      <c r="G39" s="453"/>
      <c r="H39" s="453"/>
    </row>
    <row r="40" spans="3:11" ht="14.25" customHeight="1">
      <c r="F40" s="453"/>
      <c r="G40" s="453"/>
      <c r="H40" s="453"/>
    </row>
    <row r="41" spans="3:11" ht="14.25" customHeight="1">
      <c r="F41" s="453"/>
      <c r="G41" s="453"/>
      <c r="H41" s="453"/>
    </row>
    <row r="42" spans="3:11" ht="14.25" customHeight="1">
      <c r="F42" s="453"/>
      <c r="G42" s="453"/>
      <c r="H42" s="453"/>
    </row>
    <row r="43" spans="3:11" ht="14.25" customHeight="1">
      <c r="F43" s="453"/>
      <c r="G43" s="453"/>
      <c r="H43" s="453"/>
    </row>
    <row r="44" spans="3:11" ht="14.25" customHeight="1">
      <c r="F44" s="453"/>
      <c r="G44" s="453"/>
      <c r="H44" s="453"/>
    </row>
    <row r="45" spans="3:11" ht="14.25" customHeight="1">
      <c r="F45" s="453"/>
      <c r="G45" s="453"/>
      <c r="H45" s="453"/>
    </row>
    <row r="46" spans="3:11" ht="14.25" customHeight="1">
      <c r="F46" s="453"/>
      <c r="G46" s="453"/>
      <c r="H46" s="453"/>
    </row>
    <row r="47" spans="3:11" ht="14.25" customHeight="1">
      <c r="F47" s="453"/>
      <c r="G47" s="453"/>
      <c r="H47" s="453"/>
    </row>
    <row r="48" spans="3:11" ht="14.25" customHeight="1">
      <c r="F48" s="459"/>
      <c r="G48" s="459"/>
      <c r="H48" s="459"/>
    </row>
    <row r="49" spans="6:8" ht="14.25" customHeight="1">
      <c r="F49" s="453"/>
      <c r="G49" s="453"/>
      <c r="H49" s="453"/>
    </row>
    <row r="50" spans="6:8" ht="14.25" customHeight="1">
      <c r="F50" s="453"/>
      <c r="G50" s="453"/>
      <c r="H50" s="453"/>
    </row>
    <row r="51" spans="6:8" ht="14.25" customHeight="1">
      <c r="F51" s="459"/>
      <c r="G51" s="459"/>
      <c r="H51" s="459"/>
    </row>
    <row r="52" spans="6:8" ht="14.25" customHeight="1">
      <c r="F52" s="460"/>
      <c r="G52" s="460"/>
      <c r="H52" s="460"/>
    </row>
    <row r="53" spans="6:8" ht="14.25" customHeight="1">
      <c r="F53" s="460"/>
      <c r="G53" s="460"/>
      <c r="H53" s="460"/>
    </row>
    <row r="54" spans="6:8" ht="14.25" customHeight="1">
      <c r="F54" s="460"/>
      <c r="G54" s="460"/>
      <c r="H54" s="460"/>
    </row>
    <row r="55" spans="6:8" ht="14.25" customHeight="1">
      <c r="F55" s="460"/>
      <c r="G55" s="460"/>
      <c r="H55" s="460"/>
    </row>
    <row r="56" spans="6:8" ht="14.25" customHeight="1">
      <c r="F56" s="464"/>
      <c r="G56" s="464"/>
      <c r="H56" s="464"/>
    </row>
    <row r="57" spans="6:8" ht="14.25" customHeight="1">
      <c r="F57" s="464"/>
      <c r="G57" s="464"/>
      <c r="H57" s="464"/>
    </row>
    <row r="58" spans="6:8" ht="14.25" customHeight="1">
      <c r="F58" s="464"/>
      <c r="G58" s="464"/>
      <c r="H58" s="464"/>
    </row>
    <row r="59" spans="6:8" ht="14.25" customHeight="1">
      <c r="F59" s="464"/>
      <c r="G59" s="464"/>
      <c r="H59" s="464"/>
    </row>
    <row r="60" spans="6:8" ht="14.25" customHeight="1">
      <c r="F60" s="469"/>
      <c r="G60" s="469"/>
      <c r="H60" s="469"/>
    </row>
    <row r="61" spans="6:8" ht="14.25" customHeight="1">
      <c r="F61" s="469"/>
      <c r="G61" s="469"/>
      <c r="H61" s="469"/>
    </row>
  </sheetData>
  <mergeCells count="21">
    <mergeCell ref="C6:E7"/>
    <mergeCell ref="A1:R1"/>
    <mergeCell ref="A2:R2"/>
    <mergeCell ref="A4:R4"/>
    <mergeCell ref="A6:B9"/>
    <mergeCell ref="F6:H7"/>
    <mergeCell ref="C8:C9"/>
    <mergeCell ref="D8:D9"/>
    <mergeCell ref="I6:K7"/>
    <mergeCell ref="I8:I9"/>
    <mergeCell ref="J8:J9"/>
    <mergeCell ref="K8:K9"/>
    <mergeCell ref="E8:E9"/>
    <mergeCell ref="P6:R8"/>
    <mergeCell ref="F8:F9"/>
    <mergeCell ref="G8:G9"/>
    <mergeCell ref="H8:H9"/>
    <mergeCell ref="L6:N7"/>
    <mergeCell ref="L8:L9"/>
    <mergeCell ref="M8:M9"/>
    <mergeCell ref="N8:N9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6"/>
  <sheetViews>
    <sheetView topLeftCell="A147" zoomScaleNormal="100" workbookViewId="0">
      <selection sqref="A1:E160"/>
    </sheetView>
  </sheetViews>
  <sheetFormatPr defaultRowHeight="15"/>
  <cols>
    <col min="1" max="1" width="24" customWidth="1"/>
    <col min="2" max="2" width="31.28515625" customWidth="1"/>
    <col min="3" max="3" width="55.140625" customWidth="1"/>
    <col min="4" max="4" width="21.5703125" customWidth="1"/>
    <col min="5" max="5" width="20" customWidth="1"/>
  </cols>
  <sheetData>
    <row r="1" spans="1:7" ht="15.75">
      <c r="A1" s="694" t="s">
        <v>838</v>
      </c>
      <c r="B1" s="694"/>
      <c r="C1" s="694"/>
      <c r="D1" s="694"/>
      <c r="E1" s="694"/>
    </row>
    <row r="2" spans="1:7" ht="15.75">
      <c r="A2" s="694" t="s">
        <v>623</v>
      </c>
      <c r="B2" s="694"/>
      <c r="C2" s="694"/>
      <c r="D2" s="694"/>
      <c r="E2" s="694"/>
    </row>
    <row r="3" spans="1:7" ht="15.75">
      <c r="A3" s="86"/>
      <c r="B3" s="86"/>
      <c r="C3" s="88" t="s">
        <v>4</v>
      </c>
      <c r="D3" s="115"/>
      <c r="E3" s="106"/>
      <c r="F3" s="91"/>
      <c r="G3" s="91"/>
    </row>
    <row r="4" spans="1:7" ht="15.75">
      <c r="A4" s="86"/>
      <c r="B4" s="86"/>
      <c r="C4" s="88" t="s">
        <v>5</v>
      </c>
      <c r="D4" s="88"/>
      <c r="E4" s="106"/>
      <c r="F4" s="91"/>
      <c r="G4" s="91"/>
    </row>
    <row r="5" spans="1:7" ht="15.75">
      <c r="A5" s="86"/>
      <c r="B5" s="86"/>
      <c r="C5" s="88" t="s">
        <v>151</v>
      </c>
      <c r="D5" s="88"/>
      <c r="E5" s="106"/>
      <c r="F5" s="91"/>
      <c r="G5" s="91"/>
    </row>
    <row r="6" spans="1:7" ht="15.75">
      <c r="A6" s="60"/>
      <c r="B6" s="61"/>
      <c r="C6" s="62"/>
      <c r="D6" s="63" t="s">
        <v>9</v>
      </c>
      <c r="E6" s="64"/>
      <c r="F6" s="110"/>
      <c r="G6" s="110"/>
    </row>
    <row r="7" spans="1:7" ht="15.75">
      <c r="A7" s="68" t="s">
        <v>11</v>
      </c>
      <c r="B7" s="69" t="s">
        <v>12</v>
      </c>
      <c r="C7" s="69" t="s">
        <v>7</v>
      </c>
      <c r="D7" s="69" t="s">
        <v>10</v>
      </c>
      <c r="E7" s="70" t="s">
        <v>8</v>
      </c>
      <c r="F7" s="110"/>
      <c r="G7" s="110"/>
    </row>
    <row r="8" spans="1:7" ht="15.75">
      <c r="A8" s="31" t="s">
        <v>439</v>
      </c>
      <c r="B8" s="31" t="s">
        <v>440</v>
      </c>
      <c r="C8" s="32" t="s">
        <v>441</v>
      </c>
      <c r="D8" s="130">
        <v>1</v>
      </c>
      <c r="E8" s="34">
        <v>21906.23</v>
      </c>
      <c r="F8" s="91"/>
      <c r="G8" s="91"/>
    </row>
    <row r="9" spans="1:7" ht="15.75">
      <c r="A9" s="36" t="s">
        <v>442</v>
      </c>
      <c r="B9" s="31" t="s">
        <v>48</v>
      </c>
      <c r="C9" s="32" t="s">
        <v>172</v>
      </c>
      <c r="D9" s="130">
        <v>1</v>
      </c>
      <c r="E9" s="34">
        <v>28053</v>
      </c>
      <c r="F9" s="91"/>
      <c r="G9" s="91"/>
    </row>
    <row r="10" spans="1:7" ht="15.75">
      <c r="A10" s="36" t="s">
        <v>443</v>
      </c>
      <c r="B10" s="31" t="s">
        <v>444</v>
      </c>
      <c r="C10" s="32" t="s">
        <v>445</v>
      </c>
      <c r="D10" s="33">
        <v>1</v>
      </c>
      <c r="E10" s="34">
        <v>29525</v>
      </c>
      <c r="F10" s="91"/>
      <c r="G10" s="91"/>
    </row>
    <row r="11" spans="1:7" ht="15.75">
      <c r="A11" s="36" t="s">
        <v>485</v>
      </c>
      <c r="B11" s="31" t="s">
        <v>46</v>
      </c>
      <c r="C11" s="32" t="s">
        <v>486</v>
      </c>
      <c r="D11" s="33">
        <v>2</v>
      </c>
      <c r="E11" s="34">
        <v>107875</v>
      </c>
      <c r="F11" s="91"/>
      <c r="G11" s="91"/>
    </row>
    <row r="12" spans="1:7" ht="15.75">
      <c r="A12" s="40" t="s">
        <v>508</v>
      </c>
      <c r="B12" s="116" t="s">
        <v>509</v>
      </c>
      <c r="C12" s="42" t="s">
        <v>513</v>
      </c>
      <c r="D12" s="43">
        <v>2</v>
      </c>
      <c r="E12" s="171">
        <v>66700</v>
      </c>
      <c r="F12" s="91"/>
      <c r="G12" s="91"/>
    </row>
    <row r="13" spans="1:7" ht="15.75">
      <c r="A13" s="40" t="s">
        <v>510</v>
      </c>
      <c r="B13" s="116" t="s">
        <v>511</v>
      </c>
      <c r="C13" s="42" t="s">
        <v>512</v>
      </c>
      <c r="D13" s="43">
        <v>3</v>
      </c>
      <c r="E13" s="171">
        <v>270000</v>
      </c>
      <c r="F13" s="91"/>
      <c r="G13" s="91"/>
    </row>
    <row r="14" spans="1:7" ht="15.75">
      <c r="A14" s="116" t="s">
        <v>514</v>
      </c>
      <c r="B14" s="116" t="s">
        <v>516</v>
      </c>
      <c r="C14" s="42" t="s">
        <v>515</v>
      </c>
      <c r="D14" s="43">
        <v>1</v>
      </c>
      <c r="E14" s="171">
        <v>52400</v>
      </c>
      <c r="F14" s="106"/>
      <c r="G14" s="106"/>
    </row>
    <row r="15" spans="1:7" ht="15.75">
      <c r="A15" s="116" t="s">
        <v>468</v>
      </c>
      <c r="B15" s="116" t="s">
        <v>440</v>
      </c>
      <c r="C15" s="42" t="s">
        <v>517</v>
      </c>
      <c r="D15" s="43">
        <v>2</v>
      </c>
      <c r="E15" s="171">
        <v>80000</v>
      </c>
      <c r="F15" s="106"/>
      <c r="G15" s="106"/>
    </row>
    <row r="16" spans="1:7" ht="15.75">
      <c r="A16" s="41" t="s">
        <v>518</v>
      </c>
      <c r="B16" s="45" t="s">
        <v>519</v>
      </c>
      <c r="C16" s="41" t="s">
        <v>520</v>
      </c>
      <c r="D16" s="43">
        <v>3</v>
      </c>
      <c r="E16" s="177">
        <v>153423</v>
      </c>
      <c r="F16" s="91"/>
      <c r="G16" s="91"/>
    </row>
    <row r="17" spans="1:7" ht="15.75">
      <c r="A17" s="36"/>
      <c r="B17" s="31"/>
      <c r="C17" s="48" t="s">
        <v>43</v>
      </c>
      <c r="D17" s="33"/>
      <c r="E17" s="132">
        <f>SUM(E8:E16)</f>
        <v>809882.23</v>
      </c>
      <c r="F17" s="91"/>
      <c r="G17" s="91"/>
    </row>
    <row r="18" spans="1:7" ht="15.75">
      <c r="A18" s="36"/>
      <c r="B18" s="31"/>
      <c r="C18" s="48" t="s">
        <v>41</v>
      </c>
      <c r="D18" s="33"/>
      <c r="E18" s="117">
        <v>2693872</v>
      </c>
      <c r="F18" s="91"/>
      <c r="G18" s="91"/>
    </row>
    <row r="19" spans="1:7" ht="15.75">
      <c r="A19" s="51"/>
      <c r="B19" s="31"/>
      <c r="C19" s="32"/>
      <c r="D19" s="113" t="s">
        <v>15</v>
      </c>
      <c r="E19" s="178">
        <f>SUM(E17:E18)</f>
        <v>3503754.23</v>
      </c>
      <c r="F19" s="91"/>
      <c r="G19" s="91"/>
    </row>
    <row r="20" spans="1:7" ht="15.75">
      <c r="A20" s="86"/>
      <c r="B20" s="81"/>
      <c r="C20" s="87"/>
      <c r="D20" s="179"/>
      <c r="E20" s="180"/>
      <c r="F20" s="91"/>
      <c r="G20" s="91"/>
    </row>
    <row r="21" spans="1:7" ht="15.75" hidden="1">
      <c r="C21" s="88" t="s">
        <v>152</v>
      </c>
    </row>
    <row r="22" spans="1:7" ht="15.75" hidden="1">
      <c r="A22" s="60"/>
      <c r="B22" s="61"/>
      <c r="C22" s="62"/>
      <c r="D22" s="63" t="s">
        <v>9</v>
      </c>
      <c r="E22" s="64"/>
    </row>
    <row r="23" spans="1:7" ht="15.75" hidden="1">
      <c r="A23" s="68" t="s">
        <v>11</v>
      </c>
      <c r="B23" s="69" t="s">
        <v>12</v>
      </c>
      <c r="C23" s="69" t="s">
        <v>7</v>
      </c>
      <c r="D23" s="69" t="s">
        <v>10</v>
      </c>
      <c r="E23" s="70" t="s">
        <v>8</v>
      </c>
    </row>
    <row r="24" spans="1:7" ht="15.75" hidden="1">
      <c r="A24" s="74"/>
      <c r="B24" s="75"/>
      <c r="C24" s="76"/>
      <c r="D24" s="77"/>
      <c r="E24" s="78"/>
    </row>
    <row r="25" spans="1:7" s="428" customFormat="1" ht="15.75" hidden="1">
      <c r="A25" s="116" t="s">
        <v>246</v>
      </c>
      <c r="B25" s="116" t="s">
        <v>247</v>
      </c>
      <c r="C25" s="42" t="s">
        <v>248</v>
      </c>
      <c r="D25" s="427">
        <v>4</v>
      </c>
      <c r="E25" s="171">
        <v>229296.23</v>
      </c>
    </row>
    <row r="26" spans="1:7" s="428" customFormat="1" ht="15.75" hidden="1">
      <c r="A26" s="40" t="s">
        <v>251</v>
      </c>
      <c r="B26" s="116" t="s">
        <v>210</v>
      </c>
      <c r="C26" s="42" t="s">
        <v>252</v>
      </c>
      <c r="D26" s="43">
        <v>3</v>
      </c>
      <c r="E26" s="171">
        <v>41724</v>
      </c>
    </row>
    <row r="27" spans="1:7" s="428" customFormat="1" ht="15.75" hidden="1">
      <c r="A27" s="40" t="s">
        <v>253</v>
      </c>
      <c r="B27" s="116" t="s">
        <v>254</v>
      </c>
      <c r="C27" s="42" t="s">
        <v>255</v>
      </c>
      <c r="D27" s="43">
        <v>1</v>
      </c>
      <c r="E27" s="171">
        <v>40138.230000000003</v>
      </c>
    </row>
    <row r="28" spans="1:7" s="428" customFormat="1" ht="15.75" hidden="1">
      <c r="A28" s="40" t="s">
        <v>178</v>
      </c>
      <c r="B28" s="116" t="s">
        <v>179</v>
      </c>
      <c r="C28" s="42" t="s">
        <v>180</v>
      </c>
      <c r="D28" s="43">
        <v>1</v>
      </c>
      <c r="E28" s="171">
        <v>49905</v>
      </c>
    </row>
    <row r="29" spans="1:7" s="428" customFormat="1" ht="15.75" hidden="1">
      <c r="A29" s="40" t="s">
        <v>256</v>
      </c>
      <c r="B29" s="116" t="s">
        <v>257</v>
      </c>
      <c r="C29" s="42" t="s">
        <v>181</v>
      </c>
      <c r="D29" s="43">
        <v>2</v>
      </c>
      <c r="E29" s="171">
        <v>24803</v>
      </c>
    </row>
    <row r="30" spans="1:7" s="428" customFormat="1" ht="15.75" hidden="1">
      <c r="A30" s="40" t="s">
        <v>258</v>
      </c>
      <c r="B30" s="116" t="s">
        <v>177</v>
      </c>
      <c r="C30" s="42" t="s">
        <v>259</v>
      </c>
      <c r="D30" s="43">
        <v>1</v>
      </c>
      <c r="E30" s="177">
        <v>25688.87</v>
      </c>
    </row>
    <row r="31" spans="1:7" s="428" customFormat="1" ht="15.75" hidden="1">
      <c r="A31" s="40" t="s">
        <v>185</v>
      </c>
      <c r="B31" s="116" t="s">
        <v>96</v>
      </c>
      <c r="C31" s="42" t="s">
        <v>186</v>
      </c>
      <c r="D31" s="43">
        <v>1</v>
      </c>
      <c r="E31" s="177">
        <v>22541</v>
      </c>
    </row>
    <row r="32" spans="1:7" s="428" customFormat="1" ht="15.75" hidden="1">
      <c r="A32" s="40" t="s">
        <v>176</v>
      </c>
      <c r="B32" s="116" t="s">
        <v>174</v>
      </c>
      <c r="C32" s="42" t="s">
        <v>184</v>
      </c>
      <c r="D32" s="43">
        <v>1</v>
      </c>
      <c r="E32" s="177">
        <v>17873</v>
      </c>
    </row>
    <row r="33" spans="1:5" s="428" customFormat="1" ht="15.75" hidden="1">
      <c r="A33" s="116" t="s">
        <v>202</v>
      </c>
      <c r="B33" s="116" t="s">
        <v>44</v>
      </c>
      <c r="C33" s="42" t="s">
        <v>203</v>
      </c>
      <c r="D33" s="427">
        <v>3</v>
      </c>
      <c r="E33" s="171">
        <v>92249.600000000006</v>
      </c>
    </row>
    <row r="34" spans="1:5" s="428" customFormat="1" ht="15.75" hidden="1">
      <c r="A34" s="40" t="s">
        <v>199</v>
      </c>
      <c r="B34" s="116" t="s">
        <v>200</v>
      </c>
      <c r="C34" s="42" t="s">
        <v>204</v>
      </c>
      <c r="D34" s="43">
        <v>7</v>
      </c>
      <c r="E34" s="171">
        <v>88229</v>
      </c>
    </row>
    <row r="35" spans="1:5" s="428" customFormat="1" ht="15.75" hidden="1">
      <c r="A35" s="40" t="s">
        <v>205</v>
      </c>
      <c r="B35" s="116" t="s">
        <v>183</v>
      </c>
      <c r="C35" s="42" t="s">
        <v>260</v>
      </c>
      <c r="D35" s="43">
        <v>2</v>
      </c>
      <c r="E35" s="171">
        <v>68484.95</v>
      </c>
    </row>
    <row r="36" spans="1:5" s="428" customFormat="1" ht="15.75" hidden="1">
      <c r="A36" s="40" t="s">
        <v>249</v>
      </c>
      <c r="B36" s="116" t="s">
        <v>206</v>
      </c>
      <c r="C36" s="42" t="s">
        <v>250</v>
      </c>
      <c r="D36" s="43">
        <v>3</v>
      </c>
      <c r="E36" s="171">
        <v>45181.72</v>
      </c>
    </row>
    <row r="37" spans="1:5" s="428" customFormat="1" ht="15.75" hidden="1">
      <c r="A37" s="40" t="s">
        <v>256</v>
      </c>
      <c r="B37" s="116" t="s">
        <v>174</v>
      </c>
      <c r="C37" s="42" t="s">
        <v>181</v>
      </c>
      <c r="D37" s="43">
        <v>4</v>
      </c>
      <c r="E37" s="171">
        <v>44803</v>
      </c>
    </row>
    <row r="38" spans="1:5" ht="15.75" hidden="1">
      <c r="A38" s="31"/>
      <c r="B38" s="31"/>
      <c r="C38" s="48" t="s">
        <v>43</v>
      </c>
      <c r="D38" s="43"/>
      <c r="E38" s="132">
        <f>SUM(E25:E37)</f>
        <v>790917.59999999986</v>
      </c>
    </row>
    <row r="39" spans="1:5" ht="15.75" hidden="1">
      <c r="A39" s="116"/>
      <c r="B39" s="116"/>
      <c r="C39" s="48" t="s">
        <v>41</v>
      </c>
      <c r="D39" s="33"/>
      <c r="E39" s="117">
        <v>1578260.8</v>
      </c>
    </row>
    <row r="40" spans="1:5" ht="15.75" hidden="1">
      <c r="A40" s="36"/>
      <c r="B40" s="31"/>
      <c r="C40" s="31"/>
      <c r="D40" s="52" t="s">
        <v>15</v>
      </c>
      <c r="E40" s="35">
        <f>SUM(E38:E39)</f>
        <v>2369178.4</v>
      </c>
    </row>
    <row r="41" spans="1:5" ht="15.75" hidden="1">
      <c r="A41" s="133"/>
      <c r="B41" s="81"/>
      <c r="C41" s="81"/>
      <c r="D41" s="88"/>
      <c r="E41" s="106"/>
    </row>
    <row r="42" spans="1:5" ht="15.75" hidden="1">
      <c r="C42" s="88" t="s">
        <v>153</v>
      </c>
    </row>
    <row r="43" spans="1:5" ht="15.75" hidden="1">
      <c r="A43" s="60"/>
      <c r="B43" s="61"/>
      <c r="C43" s="62"/>
      <c r="D43" s="63" t="s">
        <v>9</v>
      </c>
      <c r="E43" s="64"/>
    </row>
    <row r="44" spans="1:5" ht="15.75" hidden="1">
      <c r="A44" s="68" t="s">
        <v>11</v>
      </c>
      <c r="B44" s="69" t="s">
        <v>12</v>
      </c>
      <c r="C44" s="69" t="s">
        <v>7</v>
      </c>
      <c r="D44" s="69" t="s">
        <v>10</v>
      </c>
      <c r="E44" s="70" t="s">
        <v>8</v>
      </c>
    </row>
    <row r="45" spans="1:5" ht="15.75" hidden="1">
      <c r="A45" s="74"/>
      <c r="B45" s="75"/>
      <c r="C45" s="76"/>
      <c r="D45" s="77"/>
      <c r="E45" s="78"/>
    </row>
    <row r="46" spans="1:5" ht="15.75" hidden="1">
      <c r="A46" s="116"/>
      <c r="B46" s="116"/>
      <c r="C46" s="134" t="s">
        <v>43</v>
      </c>
      <c r="D46" s="33"/>
      <c r="E46" s="132"/>
    </row>
    <row r="47" spans="1:5" ht="15.75" hidden="1">
      <c r="A47" s="116"/>
      <c r="B47" s="116"/>
      <c r="C47" s="134" t="s">
        <v>41</v>
      </c>
      <c r="D47" s="33"/>
      <c r="E47" s="117"/>
    </row>
    <row r="48" spans="1:5" ht="15.75" hidden="1">
      <c r="A48" s="36"/>
      <c r="B48" s="31"/>
      <c r="C48" s="32"/>
      <c r="D48" s="52" t="s">
        <v>15</v>
      </c>
      <c r="E48" s="109">
        <f>SUM(E46:E47)</f>
        <v>0</v>
      </c>
    </row>
    <row r="49" spans="1:5" hidden="1"/>
    <row r="50" spans="1:5" ht="15.75" hidden="1">
      <c r="C50" s="88" t="s">
        <v>154</v>
      </c>
    </row>
    <row r="51" spans="1:5" ht="15.75" hidden="1">
      <c r="A51" s="60"/>
      <c r="B51" s="61"/>
      <c r="C51" s="62"/>
      <c r="D51" s="63" t="s">
        <v>9</v>
      </c>
      <c r="E51" s="64"/>
    </row>
    <row r="52" spans="1:5" ht="15.75" hidden="1">
      <c r="A52" s="68" t="s">
        <v>11</v>
      </c>
      <c r="B52" s="69" t="s">
        <v>12</v>
      </c>
      <c r="C52" s="69" t="s">
        <v>7</v>
      </c>
      <c r="D52" s="69" t="s">
        <v>10</v>
      </c>
      <c r="E52" s="70" t="s">
        <v>8</v>
      </c>
    </row>
    <row r="53" spans="1:5" ht="15.75" hidden="1">
      <c r="A53" s="74"/>
      <c r="B53" s="75"/>
      <c r="C53" s="76"/>
      <c r="D53" s="77"/>
      <c r="E53" s="78"/>
    </row>
    <row r="54" spans="1:5" ht="15.75" hidden="1">
      <c r="A54" s="31"/>
      <c r="B54" s="31"/>
      <c r="C54" s="32"/>
      <c r="D54" s="130"/>
      <c r="E54" s="34"/>
    </row>
    <row r="55" spans="1:5" ht="15.75" hidden="1">
      <c r="A55" s="36"/>
      <c r="B55" s="31"/>
      <c r="C55" s="32"/>
      <c r="D55" s="33"/>
      <c r="E55" s="34"/>
    </row>
    <row r="56" spans="1:5" ht="15.75" hidden="1">
      <c r="A56" s="36"/>
      <c r="B56" s="31"/>
      <c r="C56" s="73"/>
      <c r="D56" s="33"/>
      <c r="E56" s="34"/>
    </row>
    <row r="57" spans="1:5" ht="15.75" hidden="1">
      <c r="A57" s="36"/>
      <c r="B57" s="31"/>
      <c r="C57" s="32"/>
      <c r="D57" s="33"/>
      <c r="E57" s="34"/>
    </row>
    <row r="58" spans="1:5" ht="15.75" hidden="1">
      <c r="A58" s="36"/>
      <c r="B58" s="31"/>
      <c r="C58" s="42"/>
      <c r="D58" s="33"/>
      <c r="E58" s="34"/>
    </row>
    <row r="59" spans="1:5" ht="15.75" hidden="1">
      <c r="A59" s="36"/>
      <c r="B59" s="31"/>
      <c r="C59" s="42"/>
      <c r="D59" s="33"/>
      <c r="E59" s="131"/>
    </row>
    <row r="60" spans="1:5" ht="15.75" hidden="1">
      <c r="A60" s="36"/>
      <c r="B60" s="31"/>
      <c r="C60" s="42"/>
      <c r="D60" s="33"/>
      <c r="E60" s="131"/>
    </row>
    <row r="61" spans="1:5" ht="15.75" hidden="1">
      <c r="A61" s="36"/>
      <c r="B61" s="31"/>
      <c r="C61" s="42"/>
      <c r="D61" s="33"/>
      <c r="E61" s="131"/>
    </row>
    <row r="62" spans="1:5" ht="15.75" hidden="1">
      <c r="A62" s="36"/>
      <c r="B62" s="31"/>
      <c r="C62" s="42"/>
      <c r="D62" s="33"/>
      <c r="E62" s="131"/>
    </row>
    <row r="63" spans="1:5" ht="15.75" hidden="1">
      <c r="A63" s="36"/>
      <c r="B63" s="31"/>
      <c r="C63" s="42"/>
      <c r="D63" s="33"/>
      <c r="E63" s="131"/>
    </row>
    <row r="64" spans="1:5" ht="15.75" hidden="1">
      <c r="A64" s="36"/>
      <c r="B64" s="31"/>
      <c r="C64" s="48" t="s">
        <v>43</v>
      </c>
      <c r="D64" s="33"/>
      <c r="E64" s="132">
        <f>SUM(E54:E63)</f>
        <v>0</v>
      </c>
    </row>
    <row r="65" spans="1:7" ht="18.75" hidden="1" customHeight="1"/>
    <row r="66" spans="1:7" s="81" customFormat="1" ht="23.25" hidden="1" customHeight="1">
      <c r="A66" s="133"/>
      <c r="C66" s="423" t="s">
        <v>153</v>
      </c>
      <c r="D66" s="88"/>
      <c r="E66" s="187"/>
      <c r="F66" s="82"/>
      <c r="G66" s="83"/>
    </row>
    <row r="67" spans="1:7" s="81" customFormat="1" ht="24.75" hidden="1" customHeight="1">
      <c r="A67" s="60"/>
      <c r="B67" s="61"/>
      <c r="C67" s="62"/>
      <c r="D67" s="63" t="s">
        <v>9</v>
      </c>
      <c r="E67" s="64"/>
      <c r="F67" s="84"/>
      <c r="G67" s="83"/>
    </row>
    <row r="68" spans="1:7" s="81" customFormat="1" ht="24.75" hidden="1" customHeight="1">
      <c r="A68" s="68" t="s">
        <v>11</v>
      </c>
      <c r="B68" s="69" t="s">
        <v>12</v>
      </c>
      <c r="C68" s="69" t="s">
        <v>7</v>
      </c>
      <c r="D68" s="69" t="s">
        <v>10</v>
      </c>
      <c r="E68" s="70" t="s">
        <v>8</v>
      </c>
      <c r="F68" s="71"/>
      <c r="G68" s="72"/>
    </row>
    <row r="69" spans="1:7" s="81" customFormat="1" ht="24.75" hidden="1" customHeight="1">
      <c r="A69" s="74"/>
      <c r="B69" s="75"/>
      <c r="C69" s="76"/>
      <c r="D69" s="77"/>
      <c r="E69" s="78"/>
      <c r="F69" s="71"/>
      <c r="G69" s="72"/>
    </row>
    <row r="70" spans="1:7" s="81" customFormat="1" ht="30.75" hidden="1" customHeight="1">
      <c r="A70" s="36" t="s">
        <v>267</v>
      </c>
      <c r="B70" s="31" t="s">
        <v>268</v>
      </c>
      <c r="C70" s="37" t="s">
        <v>269</v>
      </c>
      <c r="D70" s="33">
        <v>4</v>
      </c>
      <c r="E70" s="154">
        <v>380455</v>
      </c>
      <c r="F70" s="71"/>
      <c r="G70" s="72"/>
    </row>
    <row r="71" spans="1:7" s="81" customFormat="1" ht="30.75" hidden="1" customHeight="1">
      <c r="A71" s="36" t="s">
        <v>270</v>
      </c>
      <c r="B71" s="31" t="s">
        <v>49</v>
      </c>
      <c r="C71" s="37" t="s">
        <v>271</v>
      </c>
      <c r="D71" s="33">
        <v>25</v>
      </c>
      <c r="E71" s="154">
        <v>2745179.23</v>
      </c>
      <c r="F71" s="71"/>
      <c r="G71" s="72"/>
    </row>
    <row r="72" spans="1:7" s="81" customFormat="1" ht="30.75" hidden="1" customHeight="1">
      <c r="A72" s="36" t="s">
        <v>272</v>
      </c>
      <c r="B72" s="31" t="s">
        <v>273</v>
      </c>
      <c r="C72" s="37" t="s">
        <v>274</v>
      </c>
      <c r="D72" s="33">
        <v>4</v>
      </c>
      <c r="E72" s="154">
        <v>230478</v>
      </c>
      <c r="F72" s="71"/>
      <c r="G72" s="72"/>
    </row>
    <row r="73" spans="1:7" s="81" customFormat="1" ht="30.75" hidden="1" customHeight="1">
      <c r="A73" s="36" t="s">
        <v>275</v>
      </c>
      <c r="B73" s="45" t="s">
        <v>59</v>
      </c>
      <c r="C73" s="32" t="s">
        <v>276</v>
      </c>
      <c r="D73" s="33">
        <v>2</v>
      </c>
      <c r="E73" s="154">
        <v>241785.68</v>
      </c>
      <c r="F73" s="71"/>
      <c r="G73" s="72"/>
    </row>
    <row r="74" spans="1:7" s="81" customFormat="1" ht="30.75" hidden="1" customHeight="1">
      <c r="A74" s="31" t="s">
        <v>277</v>
      </c>
      <c r="B74" s="45" t="s">
        <v>201</v>
      </c>
      <c r="C74" s="32" t="s">
        <v>278</v>
      </c>
      <c r="D74" s="33">
        <v>2</v>
      </c>
      <c r="E74" s="154">
        <v>190406.46</v>
      </c>
      <c r="F74" s="71"/>
      <c r="G74" s="72"/>
    </row>
    <row r="75" spans="1:7" s="81" customFormat="1" ht="30.75" hidden="1" customHeight="1">
      <c r="A75" s="36" t="s">
        <v>279</v>
      </c>
      <c r="B75" s="45" t="s">
        <v>173</v>
      </c>
      <c r="C75" s="32" t="s">
        <v>280</v>
      </c>
      <c r="D75" s="33">
        <v>3</v>
      </c>
      <c r="E75" s="154">
        <v>232077.58</v>
      </c>
      <c r="F75" s="71"/>
      <c r="G75" s="72"/>
    </row>
    <row r="76" spans="1:7" s="81" customFormat="1" ht="30.75" hidden="1" customHeight="1">
      <c r="A76" s="40" t="s">
        <v>281</v>
      </c>
      <c r="B76" s="41" t="s">
        <v>48</v>
      </c>
      <c r="C76" s="42" t="s">
        <v>282</v>
      </c>
      <c r="D76" s="43">
        <v>5</v>
      </c>
      <c r="E76" s="44">
        <v>100896.88</v>
      </c>
      <c r="F76" s="71"/>
      <c r="G76" s="72"/>
    </row>
    <row r="77" spans="1:7" s="81" customFormat="1" ht="30.75" hidden="1" customHeight="1">
      <c r="A77" s="36" t="s">
        <v>312</v>
      </c>
      <c r="B77" s="45" t="s">
        <v>311</v>
      </c>
      <c r="C77" s="32" t="s">
        <v>326</v>
      </c>
      <c r="D77" s="33">
        <v>4</v>
      </c>
      <c r="E77" s="38">
        <v>132211.46</v>
      </c>
      <c r="F77" s="71"/>
      <c r="G77" s="72"/>
    </row>
    <row r="78" spans="1:7" s="81" customFormat="1" ht="30.75" hidden="1" customHeight="1">
      <c r="A78" s="36" t="s">
        <v>313</v>
      </c>
      <c r="B78" s="45" t="s">
        <v>314</v>
      </c>
      <c r="C78" s="32" t="s">
        <v>315</v>
      </c>
      <c r="D78" s="33">
        <v>3</v>
      </c>
      <c r="E78" s="38">
        <v>176651</v>
      </c>
      <c r="F78" s="71"/>
      <c r="G78" s="72"/>
    </row>
    <row r="79" spans="1:7" s="81" customFormat="1" ht="30.75" hidden="1" customHeight="1">
      <c r="A79" s="36" t="s">
        <v>316</v>
      </c>
      <c r="B79" s="45" t="s">
        <v>317</v>
      </c>
      <c r="C79" s="32" t="s">
        <v>318</v>
      </c>
      <c r="D79" s="33">
        <v>4</v>
      </c>
      <c r="E79" s="38">
        <v>147836.23000000001</v>
      </c>
      <c r="F79" s="71"/>
      <c r="G79" s="72"/>
    </row>
    <row r="80" spans="1:7" s="81" customFormat="1" ht="30.75" hidden="1" customHeight="1">
      <c r="A80" s="36" t="s">
        <v>319</v>
      </c>
      <c r="B80" s="45" t="s">
        <v>254</v>
      </c>
      <c r="C80" s="32" t="s">
        <v>320</v>
      </c>
      <c r="D80" s="33">
        <v>1</v>
      </c>
      <c r="E80" s="38">
        <v>174877.24</v>
      </c>
      <c r="F80" s="71"/>
      <c r="G80" s="72"/>
    </row>
    <row r="81" spans="1:9" s="81" customFormat="1" ht="30.75" hidden="1" customHeight="1">
      <c r="A81" s="36" t="s">
        <v>324</v>
      </c>
      <c r="B81" s="45" t="s">
        <v>206</v>
      </c>
      <c r="C81" s="32" t="s">
        <v>325</v>
      </c>
      <c r="D81" s="33">
        <v>1</v>
      </c>
      <c r="E81" s="38">
        <v>75007.23</v>
      </c>
      <c r="F81" s="71"/>
      <c r="G81" s="72"/>
    </row>
    <row r="82" spans="1:9" s="81" customFormat="1" ht="30.75" hidden="1" customHeight="1">
      <c r="A82" s="36" t="s">
        <v>327</v>
      </c>
      <c r="B82" s="45" t="s">
        <v>128</v>
      </c>
      <c r="C82" s="32" t="s">
        <v>328</v>
      </c>
      <c r="D82" s="33">
        <v>3</v>
      </c>
      <c r="E82" s="38">
        <v>125211.23</v>
      </c>
      <c r="F82" s="71"/>
      <c r="G82" s="72"/>
    </row>
    <row r="83" spans="1:9" s="81" customFormat="1" ht="30.75" hidden="1" customHeight="1">
      <c r="A83" s="36" t="s">
        <v>329</v>
      </c>
      <c r="B83" s="45" t="s">
        <v>211</v>
      </c>
      <c r="C83" s="32" t="s">
        <v>330</v>
      </c>
      <c r="D83" s="33">
        <v>1</v>
      </c>
      <c r="E83" s="38">
        <v>117639.8</v>
      </c>
      <c r="F83" s="71"/>
      <c r="G83" s="72"/>
    </row>
    <row r="84" spans="1:9" s="101" customFormat="1" ht="30.75" hidden="1" customHeight="1">
      <c r="A84" s="46"/>
      <c r="B84" s="47"/>
      <c r="C84" s="48" t="s">
        <v>43</v>
      </c>
      <c r="D84" s="49"/>
      <c r="E84" s="85">
        <f>SUM(E70:E83)</f>
        <v>5070713.0200000014</v>
      </c>
      <c r="F84" s="71"/>
      <c r="G84" s="72"/>
      <c r="H84" s="99"/>
      <c r="I84" s="100"/>
    </row>
    <row r="85" spans="1:9" s="436" customFormat="1" ht="30.75" hidden="1" customHeight="1">
      <c r="A85" s="42"/>
      <c r="B85" s="116"/>
      <c r="C85" s="429" t="s">
        <v>41</v>
      </c>
      <c r="D85" s="43"/>
      <c r="E85" s="430">
        <v>6951439.3700000001</v>
      </c>
      <c r="F85" s="435"/>
      <c r="H85" s="437"/>
      <c r="I85" s="437"/>
    </row>
    <row r="86" spans="1:9" s="97" customFormat="1" ht="19.5" hidden="1" customHeight="1">
      <c r="A86" s="51"/>
      <c r="B86" s="31"/>
      <c r="C86" s="32"/>
      <c r="D86" s="52" t="s">
        <v>145</v>
      </c>
      <c r="E86" s="50">
        <f>SUM(E84:E85)</f>
        <v>12022152.390000001</v>
      </c>
      <c r="F86" s="71"/>
      <c r="G86" s="72"/>
      <c r="H86" s="95"/>
      <c r="I86" s="96"/>
    </row>
    <row r="87" spans="1:9" s="81" customFormat="1" ht="23.25" hidden="1" customHeight="1">
      <c r="A87" s="133"/>
      <c r="C87" s="423" t="s">
        <v>154</v>
      </c>
      <c r="D87" s="88"/>
      <c r="E87" s="187"/>
      <c r="F87" s="82"/>
      <c r="G87" s="83"/>
    </row>
    <row r="88" spans="1:9" s="81" customFormat="1" ht="24.75" hidden="1" customHeight="1">
      <c r="A88" s="60"/>
      <c r="B88" s="61"/>
      <c r="C88" s="62"/>
      <c r="D88" s="63" t="s">
        <v>9</v>
      </c>
      <c r="E88" s="64"/>
      <c r="F88" s="84"/>
      <c r="G88" s="83"/>
    </row>
    <row r="89" spans="1:9" s="81" customFormat="1" ht="24.75" hidden="1" customHeight="1">
      <c r="A89" s="68" t="s">
        <v>11</v>
      </c>
      <c r="B89" s="69" t="s">
        <v>12</v>
      </c>
      <c r="C89" s="69" t="s">
        <v>7</v>
      </c>
      <c r="D89" s="69" t="s">
        <v>10</v>
      </c>
      <c r="E89" s="70" t="s">
        <v>8</v>
      </c>
      <c r="F89" s="71"/>
      <c r="G89" s="72"/>
    </row>
    <row r="90" spans="1:9" s="81" customFormat="1" ht="24.75" hidden="1" customHeight="1">
      <c r="A90" s="74"/>
      <c r="B90" s="75"/>
      <c r="C90" s="76"/>
      <c r="D90" s="77"/>
      <c r="E90" s="78"/>
      <c r="F90" s="71"/>
      <c r="G90" s="72"/>
    </row>
    <row r="91" spans="1:9" s="81" customFormat="1" ht="30.75" hidden="1" customHeight="1">
      <c r="A91" s="36" t="s">
        <v>267</v>
      </c>
      <c r="B91" s="31" t="s">
        <v>268</v>
      </c>
      <c r="C91" s="37" t="s">
        <v>269</v>
      </c>
      <c r="D91" s="33">
        <v>4</v>
      </c>
      <c r="E91" s="154">
        <v>380455</v>
      </c>
      <c r="F91" s="71"/>
      <c r="G91" s="72"/>
    </row>
    <row r="92" spans="1:9" s="81" customFormat="1" ht="30.75" hidden="1" customHeight="1">
      <c r="A92" s="36" t="s">
        <v>270</v>
      </c>
      <c r="B92" s="31" t="s">
        <v>49</v>
      </c>
      <c r="C92" s="37" t="s">
        <v>271</v>
      </c>
      <c r="D92" s="33">
        <v>25</v>
      </c>
      <c r="E92" s="154">
        <v>2745179.23</v>
      </c>
      <c r="F92" s="71"/>
      <c r="G92" s="72"/>
    </row>
    <row r="93" spans="1:9" s="81" customFormat="1" ht="30.75" hidden="1" customHeight="1">
      <c r="A93" s="36" t="s">
        <v>272</v>
      </c>
      <c r="B93" s="31" t="s">
        <v>273</v>
      </c>
      <c r="C93" s="37" t="s">
        <v>274</v>
      </c>
      <c r="D93" s="33">
        <v>4</v>
      </c>
      <c r="E93" s="154">
        <v>230478</v>
      </c>
      <c r="F93" s="71"/>
      <c r="G93" s="72"/>
    </row>
    <row r="94" spans="1:9" s="81" customFormat="1" ht="30.75" hidden="1" customHeight="1">
      <c r="A94" s="36" t="s">
        <v>275</v>
      </c>
      <c r="B94" s="45" t="s">
        <v>59</v>
      </c>
      <c r="C94" s="32" t="s">
        <v>276</v>
      </c>
      <c r="D94" s="33">
        <v>2</v>
      </c>
      <c r="E94" s="154">
        <v>241785.68</v>
      </c>
      <c r="F94" s="71"/>
      <c r="G94" s="72"/>
    </row>
    <row r="95" spans="1:9" s="81" customFormat="1" ht="30.75" hidden="1" customHeight="1">
      <c r="A95" s="31" t="s">
        <v>277</v>
      </c>
      <c r="B95" s="45" t="s">
        <v>201</v>
      </c>
      <c r="C95" s="32" t="s">
        <v>278</v>
      </c>
      <c r="D95" s="33">
        <v>2</v>
      </c>
      <c r="E95" s="154">
        <v>190406.46</v>
      </c>
      <c r="F95" s="71"/>
      <c r="G95" s="72"/>
    </row>
    <row r="96" spans="1:9" s="81" customFormat="1" ht="30.75" hidden="1" customHeight="1">
      <c r="A96" s="36" t="s">
        <v>279</v>
      </c>
      <c r="B96" s="45" t="s">
        <v>173</v>
      </c>
      <c r="C96" s="32" t="s">
        <v>280</v>
      </c>
      <c r="D96" s="33">
        <v>3</v>
      </c>
      <c r="E96" s="154">
        <v>232077.58</v>
      </c>
      <c r="F96" s="71"/>
      <c r="G96" s="72"/>
    </row>
    <row r="97" spans="1:9" s="81" customFormat="1" ht="30.75" hidden="1" customHeight="1">
      <c r="A97" s="40" t="s">
        <v>281</v>
      </c>
      <c r="B97" s="41" t="s">
        <v>48</v>
      </c>
      <c r="C97" s="42" t="s">
        <v>282</v>
      </c>
      <c r="D97" s="43">
        <v>5</v>
      </c>
      <c r="E97" s="44">
        <v>100896.88</v>
      </c>
      <c r="F97" s="71"/>
      <c r="G97" s="72"/>
    </row>
    <row r="98" spans="1:9" s="81" customFormat="1" ht="30.75" hidden="1" customHeight="1">
      <c r="A98" s="36" t="s">
        <v>312</v>
      </c>
      <c r="B98" s="45" t="s">
        <v>311</v>
      </c>
      <c r="C98" s="32" t="s">
        <v>326</v>
      </c>
      <c r="D98" s="33">
        <v>4</v>
      </c>
      <c r="E98" s="38">
        <v>132211.46</v>
      </c>
      <c r="F98" s="71"/>
      <c r="G98" s="72"/>
    </row>
    <row r="99" spans="1:9" s="81" customFormat="1" ht="30.75" hidden="1" customHeight="1">
      <c r="A99" s="36" t="s">
        <v>313</v>
      </c>
      <c r="B99" s="45" t="s">
        <v>314</v>
      </c>
      <c r="C99" s="32" t="s">
        <v>315</v>
      </c>
      <c r="D99" s="33">
        <v>3</v>
      </c>
      <c r="E99" s="38">
        <v>176651</v>
      </c>
      <c r="F99" s="71"/>
      <c r="G99" s="72"/>
    </row>
    <row r="100" spans="1:9" s="81" customFormat="1" ht="30.75" hidden="1" customHeight="1">
      <c r="A100" s="36" t="s">
        <v>316</v>
      </c>
      <c r="B100" s="45" t="s">
        <v>317</v>
      </c>
      <c r="C100" s="32" t="s">
        <v>318</v>
      </c>
      <c r="D100" s="33">
        <v>4</v>
      </c>
      <c r="E100" s="38">
        <v>147836.23000000001</v>
      </c>
      <c r="F100" s="71"/>
      <c r="G100" s="72"/>
    </row>
    <row r="101" spans="1:9" s="81" customFormat="1" ht="30.75" hidden="1" customHeight="1">
      <c r="A101" s="36" t="s">
        <v>319</v>
      </c>
      <c r="B101" s="45" t="s">
        <v>254</v>
      </c>
      <c r="C101" s="32" t="s">
        <v>320</v>
      </c>
      <c r="D101" s="33">
        <v>1</v>
      </c>
      <c r="E101" s="38">
        <v>174877.24</v>
      </c>
      <c r="F101" s="71"/>
      <c r="G101" s="72"/>
    </row>
    <row r="102" spans="1:9" s="81" customFormat="1" ht="30.75" hidden="1" customHeight="1">
      <c r="A102" s="36" t="s">
        <v>324</v>
      </c>
      <c r="B102" s="45" t="s">
        <v>206</v>
      </c>
      <c r="C102" s="32" t="s">
        <v>325</v>
      </c>
      <c r="D102" s="33">
        <v>1</v>
      </c>
      <c r="E102" s="38">
        <v>75007.23</v>
      </c>
      <c r="F102" s="71"/>
      <c r="G102" s="72"/>
    </row>
    <row r="103" spans="1:9" s="81" customFormat="1" ht="30.75" hidden="1" customHeight="1">
      <c r="A103" s="36" t="s">
        <v>327</v>
      </c>
      <c r="B103" s="45" t="s">
        <v>128</v>
      </c>
      <c r="C103" s="32" t="s">
        <v>328</v>
      </c>
      <c r="D103" s="33">
        <v>3</v>
      </c>
      <c r="E103" s="38">
        <v>125211.23</v>
      </c>
      <c r="F103" s="71"/>
      <c r="G103" s="72"/>
    </row>
    <row r="104" spans="1:9" s="81" customFormat="1" ht="30.75" hidden="1" customHeight="1">
      <c r="A104" s="36" t="s">
        <v>329</v>
      </c>
      <c r="B104" s="45" t="s">
        <v>211</v>
      </c>
      <c r="C104" s="32" t="s">
        <v>330</v>
      </c>
      <c r="D104" s="33">
        <v>1</v>
      </c>
      <c r="E104" s="38">
        <v>117639.8</v>
      </c>
      <c r="F104" s="71"/>
      <c r="G104" s="72"/>
    </row>
    <row r="105" spans="1:9" s="101" customFormat="1" ht="30.75" hidden="1" customHeight="1">
      <c r="A105" s="46"/>
      <c r="B105" s="47"/>
      <c r="C105" s="48" t="s">
        <v>43</v>
      </c>
      <c r="D105" s="49"/>
      <c r="E105" s="85">
        <f>SUM(E91:E104)</f>
        <v>5070713.0200000014</v>
      </c>
      <c r="F105" s="71"/>
      <c r="G105" s="72"/>
      <c r="H105" s="99"/>
      <c r="I105" s="100"/>
    </row>
    <row r="106" spans="1:9" s="436" customFormat="1" ht="30.75" hidden="1" customHeight="1">
      <c r="A106" s="42"/>
      <c r="B106" s="116"/>
      <c r="C106" s="429" t="s">
        <v>41</v>
      </c>
      <c r="D106" s="43"/>
      <c r="E106" s="430">
        <v>6951439.3700000001</v>
      </c>
      <c r="F106" s="435"/>
      <c r="H106" s="437"/>
      <c r="I106" s="437"/>
    </row>
    <row r="107" spans="1:9" ht="15.75">
      <c r="A107" s="86"/>
      <c r="B107" s="86"/>
      <c r="C107" s="88" t="s">
        <v>152</v>
      </c>
      <c r="D107" s="88"/>
      <c r="E107" s="106"/>
      <c r="F107" s="91"/>
      <c r="G107" s="91"/>
    </row>
    <row r="108" spans="1:9" ht="15.75">
      <c r="A108" s="60"/>
      <c r="B108" s="61"/>
      <c r="C108" s="62"/>
      <c r="D108" s="63" t="s">
        <v>9</v>
      </c>
      <c r="E108" s="64"/>
      <c r="F108" s="110"/>
      <c r="G108" s="110"/>
    </row>
    <row r="109" spans="1:9" ht="15.75">
      <c r="A109" s="68" t="s">
        <v>11</v>
      </c>
      <c r="B109" s="69" t="s">
        <v>12</v>
      </c>
      <c r="C109" s="69" t="s">
        <v>7</v>
      </c>
      <c r="D109" s="69" t="s">
        <v>10</v>
      </c>
      <c r="E109" s="70" t="s">
        <v>8</v>
      </c>
      <c r="F109" s="110"/>
      <c r="G109" s="110"/>
    </row>
    <row r="110" spans="1:9" ht="15.75">
      <c r="A110" s="31" t="s">
        <v>549</v>
      </c>
      <c r="B110" s="31" t="s">
        <v>183</v>
      </c>
      <c r="C110" s="32" t="s">
        <v>590</v>
      </c>
      <c r="D110" s="130">
        <v>4</v>
      </c>
      <c r="E110" s="34">
        <v>215402.23</v>
      </c>
      <c r="F110" s="91"/>
      <c r="G110" s="91"/>
    </row>
    <row r="111" spans="1:9" ht="15.75">
      <c r="A111" s="36" t="s">
        <v>553</v>
      </c>
      <c r="B111" s="31" t="s">
        <v>211</v>
      </c>
      <c r="C111" s="32" t="s">
        <v>554</v>
      </c>
      <c r="D111" s="130">
        <v>3</v>
      </c>
      <c r="E111" s="34">
        <v>33141.230000000003</v>
      </c>
      <c r="F111" s="91"/>
      <c r="G111" s="91"/>
    </row>
    <row r="112" spans="1:9" ht="15.75">
      <c r="A112" s="36" t="s">
        <v>443</v>
      </c>
      <c r="B112" s="31" t="s">
        <v>444</v>
      </c>
      <c r="C112" s="32" t="s">
        <v>445</v>
      </c>
      <c r="D112" s="33">
        <v>2</v>
      </c>
      <c r="E112" s="34">
        <v>59525</v>
      </c>
      <c r="F112" s="91"/>
      <c r="G112" s="91"/>
    </row>
    <row r="113" spans="1:7" s="428" customFormat="1" ht="15.75">
      <c r="A113" s="40" t="s">
        <v>564</v>
      </c>
      <c r="B113" s="116" t="s">
        <v>46</v>
      </c>
      <c r="C113" s="42" t="s">
        <v>565</v>
      </c>
      <c r="D113" s="43">
        <v>1</v>
      </c>
      <c r="E113" s="171">
        <v>250316.46</v>
      </c>
      <c r="F113" s="110"/>
      <c r="G113" s="110"/>
    </row>
    <row r="114" spans="1:7" ht="15.75">
      <c r="A114" s="40" t="s">
        <v>568</v>
      </c>
      <c r="B114" s="116" t="s">
        <v>450</v>
      </c>
      <c r="C114" s="42" t="s">
        <v>283</v>
      </c>
      <c r="D114" s="43">
        <v>10</v>
      </c>
      <c r="E114" s="171">
        <v>751839</v>
      </c>
      <c r="F114" s="91"/>
      <c r="G114" s="91"/>
    </row>
    <row r="115" spans="1:7" ht="15.75">
      <c r="A115" s="40" t="s">
        <v>572</v>
      </c>
      <c r="B115" s="116" t="s">
        <v>440</v>
      </c>
      <c r="C115" s="42" t="s">
        <v>573</v>
      </c>
      <c r="D115" s="43">
        <v>3</v>
      </c>
      <c r="E115" s="171">
        <v>225923.23</v>
      </c>
      <c r="F115" s="91"/>
      <c r="G115" s="91"/>
    </row>
    <row r="116" spans="1:7" ht="15.75">
      <c r="A116" s="116" t="s">
        <v>574</v>
      </c>
      <c r="B116" s="116" t="s">
        <v>511</v>
      </c>
      <c r="C116" s="42" t="s">
        <v>575</v>
      </c>
      <c r="D116" s="43">
        <v>5</v>
      </c>
      <c r="E116" s="171">
        <v>454541.46</v>
      </c>
      <c r="F116" s="106"/>
      <c r="G116" s="106"/>
    </row>
    <row r="117" spans="1:7" ht="15.75">
      <c r="A117" s="116" t="s">
        <v>468</v>
      </c>
      <c r="B117" s="116" t="s">
        <v>440</v>
      </c>
      <c r="C117" s="42" t="s">
        <v>517</v>
      </c>
      <c r="D117" s="43">
        <v>5</v>
      </c>
      <c r="E117" s="171">
        <v>480000</v>
      </c>
      <c r="F117" s="106"/>
      <c r="G117" s="106"/>
    </row>
    <row r="118" spans="1:7" ht="15.75">
      <c r="A118" s="41" t="s">
        <v>518</v>
      </c>
      <c r="B118" s="45" t="s">
        <v>519</v>
      </c>
      <c r="C118" s="41" t="s">
        <v>520</v>
      </c>
      <c r="D118" s="43">
        <v>3</v>
      </c>
      <c r="E118" s="177">
        <v>273423</v>
      </c>
      <c r="F118" s="91"/>
      <c r="G118" s="91"/>
    </row>
    <row r="119" spans="1:7" ht="15.75">
      <c r="A119" s="36"/>
      <c r="B119" s="31"/>
      <c r="C119" s="48" t="s">
        <v>43</v>
      </c>
      <c r="D119" s="33"/>
      <c r="E119" s="132">
        <f>SUM(E110:E118)</f>
        <v>2744111.61</v>
      </c>
      <c r="F119" s="91"/>
      <c r="G119" s="91"/>
    </row>
    <row r="120" spans="1:7" ht="15.75">
      <c r="A120" s="36"/>
      <c r="B120" s="31"/>
      <c r="C120" s="48" t="s">
        <v>41</v>
      </c>
      <c r="D120" s="33"/>
      <c r="E120" s="117">
        <v>3288074</v>
      </c>
      <c r="F120" s="91"/>
      <c r="G120" s="91"/>
    </row>
    <row r="121" spans="1:7" ht="15.75">
      <c r="A121" s="51"/>
      <c r="B121" s="31"/>
      <c r="C121" s="32"/>
      <c r="D121" s="113" t="s">
        <v>15</v>
      </c>
      <c r="E121" s="109">
        <f>SUM(E119:E120)</f>
        <v>6032185.6099999994</v>
      </c>
      <c r="F121" s="91"/>
      <c r="G121" s="91"/>
    </row>
    <row r="122" spans="1:7" ht="15.75">
      <c r="A122" s="86"/>
      <c r="B122" s="81"/>
      <c r="C122" s="87"/>
      <c r="D122" s="88"/>
      <c r="E122" s="166"/>
      <c r="F122" s="91"/>
      <c r="G122" s="91"/>
    </row>
    <row r="123" spans="1:7" ht="15.75">
      <c r="A123" s="86"/>
      <c r="B123" s="86"/>
      <c r="C123" s="88" t="s">
        <v>153</v>
      </c>
      <c r="D123" s="88"/>
      <c r="E123" s="106"/>
      <c r="F123" s="91"/>
      <c r="G123" s="91"/>
    </row>
    <row r="124" spans="1:7" ht="15.75">
      <c r="A124" s="60"/>
      <c r="B124" s="61"/>
      <c r="C124" s="62"/>
      <c r="D124" s="63" t="s">
        <v>9</v>
      </c>
      <c r="E124" s="64"/>
      <c r="F124" s="110"/>
      <c r="G124" s="110"/>
    </row>
    <row r="125" spans="1:7" ht="15.75">
      <c r="A125" s="68" t="s">
        <v>11</v>
      </c>
      <c r="B125" s="69" t="s">
        <v>12</v>
      </c>
      <c r="C125" s="69" t="s">
        <v>7</v>
      </c>
      <c r="D125" s="69" t="s">
        <v>10</v>
      </c>
      <c r="E125" s="70" t="s">
        <v>8</v>
      </c>
      <c r="F125" s="110"/>
      <c r="G125" s="110"/>
    </row>
    <row r="126" spans="1:7" ht="15.75">
      <c r="A126" s="31" t="s">
        <v>604</v>
      </c>
      <c r="B126" s="31" t="s">
        <v>257</v>
      </c>
      <c r="C126" s="32" t="s">
        <v>605</v>
      </c>
      <c r="D126" s="130">
        <v>6</v>
      </c>
      <c r="E126" s="34">
        <v>25800</v>
      </c>
      <c r="F126" s="91"/>
      <c r="G126" s="91"/>
    </row>
    <row r="127" spans="1:7" ht="15.75">
      <c r="A127" s="31" t="s">
        <v>624</v>
      </c>
      <c r="B127" s="31" t="s">
        <v>46</v>
      </c>
      <c r="C127" s="32" t="s">
        <v>606</v>
      </c>
      <c r="D127" s="130">
        <v>4</v>
      </c>
      <c r="E127" s="34">
        <v>446405</v>
      </c>
      <c r="F127" s="91"/>
      <c r="G127" s="91"/>
    </row>
    <row r="128" spans="1:7" s="428" customFormat="1" ht="15.75">
      <c r="A128" s="36" t="s">
        <v>775</v>
      </c>
      <c r="B128" s="31" t="s">
        <v>50</v>
      </c>
      <c r="C128" s="32" t="s">
        <v>776</v>
      </c>
      <c r="D128" s="130">
        <v>5</v>
      </c>
      <c r="E128" s="34">
        <v>560397</v>
      </c>
      <c r="F128" s="110"/>
      <c r="G128" s="110"/>
    </row>
    <row r="129" spans="1:16" ht="15.75">
      <c r="A129" s="36" t="s">
        <v>705</v>
      </c>
      <c r="B129" s="31" t="s">
        <v>57</v>
      </c>
      <c r="C129" s="32" t="s">
        <v>706</v>
      </c>
      <c r="D129" s="130">
        <v>4</v>
      </c>
      <c r="E129" s="34">
        <f>642088</f>
        <v>642088</v>
      </c>
      <c r="F129" s="91"/>
      <c r="G129" s="91"/>
    </row>
    <row r="130" spans="1:16" ht="15.75">
      <c r="A130" s="41"/>
      <c r="B130" s="45"/>
      <c r="C130" s="41"/>
      <c r="D130" s="43"/>
      <c r="E130" s="177"/>
      <c r="F130" s="91"/>
      <c r="G130" s="91"/>
    </row>
    <row r="131" spans="1:16" ht="15.75">
      <c r="A131" s="36"/>
      <c r="B131" s="31"/>
      <c r="C131" s="48" t="s">
        <v>43</v>
      </c>
      <c r="D131" s="33"/>
      <c r="E131" s="132">
        <f>SUM(E126:E130)</f>
        <v>1674690</v>
      </c>
      <c r="F131" s="91"/>
      <c r="G131" s="91"/>
    </row>
    <row r="132" spans="1:16" ht="15.75">
      <c r="A132" s="36"/>
      <c r="B132" s="31"/>
      <c r="C132" s="48" t="s">
        <v>41</v>
      </c>
      <c r="D132" s="33"/>
      <c r="E132" s="117">
        <v>3857196</v>
      </c>
      <c r="F132" s="91"/>
      <c r="G132" s="91"/>
    </row>
    <row r="133" spans="1:16" ht="15.75">
      <c r="A133" s="51"/>
      <c r="B133" s="31"/>
      <c r="C133" s="32"/>
      <c r="D133" s="113" t="s">
        <v>15</v>
      </c>
      <c r="E133" s="109">
        <f>SUM(E131:E132)</f>
        <v>5531886</v>
      </c>
    </row>
    <row r="134" spans="1:16" ht="15.75">
      <c r="A134" s="86"/>
      <c r="B134" s="81"/>
      <c r="C134" s="87"/>
      <c r="D134" s="88"/>
      <c r="E134" s="166"/>
    </row>
    <row r="135" spans="1:16" ht="15.75">
      <c r="A135" s="86"/>
      <c r="B135" s="81"/>
      <c r="C135" s="87"/>
      <c r="D135" s="88"/>
      <c r="E135" s="166"/>
    </row>
    <row r="136" spans="1:16" ht="15.75">
      <c r="A136" s="86"/>
      <c r="B136" s="86"/>
      <c r="C136" s="88" t="s">
        <v>154</v>
      </c>
      <c r="D136" s="88"/>
      <c r="E136" s="106"/>
      <c r="F136" s="409"/>
    </row>
    <row r="137" spans="1:16" ht="15.75">
      <c r="A137" s="60"/>
      <c r="B137" s="61"/>
      <c r="C137" s="62"/>
      <c r="D137" s="63" t="s">
        <v>9</v>
      </c>
      <c r="E137" s="64"/>
    </row>
    <row r="138" spans="1:16" ht="15.75">
      <c r="A138" s="68" t="s">
        <v>11</v>
      </c>
      <c r="B138" s="69" t="s">
        <v>12</v>
      </c>
      <c r="C138" s="69" t="s">
        <v>7</v>
      </c>
      <c r="D138" s="69" t="s">
        <v>10</v>
      </c>
      <c r="E138" s="70" t="s">
        <v>8</v>
      </c>
    </row>
    <row r="139" spans="1:16" ht="15.75">
      <c r="A139" s="36" t="s">
        <v>632</v>
      </c>
      <c r="B139" s="31" t="s">
        <v>607</v>
      </c>
      <c r="C139" s="32" t="s">
        <v>606</v>
      </c>
      <c r="D139" s="33">
        <v>1</v>
      </c>
      <c r="E139" s="34">
        <v>50515</v>
      </c>
    </row>
    <row r="140" spans="1:16" ht="15.75">
      <c r="A140" s="40" t="s">
        <v>730</v>
      </c>
      <c r="B140" s="116" t="s">
        <v>219</v>
      </c>
      <c r="C140" s="42" t="s">
        <v>731</v>
      </c>
      <c r="D140" s="43">
        <v>3</v>
      </c>
      <c r="E140" s="171">
        <v>299102</v>
      </c>
    </row>
    <row r="141" spans="1:16" ht="15.75">
      <c r="A141" s="40" t="s">
        <v>732</v>
      </c>
      <c r="B141" s="116" t="s">
        <v>733</v>
      </c>
      <c r="C141" s="42" t="s">
        <v>734</v>
      </c>
      <c r="D141" s="43">
        <v>4</v>
      </c>
      <c r="E141" s="171">
        <v>287761</v>
      </c>
      <c r="P141" s="406"/>
    </row>
    <row r="142" spans="1:16" ht="15.75">
      <c r="A142" s="116" t="s">
        <v>735</v>
      </c>
      <c r="B142" s="116" t="s">
        <v>736</v>
      </c>
      <c r="C142" s="42" t="s">
        <v>737</v>
      </c>
      <c r="D142" s="43">
        <v>3</v>
      </c>
      <c r="E142" s="171">
        <v>299811</v>
      </c>
    </row>
    <row r="143" spans="1:16" ht="15.75">
      <c r="A143" s="41" t="s">
        <v>738</v>
      </c>
      <c r="B143" s="45" t="s">
        <v>86</v>
      </c>
      <c r="C143" s="41" t="s">
        <v>774</v>
      </c>
      <c r="D143" s="43">
        <v>4</v>
      </c>
      <c r="E143" s="177">
        <f>284378+72000</f>
        <v>356378</v>
      </c>
    </row>
    <row r="144" spans="1:16" ht="15.75">
      <c r="A144" s="36" t="s">
        <v>739</v>
      </c>
      <c r="B144" s="116" t="s">
        <v>173</v>
      </c>
      <c r="C144" s="42" t="s">
        <v>740</v>
      </c>
      <c r="D144" s="43">
        <v>5</v>
      </c>
      <c r="E144" s="171">
        <f>638575</f>
        <v>638575</v>
      </c>
    </row>
    <row r="145" spans="1:5" ht="15.75">
      <c r="A145" s="36" t="s">
        <v>739</v>
      </c>
      <c r="B145" s="116" t="s">
        <v>741</v>
      </c>
      <c r="C145" s="42" t="s">
        <v>771</v>
      </c>
      <c r="D145" s="43">
        <v>2</v>
      </c>
      <c r="E145" s="171">
        <v>190600</v>
      </c>
    </row>
    <row r="146" spans="1:5" ht="15.75">
      <c r="A146" s="36" t="s">
        <v>769</v>
      </c>
      <c r="B146" s="116" t="s">
        <v>770</v>
      </c>
      <c r="C146" s="42" t="s">
        <v>768</v>
      </c>
      <c r="D146" s="43">
        <v>1</v>
      </c>
      <c r="E146" s="171">
        <v>84949</v>
      </c>
    </row>
    <row r="147" spans="1:5" ht="15.75">
      <c r="A147" s="31" t="s">
        <v>772</v>
      </c>
      <c r="B147" s="116" t="s">
        <v>570</v>
      </c>
      <c r="C147" s="42" t="s">
        <v>773</v>
      </c>
      <c r="D147" s="43">
        <v>1</v>
      </c>
      <c r="E147" s="171">
        <v>89223</v>
      </c>
    </row>
    <row r="148" spans="1:5" ht="15.75">
      <c r="A148" s="36"/>
      <c r="B148" s="45"/>
      <c r="C148" s="41"/>
      <c r="D148" s="43"/>
      <c r="E148" s="177"/>
    </row>
    <row r="149" spans="1:5" ht="15.75">
      <c r="A149" s="51"/>
      <c r="B149" s="31"/>
      <c r="C149" s="48" t="s">
        <v>43</v>
      </c>
      <c r="D149" s="33"/>
      <c r="E149" s="132">
        <f>SUM(E139:E147)</f>
        <v>2296914</v>
      </c>
    </row>
    <row r="150" spans="1:5" ht="15.75">
      <c r="A150" s="36"/>
      <c r="B150" s="31"/>
      <c r="C150" s="48" t="s">
        <v>41</v>
      </c>
      <c r="D150" s="33"/>
      <c r="E150" s="117">
        <f>1646913+933000</f>
        <v>2579913</v>
      </c>
    </row>
    <row r="151" spans="1:5" ht="15.75">
      <c r="A151" s="51"/>
      <c r="B151" s="31"/>
      <c r="C151" s="32"/>
      <c r="D151" s="113" t="s">
        <v>15</v>
      </c>
      <c r="E151" s="109">
        <f>SUM(E149:E150)</f>
        <v>4876827</v>
      </c>
    </row>
    <row r="152" spans="1:5" ht="15.75" thickBot="1"/>
    <row r="153" spans="1:5" ht="15.75">
      <c r="B153" s="293" t="s">
        <v>161</v>
      </c>
      <c r="C153" s="294" t="s">
        <v>155</v>
      </c>
      <c r="D153" s="295" t="s">
        <v>156</v>
      </c>
      <c r="E153" s="296" t="s">
        <v>162</v>
      </c>
    </row>
    <row r="154" spans="1:5" ht="15.75">
      <c r="B154" s="272" t="s">
        <v>157</v>
      </c>
      <c r="C154" s="490">
        <f>+E17</f>
        <v>809882.23</v>
      </c>
      <c r="D154" s="490">
        <f>+E18</f>
        <v>2693872</v>
      </c>
      <c r="E154" s="491">
        <f>SUM(C154:D154)</f>
        <v>3503754.23</v>
      </c>
    </row>
    <row r="155" spans="1:5" ht="15.75">
      <c r="B155" s="272" t="s">
        <v>158</v>
      </c>
      <c r="C155" s="490">
        <f>+E119</f>
        <v>2744111.61</v>
      </c>
      <c r="D155" s="490">
        <f>+E120</f>
        <v>3288074</v>
      </c>
      <c r="E155" s="491">
        <f t="shared" ref="E155:E157" si="0">SUM(C155:D155)</f>
        <v>6032185.6099999994</v>
      </c>
    </row>
    <row r="156" spans="1:5" ht="15.75">
      <c r="B156" s="272" t="s">
        <v>159</v>
      </c>
      <c r="C156" s="490">
        <f>+E131</f>
        <v>1674690</v>
      </c>
      <c r="D156" s="491">
        <f>+E132</f>
        <v>3857196</v>
      </c>
      <c r="E156" s="491">
        <f t="shared" si="0"/>
        <v>5531886</v>
      </c>
    </row>
    <row r="157" spans="1:5" ht="15.75">
      <c r="B157" s="272" t="s">
        <v>160</v>
      </c>
      <c r="C157" s="490">
        <f>+E149</f>
        <v>2296914</v>
      </c>
      <c r="D157" s="493">
        <f>+E150</f>
        <v>2579913</v>
      </c>
      <c r="E157" s="491">
        <f t="shared" si="0"/>
        <v>4876827</v>
      </c>
    </row>
    <row r="158" spans="1:5" ht="15.75">
      <c r="B158" s="433"/>
      <c r="C158" s="494"/>
      <c r="D158" s="495"/>
      <c r="E158" s="496"/>
    </row>
    <row r="159" spans="1:5" ht="16.5" thickBot="1">
      <c r="B159" s="297" t="s">
        <v>163</v>
      </c>
      <c r="C159" s="499">
        <f>SUM(C154:C157)</f>
        <v>7525597.8399999999</v>
      </c>
      <c r="D159" s="500">
        <f>SUM(D154:D157)</f>
        <v>12419055</v>
      </c>
      <c r="E159" s="503">
        <f>SUM(E154:E158)</f>
        <v>19944652.84</v>
      </c>
    </row>
    <row r="163" spans="4:5">
      <c r="E163" s="434"/>
    </row>
    <row r="166" spans="4:5">
      <c r="D166">
        <f>+SUM(B166+C166)</f>
        <v>0</v>
      </c>
    </row>
  </sheetData>
  <mergeCells count="2">
    <mergeCell ref="A1:E1"/>
    <mergeCell ref="A2:E2"/>
  </mergeCells>
  <pageMargins left="0.70866141732283472" right="0.70866141732283472" top="0.35433070866141736" bottom="0.35433070866141736" header="0.31496062992125984" footer="0.31496062992125984"/>
  <pageSetup paperSize="9" scale="57" orientation="portrait" r:id="rId1"/>
  <rowBreaks count="1" manualBreakCount="1">
    <brk id="2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1"/>
  <sheetViews>
    <sheetView topLeftCell="A102" zoomScaleNormal="100" workbookViewId="0">
      <selection sqref="A1:E112"/>
    </sheetView>
  </sheetViews>
  <sheetFormatPr defaultRowHeight="15"/>
  <cols>
    <col min="1" max="1" width="18.5703125" customWidth="1"/>
    <col min="2" max="2" width="24" customWidth="1"/>
    <col min="3" max="3" width="42.85546875" customWidth="1"/>
    <col min="4" max="4" width="32.85546875" customWidth="1"/>
    <col min="5" max="5" width="35.85546875" customWidth="1"/>
    <col min="6" max="6" width="13.85546875" customWidth="1"/>
  </cols>
  <sheetData>
    <row r="1" spans="1:5" ht="15.75">
      <c r="A1" s="694" t="s">
        <v>838</v>
      </c>
      <c r="B1" s="694"/>
      <c r="C1" s="694"/>
      <c r="D1" s="694"/>
      <c r="E1" s="694"/>
    </row>
    <row r="2" spans="1:5" ht="15.75">
      <c r="A2" s="694" t="s">
        <v>640</v>
      </c>
      <c r="B2" s="694"/>
      <c r="C2" s="694"/>
      <c r="D2" s="694"/>
      <c r="E2" s="694"/>
    </row>
    <row r="3" spans="1:5" ht="15.75">
      <c r="A3" s="86"/>
      <c r="B3" s="86"/>
      <c r="C3" s="88" t="s">
        <v>30</v>
      </c>
      <c r="D3" s="115"/>
      <c r="E3" s="106"/>
    </row>
    <row r="4" spans="1:5" ht="15.75">
      <c r="A4" s="86"/>
      <c r="B4" s="86"/>
      <c r="C4" s="88" t="s">
        <v>31</v>
      </c>
      <c r="D4" s="88"/>
      <c r="E4" s="106"/>
    </row>
    <row r="5" spans="1:5" ht="15.75">
      <c r="A5" s="86"/>
      <c r="B5" s="86"/>
      <c r="C5" s="88" t="s">
        <v>151</v>
      </c>
      <c r="D5" s="88"/>
      <c r="E5" s="106"/>
    </row>
    <row r="6" spans="1:5" ht="15.75">
      <c r="A6" s="68" t="s">
        <v>11</v>
      </c>
      <c r="B6" s="69" t="s">
        <v>12</v>
      </c>
      <c r="C6" s="69" t="s">
        <v>7</v>
      </c>
      <c r="D6" s="69" t="s">
        <v>592</v>
      </c>
      <c r="E6" s="70" t="s">
        <v>8</v>
      </c>
    </row>
    <row r="7" spans="1:5" ht="15.75">
      <c r="A7" s="74"/>
      <c r="B7" s="75"/>
      <c r="C7" s="76"/>
      <c r="D7" s="77"/>
      <c r="E7" s="78"/>
    </row>
    <row r="8" spans="1:5" ht="15.75">
      <c r="A8" s="36" t="s">
        <v>499</v>
      </c>
      <c r="B8" s="31" t="s">
        <v>257</v>
      </c>
      <c r="C8" s="31" t="s">
        <v>500</v>
      </c>
      <c r="D8" s="33">
        <v>1</v>
      </c>
      <c r="E8" s="34">
        <v>20578</v>
      </c>
    </row>
    <row r="9" spans="1:5" ht="15.75">
      <c r="A9" s="116"/>
      <c r="B9" s="116"/>
      <c r="C9" s="42"/>
      <c r="D9" s="43"/>
      <c r="E9" s="171"/>
    </row>
    <row r="10" spans="1:5" ht="15.75">
      <c r="A10" s="116"/>
      <c r="B10" s="116"/>
      <c r="C10" s="134" t="s">
        <v>43</v>
      </c>
      <c r="D10" s="43"/>
      <c r="E10" s="117">
        <f>SUM(E8:E9)</f>
        <v>20578</v>
      </c>
    </row>
    <row r="11" spans="1:5" ht="15.75">
      <c r="A11" s="36"/>
      <c r="B11" s="31"/>
      <c r="C11" s="174" t="s">
        <v>41</v>
      </c>
      <c r="D11" s="33"/>
      <c r="E11" s="117">
        <v>8493649</v>
      </c>
    </row>
    <row r="12" spans="1:5" ht="15.75">
      <c r="A12" s="51"/>
      <c r="B12" s="31"/>
      <c r="C12" s="135"/>
      <c r="D12" s="181" t="s">
        <v>15</v>
      </c>
      <c r="E12" s="182">
        <f>SUM(E8:E11)</f>
        <v>8534805</v>
      </c>
    </row>
    <row r="13" spans="1:5" ht="15.75">
      <c r="A13" s="86"/>
      <c r="B13" s="81"/>
      <c r="C13" s="87"/>
      <c r="D13" s="88"/>
      <c r="E13" s="166"/>
    </row>
    <row r="14" spans="1:5" ht="15.75">
      <c r="A14" s="86"/>
      <c r="B14" s="81"/>
      <c r="C14" s="87"/>
      <c r="D14" s="88"/>
      <c r="E14" s="166"/>
    </row>
    <row r="15" spans="1:5" ht="15.75">
      <c r="A15" s="86"/>
      <c r="B15" s="81"/>
      <c r="C15" s="88" t="s">
        <v>152</v>
      </c>
      <c r="D15" s="88"/>
      <c r="E15" s="166"/>
    </row>
    <row r="16" spans="1:5" ht="15.75" hidden="1">
      <c r="C16" s="88" t="s">
        <v>152</v>
      </c>
    </row>
    <row r="17" spans="1:5" ht="15.75" hidden="1">
      <c r="A17" s="60"/>
      <c r="B17" s="61"/>
      <c r="C17" s="62"/>
      <c r="D17" s="63" t="s">
        <v>9</v>
      </c>
      <c r="E17" s="64"/>
    </row>
    <row r="18" spans="1:5" ht="15.75" hidden="1">
      <c r="A18" s="68" t="s">
        <v>11</v>
      </c>
      <c r="B18" s="69" t="s">
        <v>12</v>
      </c>
      <c r="C18" s="69" t="s">
        <v>7</v>
      </c>
      <c r="D18" s="69" t="s">
        <v>10</v>
      </c>
      <c r="E18" s="70" t="s">
        <v>8</v>
      </c>
    </row>
    <row r="19" spans="1:5" ht="15.75" hidden="1">
      <c r="A19" s="74"/>
      <c r="B19" s="75"/>
      <c r="C19" s="76"/>
      <c r="D19" s="77"/>
      <c r="E19" s="78"/>
    </row>
    <row r="20" spans="1:5" ht="15.75" hidden="1">
      <c r="A20" s="36" t="s">
        <v>187</v>
      </c>
      <c r="B20" s="31" t="s">
        <v>182</v>
      </c>
      <c r="C20" s="31" t="s">
        <v>188</v>
      </c>
      <c r="D20" s="33">
        <v>3</v>
      </c>
      <c r="E20" s="34">
        <v>91306</v>
      </c>
    </row>
    <row r="21" spans="1:5" ht="15.75" hidden="1">
      <c r="A21" s="36" t="s">
        <v>191</v>
      </c>
      <c r="B21" s="31" t="s">
        <v>55</v>
      </c>
      <c r="C21" s="31" t="s">
        <v>192</v>
      </c>
      <c r="D21" s="33">
        <v>5</v>
      </c>
      <c r="E21" s="34">
        <v>58338.5</v>
      </c>
    </row>
    <row r="22" spans="1:5" ht="15.75" hidden="1">
      <c r="A22" s="36" t="s">
        <v>193</v>
      </c>
      <c r="B22" s="31" t="s">
        <v>96</v>
      </c>
      <c r="C22" s="31" t="s">
        <v>194</v>
      </c>
      <c r="D22" s="33">
        <v>4</v>
      </c>
      <c r="E22" s="34">
        <v>28117.16</v>
      </c>
    </row>
    <row r="23" spans="1:5" ht="15.75" hidden="1">
      <c r="A23" s="41"/>
      <c r="B23" s="41"/>
      <c r="C23" s="48" t="s">
        <v>43</v>
      </c>
      <c r="D23" s="43"/>
      <c r="E23" s="132">
        <f>SUM(E20:E22)</f>
        <v>177761.66</v>
      </c>
    </row>
    <row r="24" spans="1:5" ht="15.75" hidden="1">
      <c r="A24" s="116"/>
      <c r="B24" s="116"/>
      <c r="C24" s="134" t="s">
        <v>41</v>
      </c>
      <c r="D24" s="33"/>
      <c r="E24" s="132">
        <v>13589877.359999999</v>
      </c>
    </row>
    <row r="25" spans="1:5" ht="15.75" hidden="1">
      <c r="A25" s="36"/>
      <c r="B25" s="31"/>
      <c r="C25" s="135"/>
      <c r="D25" s="52" t="s">
        <v>15</v>
      </c>
      <c r="E25" s="109">
        <f>SUM(E23:E24)</f>
        <v>13767639.02</v>
      </c>
    </row>
    <row r="26" spans="1:5" ht="15.75" hidden="1">
      <c r="A26" s="133"/>
      <c r="B26" s="81"/>
      <c r="C26" s="87"/>
      <c r="D26" s="88"/>
      <c r="E26" s="166"/>
    </row>
    <row r="27" spans="1:5" ht="15.75" hidden="1">
      <c r="C27" s="88" t="s">
        <v>153</v>
      </c>
    </row>
    <row r="28" spans="1:5" ht="15.75" hidden="1">
      <c r="A28" s="60"/>
      <c r="B28" s="61"/>
      <c r="C28" s="62"/>
      <c r="D28" s="63" t="s">
        <v>9</v>
      </c>
      <c r="E28" s="64"/>
    </row>
    <row r="29" spans="1:5" ht="15.75" hidden="1">
      <c r="A29" s="167" t="s">
        <v>11</v>
      </c>
      <c r="B29" s="168" t="s">
        <v>12</v>
      </c>
      <c r="C29" s="168" t="s">
        <v>7</v>
      </c>
      <c r="D29" s="69" t="s">
        <v>10</v>
      </c>
      <c r="E29" s="70" t="s">
        <v>8</v>
      </c>
    </row>
    <row r="30" spans="1:5" ht="15.75" hidden="1">
      <c r="A30" s="116"/>
      <c r="B30" s="31"/>
      <c r="C30" s="32"/>
      <c r="D30" s="33"/>
      <c r="E30" s="34"/>
    </row>
    <row r="31" spans="1:5" ht="15.75" hidden="1">
      <c r="A31" s="116"/>
      <c r="B31" s="116"/>
      <c r="C31" s="48" t="s">
        <v>43</v>
      </c>
      <c r="D31" s="43"/>
      <c r="E31" s="117"/>
    </row>
    <row r="32" spans="1:5" ht="15.75" hidden="1">
      <c r="A32" s="116"/>
      <c r="B32" s="116"/>
      <c r="C32" s="48" t="s">
        <v>41</v>
      </c>
      <c r="D32" s="33"/>
      <c r="E32" s="117">
        <v>13589877.359999999</v>
      </c>
    </row>
    <row r="33" spans="1:5" ht="15.75" hidden="1">
      <c r="A33" s="51"/>
      <c r="B33" s="31"/>
      <c r="C33" s="32"/>
      <c r="D33" s="52" t="s">
        <v>15</v>
      </c>
      <c r="E33" s="109">
        <f>SUM(E30:E32)</f>
        <v>13589877.359999999</v>
      </c>
    </row>
    <row r="34" spans="1:5" ht="15.75" hidden="1">
      <c r="A34" s="86"/>
      <c r="B34" s="81"/>
      <c r="C34" s="87"/>
      <c r="D34" s="88"/>
      <c r="E34" s="166"/>
    </row>
    <row r="35" spans="1:5" ht="15.75" hidden="1">
      <c r="C35" s="88" t="s">
        <v>154</v>
      </c>
    </row>
    <row r="36" spans="1:5" ht="15.75" hidden="1">
      <c r="A36" s="60"/>
      <c r="B36" s="61"/>
      <c r="C36" s="62"/>
      <c r="D36" s="63" t="s">
        <v>9</v>
      </c>
      <c r="E36" s="64"/>
    </row>
    <row r="37" spans="1:5" ht="15.75" hidden="1">
      <c r="A37" s="68" t="s">
        <v>11</v>
      </c>
      <c r="B37" s="69" t="s">
        <v>12</v>
      </c>
      <c r="C37" s="69" t="s">
        <v>7</v>
      </c>
      <c r="D37" s="69" t="s">
        <v>10</v>
      </c>
      <c r="E37" s="70" t="s">
        <v>8</v>
      </c>
    </row>
    <row r="38" spans="1:5" ht="15.75" hidden="1">
      <c r="A38" s="74"/>
      <c r="B38" s="75"/>
      <c r="C38" s="76"/>
      <c r="D38" s="77"/>
      <c r="E38" s="78"/>
    </row>
    <row r="39" spans="1:5" ht="15.75" hidden="1">
      <c r="A39" s="36"/>
      <c r="B39" s="31"/>
      <c r="C39" s="42"/>
      <c r="D39" s="33"/>
      <c r="E39" s="34"/>
    </row>
    <row r="40" spans="1:5" ht="15.75" hidden="1">
      <c r="A40" s="189"/>
      <c r="B40" s="45"/>
      <c r="C40" s="134"/>
      <c r="D40" s="33"/>
      <c r="E40" s="131"/>
    </row>
    <row r="41" spans="1:5" ht="15.75" hidden="1">
      <c r="A41" s="189"/>
      <c r="B41" s="45"/>
      <c r="C41" s="134"/>
      <c r="D41" s="33"/>
      <c r="E41" s="131"/>
    </row>
    <row r="42" spans="1:5" ht="15.75" hidden="1">
      <c r="A42" s="41"/>
      <c r="B42" s="41"/>
      <c r="C42" s="48" t="s">
        <v>43</v>
      </c>
      <c r="D42" s="43"/>
      <c r="E42" s="132"/>
    </row>
    <row r="43" spans="1:5" ht="15.75" hidden="1">
      <c r="A43" s="116"/>
      <c r="B43" s="116"/>
      <c r="C43" s="48" t="s">
        <v>41</v>
      </c>
      <c r="D43" s="33"/>
      <c r="E43" s="132"/>
    </row>
    <row r="44" spans="1:5" ht="15.75" hidden="1">
      <c r="A44" s="36"/>
      <c r="B44" s="31"/>
      <c r="C44" s="52"/>
      <c r="D44" s="52" t="s">
        <v>145</v>
      </c>
      <c r="E44" s="109"/>
    </row>
    <row r="45" spans="1:5" ht="15.75" hidden="1">
      <c r="A45" s="86"/>
      <c r="B45" s="86"/>
      <c r="C45" s="88" t="s">
        <v>151</v>
      </c>
      <c r="D45" s="88"/>
      <c r="E45" s="106"/>
    </row>
    <row r="46" spans="1:5" ht="15.75" hidden="1">
      <c r="A46" s="60"/>
      <c r="B46" s="61"/>
      <c r="C46" s="62"/>
      <c r="D46" s="63" t="s">
        <v>9</v>
      </c>
      <c r="E46" s="64"/>
    </row>
    <row r="47" spans="1:5" ht="15.75" hidden="1">
      <c r="A47" s="68" t="s">
        <v>11</v>
      </c>
      <c r="B47" s="69" t="s">
        <v>12</v>
      </c>
      <c r="C47" s="69" t="s">
        <v>7</v>
      </c>
      <c r="D47" s="69" t="s">
        <v>10</v>
      </c>
      <c r="E47" s="70" t="s">
        <v>8</v>
      </c>
    </row>
    <row r="48" spans="1:5" ht="15.75" hidden="1">
      <c r="A48" s="74"/>
      <c r="B48" s="75"/>
      <c r="C48" s="76"/>
      <c r="D48" s="77"/>
      <c r="E48" s="78"/>
    </row>
    <row r="49" spans="1:9" ht="15.75" hidden="1">
      <c r="A49" s="116" t="s">
        <v>261</v>
      </c>
      <c r="B49" s="116" t="s">
        <v>96</v>
      </c>
      <c r="C49" s="42" t="s">
        <v>172</v>
      </c>
      <c r="D49" s="43">
        <v>3</v>
      </c>
      <c r="E49" s="171">
        <v>26734</v>
      </c>
    </row>
    <row r="50" spans="1:9" ht="15.75" hidden="1">
      <c r="A50" s="116"/>
      <c r="B50" s="116"/>
      <c r="C50" s="42"/>
      <c r="D50" s="43"/>
      <c r="E50" s="171"/>
    </row>
    <row r="51" spans="1:9" ht="15.75" hidden="1">
      <c r="A51" s="116"/>
      <c r="B51" s="116"/>
      <c r="C51" s="134" t="s">
        <v>43</v>
      </c>
      <c r="D51" s="43"/>
      <c r="E51" s="117">
        <f>SUM(E49:E50)</f>
        <v>26734</v>
      </c>
    </row>
    <row r="52" spans="1:9" ht="15.75" hidden="1">
      <c r="A52" s="36"/>
      <c r="B52" s="31"/>
      <c r="C52" s="174" t="s">
        <v>41</v>
      </c>
      <c r="D52" s="33"/>
      <c r="E52" s="117">
        <v>9372890</v>
      </c>
    </row>
    <row r="53" spans="1:9" ht="15.75" hidden="1">
      <c r="A53" s="51"/>
      <c r="B53" s="31"/>
      <c r="C53" s="135"/>
      <c r="D53" s="181" t="s">
        <v>15</v>
      </c>
      <c r="E53" s="182">
        <f>SUM(E49:E51)</f>
        <v>53468</v>
      </c>
    </row>
    <row r="54" spans="1:9" hidden="1"/>
    <row r="55" spans="1:9" s="81" customFormat="1" ht="18" hidden="1" customHeight="1">
      <c r="A55" s="133"/>
      <c r="C55" s="423" t="s">
        <v>153</v>
      </c>
      <c r="D55" s="88"/>
      <c r="E55" s="187"/>
      <c r="F55" s="82"/>
      <c r="G55" s="83"/>
    </row>
    <row r="56" spans="1:9" s="81" customFormat="1" ht="24.75" hidden="1" customHeight="1">
      <c r="A56" s="60"/>
      <c r="B56" s="61"/>
      <c r="C56" s="62"/>
      <c r="D56" s="63" t="s">
        <v>9</v>
      </c>
      <c r="E56" s="64"/>
      <c r="F56" s="84"/>
      <c r="G56" s="83"/>
    </row>
    <row r="57" spans="1:9" s="81" customFormat="1" ht="15.75" hidden="1" customHeight="1">
      <c r="A57" s="68" t="s">
        <v>11</v>
      </c>
      <c r="B57" s="69" t="s">
        <v>12</v>
      </c>
      <c r="C57" s="69" t="s">
        <v>7</v>
      </c>
      <c r="D57" s="69" t="s">
        <v>10</v>
      </c>
      <c r="E57" s="70" t="s">
        <v>8</v>
      </c>
      <c r="F57" s="71"/>
      <c r="G57" s="72"/>
    </row>
    <row r="58" spans="1:9" s="81" customFormat="1" ht="2.25" hidden="1" customHeight="1">
      <c r="A58" s="74"/>
      <c r="B58" s="75"/>
      <c r="C58" s="76"/>
      <c r="D58" s="77"/>
      <c r="E58" s="78"/>
      <c r="F58" s="71"/>
      <c r="G58" s="72"/>
    </row>
    <row r="59" spans="1:9" s="81" customFormat="1" ht="30.75" hidden="1" customHeight="1">
      <c r="A59" s="36" t="s">
        <v>285</v>
      </c>
      <c r="B59" s="31" t="s">
        <v>287</v>
      </c>
      <c r="C59" s="37" t="s">
        <v>286</v>
      </c>
      <c r="D59" s="33">
        <v>1</v>
      </c>
      <c r="E59" s="154">
        <v>105360</v>
      </c>
      <c r="F59" s="71"/>
      <c r="G59" s="72"/>
    </row>
    <row r="60" spans="1:9" s="81" customFormat="1" ht="30.75" hidden="1" customHeight="1">
      <c r="A60" s="36"/>
      <c r="B60" s="31"/>
      <c r="C60" s="37"/>
      <c r="D60" s="33"/>
      <c r="E60" s="154"/>
      <c r="F60" s="71"/>
      <c r="G60" s="72"/>
    </row>
    <row r="61" spans="1:9" s="101" customFormat="1" ht="30.75" hidden="1" customHeight="1">
      <c r="A61" s="46"/>
      <c r="B61" s="47"/>
      <c r="C61" s="48" t="s">
        <v>43</v>
      </c>
      <c r="D61" s="49"/>
      <c r="E61" s="85">
        <v>105359.58</v>
      </c>
      <c r="F61" s="71"/>
      <c r="G61" s="72"/>
      <c r="H61" s="99"/>
      <c r="I61" s="100"/>
    </row>
    <row r="62" spans="1:9" s="436" customFormat="1" ht="30.75" hidden="1" customHeight="1">
      <c r="A62" s="42"/>
      <c r="B62" s="116"/>
      <c r="C62" s="429" t="s">
        <v>41</v>
      </c>
      <c r="D62" s="43"/>
      <c r="E62" s="430">
        <v>10831039.24</v>
      </c>
      <c r="F62" s="435"/>
      <c r="H62" s="437"/>
      <c r="I62" s="437"/>
    </row>
    <row r="63" spans="1:9" s="97" customFormat="1" ht="19.5" hidden="1" customHeight="1">
      <c r="A63" s="51"/>
      <c r="B63" s="31"/>
      <c r="C63" s="32"/>
      <c r="D63" s="52" t="s">
        <v>145</v>
      </c>
      <c r="E63" s="50">
        <f>SUM(E61:E62)</f>
        <v>10936398.82</v>
      </c>
      <c r="F63" s="71"/>
      <c r="G63" s="72"/>
      <c r="H63" s="95"/>
      <c r="I63" s="96"/>
    </row>
    <row r="64" spans="1:9" s="97" customFormat="1" ht="19.5" hidden="1" customHeight="1">
      <c r="A64" s="86"/>
      <c r="B64" s="81"/>
      <c r="C64" s="87"/>
      <c r="D64" s="88"/>
      <c r="E64" s="187"/>
      <c r="F64" s="71"/>
      <c r="G64" s="72"/>
      <c r="H64" s="95"/>
      <c r="I64" s="96"/>
    </row>
    <row r="65" spans="1:9" s="81" customFormat="1" ht="18" hidden="1" customHeight="1">
      <c r="A65" s="133"/>
      <c r="C65" s="423" t="s">
        <v>154</v>
      </c>
      <c r="D65" s="88"/>
      <c r="E65" s="187"/>
      <c r="F65" s="82"/>
      <c r="G65" s="83"/>
    </row>
    <row r="66" spans="1:9" s="81" customFormat="1" ht="24.75" hidden="1" customHeight="1">
      <c r="A66" s="60"/>
      <c r="B66" s="61"/>
      <c r="C66" s="62"/>
      <c r="D66" s="63" t="s">
        <v>9</v>
      </c>
      <c r="E66" s="64"/>
      <c r="F66" s="84"/>
      <c r="G66" s="83"/>
    </row>
    <row r="67" spans="1:9" s="81" customFormat="1" ht="15.75" hidden="1" customHeight="1">
      <c r="A67" s="68" t="s">
        <v>11</v>
      </c>
      <c r="B67" s="69" t="s">
        <v>12</v>
      </c>
      <c r="C67" s="69" t="s">
        <v>7</v>
      </c>
      <c r="D67" s="69" t="s">
        <v>10</v>
      </c>
      <c r="E67" s="70" t="s">
        <v>8</v>
      </c>
      <c r="F67" s="71"/>
      <c r="G67" s="72"/>
    </row>
    <row r="68" spans="1:9" s="81" customFormat="1" ht="2.25" hidden="1" customHeight="1">
      <c r="A68" s="74"/>
      <c r="B68" s="75"/>
      <c r="C68" s="76"/>
      <c r="D68" s="77"/>
      <c r="E68" s="78"/>
      <c r="F68" s="71"/>
      <c r="G68" s="72"/>
    </row>
    <row r="69" spans="1:9" s="81" customFormat="1" ht="30.75" hidden="1" customHeight="1">
      <c r="A69" s="36" t="s">
        <v>285</v>
      </c>
      <c r="B69" s="31" t="s">
        <v>287</v>
      </c>
      <c r="C69" s="37" t="s">
        <v>286</v>
      </c>
      <c r="D69" s="33">
        <v>1</v>
      </c>
      <c r="E69" s="154">
        <v>105360</v>
      </c>
      <c r="F69" s="71"/>
      <c r="G69" s="72"/>
    </row>
    <row r="70" spans="1:9" s="81" customFormat="1" ht="30.75" hidden="1" customHeight="1">
      <c r="A70" s="36"/>
      <c r="B70" s="31"/>
      <c r="C70" s="37"/>
      <c r="D70" s="33"/>
      <c r="E70" s="154"/>
      <c r="F70" s="71"/>
      <c r="G70" s="72"/>
    </row>
    <row r="71" spans="1:9" s="101" customFormat="1" ht="30.75" hidden="1" customHeight="1">
      <c r="A71" s="46"/>
      <c r="B71" s="47"/>
      <c r="C71" s="48" t="s">
        <v>43</v>
      </c>
      <c r="D71" s="49"/>
      <c r="E71" s="85">
        <v>105359.58</v>
      </c>
      <c r="F71" s="71"/>
      <c r="G71" s="72"/>
      <c r="H71" s="99"/>
      <c r="I71" s="100"/>
    </row>
    <row r="72" spans="1:9" s="436" customFormat="1" ht="30.75" hidden="1" customHeight="1">
      <c r="A72" s="42"/>
      <c r="B72" s="116"/>
      <c r="C72" s="429" t="s">
        <v>41</v>
      </c>
      <c r="D72" s="43"/>
      <c r="E72" s="430">
        <v>10831039.24</v>
      </c>
      <c r="F72" s="435"/>
      <c r="H72" s="437"/>
      <c r="I72" s="437"/>
    </row>
    <row r="73" spans="1:9" s="97" customFormat="1" ht="19.5" hidden="1" customHeight="1">
      <c r="A73" s="51"/>
      <c r="B73" s="31"/>
      <c r="C73" s="32"/>
      <c r="D73" s="52" t="s">
        <v>145</v>
      </c>
      <c r="E73" s="50">
        <f>SUM(E71:E72)</f>
        <v>10936398.82</v>
      </c>
      <c r="F73" s="71"/>
      <c r="G73" s="72"/>
      <c r="H73" s="95"/>
      <c r="I73" s="96"/>
    </row>
    <row r="74" spans="1:9" s="97" customFormat="1" ht="19.5" hidden="1" customHeight="1">
      <c r="A74" s="86"/>
      <c r="B74" s="81"/>
      <c r="C74" s="87"/>
      <c r="D74" s="88"/>
      <c r="E74" s="187"/>
      <c r="F74" s="71"/>
      <c r="G74" s="72"/>
      <c r="H74" s="95"/>
      <c r="I74" s="96"/>
    </row>
    <row r="75" spans="1:9" ht="15.75">
      <c r="A75" s="68" t="s">
        <v>11</v>
      </c>
      <c r="B75" s="69" t="s">
        <v>12</v>
      </c>
      <c r="C75" s="69" t="s">
        <v>7</v>
      </c>
      <c r="D75" s="69" t="s">
        <v>591</v>
      </c>
      <c r="E75" s="70" t="s">
        <v>8</v>
      </c>
    </row>
    <row r="76" spans="1:9" ht="15.75">
      <c r="A76" s="74"/>
      <c r="B76" s="75"/>
      <c r="C76" s="76"/>
      <c r="D76" s="77"/>
      <c r="E76" s="78"/>
    </row>
    <row r="77" spans="1:9" ht="15.75">
      <c r="A77" s="36"/>
      <c r="B77" s="31"/>
      <c r="C77" s="31"/>
      <c r="D77" s="33"/>
      <c r="E77" s="34">
        <v>187574.96</v>
      </c>
    </row>
    <row r="78" spans="1:9" ht="15.75">
      <c r="A78" s="116"/>
      <c r="B78" s="116"/>
      <c r="C78" s="42"/>
      <c r="D78" s="43"/>
      <c r="E78" s="171"/>
    </row>
    <row r="79" spans="1:9" ht="15.75">
      <c r="A79" s="116"/>
      <c r="B79" s="116"/>
      <c r="C79" s="134" t="s">
        <v>43</v>
      </c>
      <c r="D79" s="43"/>
      <c r="E79" s="117">
        <f>SUM(E77:E78)</f>
        <v>187574.96</v>
      </c>
    </row>
    <row r="80" spans="1:9" ht="15.75">
      <c r="A80" s="36"/>
      <c r="B80" s="31"/>
      <c r="C80" s="174" t="s">
        <v>41</v>
      </c>
      <c r="D80" s="33"/>
      <c r="E80" s="117">
        <v>9848094.8399999999</v>
      </c>
    </row>
    <row r="81" spans="1:5" ht="15.75">
      <c r="A81" s="51"/>
      <c r="B81" s="31"/>
      <c r="C81" s="135"/>
      <c r="D81" s="181" t="s">
        <v>15</v>
      </c>
      <c r="E81" s="182">
        <f>SUM(E77:E80)</f>
        <v>10223244.76</v>
      </c>
    </row>
    <row r="82" spans="1:5" ht="15.75">
      <c r="A82" s="86"/>
      <c r="B82" s="81"/>
      <c r="C82" s="87"/>
      <c r="D82" s="88"/>
      <c r="E82" s="166"/>
    </row>
    <row r="83" spans="1:5" ht="15.75">
      <c r="A83" s="86"/>
      <c r="B83" s="81"/>
      <c r="C83" s="87"/>
      <c r="D83" s="88"/>
      <c r="E83" s="166"/>
    </row>
    <row r="84" spans="1:5" ht="15.75">
      <c r="A84" s="86"/>
      <c r="B84" s="81"/>
      <c r="C84" s="88" t="s">
        <v>153</v>
      </c>
      <c r="D84" s="88"/>
      <c r="E84" s="166"/>
    </row>
    <row r="85" spans="1:5" ht="15.75">
      <c r="A85" s="68" t="s">
        <v>11</v>
      </c>
      <c r="B85" s="69" t="s">
        <v>12</v>
      </c>
      <c r="C85" s="69" t="s">
        <v>7</v>
      </c>
      <c r="D85" s="69" t="s">
        <v>591</v>
      </c>
      <c r="E85" s="70" t="s">
        <v>8</v>
      </c>
    </row>
    <row r="86" spans="1:5" ht="15.75">
      <c r="A86" s="74"/>
      <c r="B86" s="75"/>
      <c r="C86" s="76"/>
      <c r="D86" s="77"/>
      <c r="E86" s="78"/>
    </row>
    <row r="87" spans="1:5" ht="15.75">
      <c r="A87" s="36" t="s">
        <v>800</v>
      </c>
      <c r="B87" s="31" t="s">
        <v>182</v>
      </c>
      <c r="C87" s="31" t="s">
        <v>188</v>
      </c>
      <c r="D87" s="33">
        <v>2</v>
      </c>
      <c r="E87" s="34">
        <v>291306</v>
      </c>
    </row>
    <row r="88" spans="1:5" ht="15.75">
      <c r="A88" s="116" t="s">
        <v>802</v>
      </c>
      <c r="B88" s="116" t="s">
        <v>96</v>
      </c>
      <c r="C88" s="42" t="s">
        <v>801</v>
      </c>
      <c r="D88" s="43">
        <v>3</v>
      </c>
      <c r="E88" s="171">
        <v>147431</v>
      </c>
    </row>
    <row r="89" spans="1:5" ht="15.75">
      <c r="A89" s="116" t="s">
        <v>803</v>
      </c>
      <c r="B89" s="116" t="s">
        <v>182</v>
      </c>
      <c r="C89" s="438" t="s">
        <v>188</v>
      </c>
      <c r="D89" s="43">
        <v>3</v>
      </c>
      <c r="E89" s="171">
        <v>91040</v>
      </c>
    </row>
    <row r="90" spans="1:5" ht="15.75">
      <c r="A90" s="116"/>
      <c r="B90" s="116"/>
      <c r="C90" s="438"/>
      <c r="D90" s="43"/>
      <c r="E90" s="171"/>
    </row>
    <row r="91" spans="1:5" ht="15.75">
      <c r="A91" s="116"/>
      <c r="B91" s="116"/>
      <c r="C91" s="134" t="s">
        <v>43</v>
      </c>
      <c r="D91" s="43"/>
      <c r="E91" s="117">
        <f>SUM(E87:E90)</f>
        <v>529777</v>
      </c>
    </row>
    <row r="92" spans="1:5" ht="15.75">
      <c r="A92" s="36"/>
      <c r="B92" s="31"/>
      <c r="C92" s="174" t="s">
        <v>41</v>
      </c>
      <c r="D92" s="33"/>
      <c r="E92" s="117">
        <v>16112146</v>
      </c>
    </row>
    <row r="93" spans="1:5" ht="15.75">
      <c r="A93" s="51"/>
      <c r="B93" s="31"/>
      <c r="C93" s="135"/>
      <c r="D93" s="181" t="s">
        <v>15</v>
      </c>
      <c r="E93" s="182">
        <f>SUM(E87:E92)</f>
        <v>17171700</v>
      </c>
    </row>
    <row r="94" spans="1:5" ht="15.75">
      <c r="A94" s="86"/>
      <c r="B94" s="81"/>
      <c r="C94" s="87"/>
      <c r="D94" s="88"/>
      <c r="E94" s="166"/>
    </row>
    <row r="95" spans="1:5" ht="15.75">
      <c r="A95" s="86"/>
      <c r="B95" s="81"/>
      <c r="C95" s="88" t="s">
        <v>154</v>
      </c>
      <c r="D95" s="88"/>
      <c r="E95" s="166"/>
    </row>
    <row r="96" spans="1:5" ht="15.75">
      <c r="A96" s="68" t="s">
        <v>11</v>
      </c>
      <c r="B96" s="69" t="s">
        <v>12</v>
      </c>
      <c r="C96" s="69" t="s">
        <v>7</v>
      </c>
      <c r="D96" s="69" t="s">
        <v>591</v>
      </c>
      <c r="E96" s="70" t="s">
        <v>8</v>
      </c>
    </row>
    <row r="97" spans="1:5" ht="15.75">
      <c r="A97" s="74"/>
      <c r="B97" s="75"/>
      <c r="C97" s="76"/>
      <c r="D97" s="77"/>
      <c r="E97" s="78"/>
    </row>
    <row r="98" spans="1:5" ht="15.75">
      <c r="A98" s="36"/>
      <c r="B98" s="31"/>
      <c r="C98" s="31"/>
      <c r="D98" s="33"/>
      <c r="E98" s="34">
        <f>6395+7000</f>
        <v>13395</v>
      </c>
    </row>
    <row r="99" spans="1:5" ht="15.75">
      <c r="A99" s="116"/>
      <c r="B99" s="116"/>
      <c r="C99" s="42"/>
      <c r="D99" s="43"/>
      <c r="E99" s="171"/>
    </row>
    <row r="100" spans="1:5" ht="15.75">
      <c r="A100" s="116"/>
      <c r="B100" s="116"/>
      <c r="C100" s="134" t="s">
        <v>43</v>
      </c>
      <c r="D100" s="43"/>
      <c r="E100" s="117">
        <f>SUM(E98:E99)</f>
        <v>13395</v>
      </c>
    </row>
    <row r="101" spans="1:5" ht="15.75">
      <c r="A101" s="36"/>
      <c r="B101" s="31"/>
      <c r="C101" s="174" t="s">
        <v>41</v>
      </c>
      <c r="D101" s="33"/>
      <c r="E101" s="117">
        <f>10054011+38000-2437000</f>
        <v>7655011</v>
      </c>
    </row>
    <row r="102" spans="1:5" ht="15.75">
      <c r="A102" s="51"/>
      <c r="B102" s="31"/>
      <c r="C102" s="135"/>
      <c r="D102" s="181" t="s">
        <v>15</v>
      </c>
      <c r="E102" s="182">
        <f>SUM(E100:E101)</f>
        <v>7668406</v>
      </c>
    </row>
    <row r="103" spans="1:5" ht="15.75">
      <c r="A103" s="86"/>
      <c r="B103" s="81"/>
      <c r="C103" s="87"/>
      <c r="D103" s="88"/>
      <c r="E103" s="166"/>
    </row>
    <row r="104" spans="1:5" ht="15.75" thickBot="1"/>
    <row r="105" spans="1:5" ht="15.75">
      <c r="B105" s="293" t="s">
        <v>161</v>
      </c>
      <c r="C105" s="294" t="s">
        <v>155</v>
      </c>
      <c r="D105" s="295" t="s">
        <v>156</v>
      </c>
      <c r="E105" s="296" t="s">
        <v>162</v>
      </c>
    </row>
    <row r="106" spans="1:5" ht="15.75">
      <c r="B106" s="272" t="s">
        <v>157</v>
      </c>
      <c r="C106" s="490">
        <f>+E10</f>
        <v>20578</v>
      </c>
      <c r="D106" s="490">
        <f>+E11</f>
        <v>8493649</v>
      </c>
      <c r="E106" s="491">
        <f>SUM(C106:D106)</f>
        <v>8514227</v>
      </c>
    </row>
    <row r="107" spans="1:5" ht="15.75">
      <c r="B107" s="272" t="s">
        <v>158</v>
      </c>
      <c r="C107" s="490">
        <f>+E79</f>
        <v>187574.96</v>
      </c>
      <c r="D107" s="490">
        <f>+E80</f>
        <v>9848094.8399999999</v>
      </c>
      <c r="E107" s="491">
        <f t="shared" ref="E107:E109" si="0">SUM(C107:D107)</f>
        <v>10035669.800000001</v>
      </c>
    </row>
    <row r="108" spans="1:5" ht="15.75">
      <c r="B108" s="272" t="s">
        <v>159</v>
      </c>
      <c r="C108" s="490">
        <f>+E91</f>
        <v>529777</v>
      </c>
      <c r="D108" s="492">
        <f>+E92</f>
        <v>16112146</v>
      </c>
      <c r="E108" s="491">
        <f t="shared" si="0"/>
        <v>16641923</v>
      </c>
    </row>
    <row r="109" spans="1:5" ht="15.75">
      <c r="B109" s="272" t="s">
        <v>160</v>
      </c>
      <c r="C109" s="490">
        <f>+E100</f>
        <v>13395</v>
      </c>
      <c r="D109" s="493">
        <f>+E101</f>
        <v>7655011</v>
      </c>
      <c r="E109" s="491">
        <f t="shared" si="0"/>
        <v>7668406</v>
      </c>
    </row>
    <row r="110" spans="1:5" ht="16.5" thickBot="1">
      <c r="B110" s="272"/>
      <c r="C110" s="490"/>
      <c r="D110" s="493"/>
      <c r="E110" s="491"/>
    </row>
    <row r="111" spans="1:5" ht="16.5" thickBot="1">
      <c r="B111" s="533" t="s">
        <v>163</v>
      </c>
      <c r="C111" s="570">
        <f>SUM(C106:C109)</f>
        <v>751324.96</v>
      </c>
      <c r="D111" s="534">
        <f>SUM(D106:D109)</f>
        <v>42108900.840000004</v>
      </c>
      <c r="E111" s="535">
        <f>SUM(E106:E109)</f>
        <v>42860225.799999997</v>
      </c>
    </row>
  </sheetData>
  <mergeCells count="2">
    <mergeCell ref="A1:E1"/>
    <mergeCell ref="A2:E2"/>
  </mergeCells>
  <pageMargins left="0.70866141732283472" right="0.70866141732283472" top="0.35433070866141736" bottom="0.35433070866141736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"/>
  <sheetViews>
    <sheetView topLeftCell="A92" zoomScaleNormal="100" workbookViewId="0">
      <selection activeCell="A2" sqref="A2:E109"/>
    </sheetView>
  </sheetViews>
  <sheetFormatPr defaultRowHeight="15"/>
  <cols>
    <col min="1" max="1" width="26.7109375" customWidth="1"/>
    <col min="2" max="2" width="24.140625" customWidth="1"/>
    <col min="3" max="3" width="58.85546875" customWidth="1"/>
    <col min="4" max="4" width="18.42578125" customWidth="1"/>
    <col min="5" max="5" width="29.85546875" customWidth="1"/>
  </cols>
  <sheetData>
    <row r="1" spans="1:5" ht="15.75">
      <c r="A1" s="694" t="s">
        <v>838</v>
      </c>
      <c r="B1" s="694"/>
      <c r="C1" s="694"/>
      <c r="D1" s="694"/>
      <c r="E1" s="694"/>
    </row>
    <row r="2" spans="1:5" ht="15.75">
      <c r="A2" s="694" t="s">
        <v>640</v>
      </c>
      <c r="B2" s="694"/>
      <c r="C2" s="694"/>
      <c r="D2" s="694"/>
      <c r="E2" s="694"/>
    </row>
    <row r="3" spans="1:5" ht="15.75">
      <c r="A3" s="86"/>
      <c r="B3" s="81"/>
      <c r="C3" s="88" t="s">
        <v>32</v>
      </c>
      <c r="D3" s="89"/>
      <c r="E3" s="90"/>
    </row>
    <row r="4" spans="1:5" ht="15.75">
      <c r="A4" s="86"/>
      <c r="B4" s="81"/>
      <c r="C4" s="88" t="s">
        <v>33</v>
      </c>
      <c r="D4" s="89"/>
      <c r="E4" s="90"/>
    </row>
    <row r="5" spans="1:5" ht="15.75">
      <c r="A5" s="285"/>
      <c r="B5" s="285"/>
      <c r="C5" s="88" t="s">
        <v>151</v>
      </c>
      <c r="D5" s="285"/>
      <c r="E5" s="285"/>
    </row>
    <row r="6" spans="1:5" ht="15.75">
      <c r="A6" s="68" t="s">
        <v>11</v>
      </c>
      <c r="B6" s="69" t="s">
        <v>12</v>
      </c>
      <c r="C6" s="69" t="s">
        <v>7</v>
      </c>
      <c r="D6" s="69" t="s">
        <v>10</v>
      </c>
      <c r="E6" s="70" t="s">
        <v>8</v>
      </c>
    </row>
    <row r="7" spans="1:5" ht="15.75">
      <c r="A7" s="74"/>
      <c r="B7" s="75"/>
      <c r="C7" s="76"/>
      <c r="D7" s="77"/>
      <c r="E7" s="78"/>
    </row>
    <row r="8" spans="1:5" ht="15.75">
      <c r="A8" s="116" t="s">
        <v>429</v>
      </c>
      <c r="B8" s="116" t="s">
        <v>51</v>
      </c>
      <c r="C8" s="42" t="s">
        <v>430</v>
      </c>
      <c r="D8" s="43">
        <v>1</v>
      </c>
      <c r="E8" s="44">
        <v>6645.88</v>
      </c>
    </row>
    <row r="9" spans="1:5" ht="15.75">
      <c r="A9" s="116" t="s">
        <v>431</v>
      </c>
      <c r="B9" s="116" t="s">
        <v>54</v>
      </c>
      <c r="C9" s="42" t="s">
        <v>432</v>
      </c>
      <c r="D9" s="43">
        <v>4</v>
      </c>
      <c r="E9" s="44">
        <v>127070.23</v>
      </c>
    </row>
    <row r="10" spans="1:5" ht="15.75">
      <c r="A10" s="36" t="s">
        <v>433</v>
      </c>
      <c r="B10" s="31" t="s">
        <v>434</v>
      </c>
      <c r="C10" s="32" t="s">
        <v>435</v>
      </c>
      <c r="D10" s="33">
        <v>5</v>
      </c>
      <c r="E10" s="38">
        <v>390066.23</v>
      </c>
    </row>
    <row r="11" spans="1:5" ht="15.75">
      <c r="A11" s="36" t="s">
        <v>437</v>
      </c>
      <c r="B11" s="31" t="s">
        <v>436</v>
      </c>
      <c r="C11" s="32" t="s">
        <v>438</v>
      </c>
      <c r="D11" s="33">
        <v>2</v>
      </c>
      <c r="E11" s="44">
        <v>160145</v>
      </c>
    </row>
    <row r="12" spans="1:5" ht="15.75">
      <c r="A12" s="116" t="s">
        <v>487</v>
      </c>
      <c r="B12" s="116" t="s">
        <v>86</v>
      </c>
      <c r="C12" s="42" t="s">
        <v>488</v>
      </c>
      <c r="D12" s="43">
        <v>4</v>
      </c>
      <c r="E12" s="44">
        <v>254803.69</v>
      </c>
    </row>
    <row r="13" spans="1:5" ht="15.75">
      <c r="A13" s="116" t="s">
        <v>489</v>
      </c>
      <c r="B13" s="116" t="s">
        <v>490</v>
      </c>
      <c r="C13" s="42" t="s">
        <v>491</v>
      </c>
      <c r="D13" s="43">
        <v>4</v>
      </c>
      <c r="E13" s="44">
        <v>329126.46000000002</v>
      </c>
    </row>
    <row r="14" spans="1:5" ht="15.75">
      <c r="A14" s="36" t="s">
        <v>501</v>
      </c>
      <c r="B14" s="31" t="s">
        <v>183</v>
      </c>
      <c r="C14" s="32" t="s">
        <v>209</v>
      </c>
      <c r="D14" s="33">
        <v>1</v>
      </c>
      <c r="E14" s="38">
        <v>185000</v>
      </c>
    </row>
    <row r="15" spans="1:5" ht="15.75">
      <c r="A15" s="36" t="s">
        <v>502</v>
      </c>
      <c r="B15" s="31" t="s">
        <v>124</v>
      </c>
      <c r="C15" s="32" t="s">
        <v>503</v>
      </c>
      <c r="D15" s="33">
        <v>3</v>
      </c>
      <c r="E15" s="44">
        <v>193600</v>
      </c>
    </row>
    <row r="16" spans="1:5" ht="15.75">
      <c r="A16" s="116" t="s">
        <v>504</v>
      </c>
      <c r="B16" s="116" t="s">
        <v>505</v>
      </c>
      <c r="C16" s="42" t="s">
        <v>506</v>
      </c>
      <c r="D16" s="43">
        <v>1</v>
      </c>
      <c r="E16" s="44">
        <v>161500</v>
      </c>
    </row>
    <row r="17" spans="1:5" ht="15.75">
      <c r="A17" s="116" t="s">
        <v>507</v>
      </c>
      <c r="B17" s="116" t="s">
        <v>46</v>
      </c>
      <c r="C17" s="42" t="s">
        <v>438</v>
      </c>
      <c r="D17" s="43">
        <v>1</v>
      </c>
      <c r="E17" s="44">
        <v>46040</v>
      </c>
    </row>
    <row r="18" spans="1:5" ht="15.75">
      <c r="A18" s="116"/>
      <c r="B18" s="116"/>
      <c r="C18" s="48" t="s">
        <v>43</v>
      </c>
      <c r="D18" s="43"/>
      <c r="E18" s="132">
        <f>SUM(E8:E17)</f>
        <v>1853997.49</v>
      </c>
    </row>
    <row r="19" spans="1:5" ht="15.75">
      <c r="A19" s="36"/>
      <c r="B19" s="183"/>
      <c r="C19" s="48" t="s">
        <v>41</v>
      </c>
      <c r="D19" s="33"/>
      <c r="E19" s="132">
        <v>665382.68000000005</v>
      </c>
    </row>
    <row r="20" spans="1:5" ht="15.75">
      <c r="A20" s="51"/>
      <c r="B20" s="184"/>
      <c r="C20" s="32"/>
      <c r="D20" s="52" t="s">
        <v>15</v>
      </c>
      <c r="E20" s="109">
        <f>SUM(E18:E19)</f>
        <v>2519380.17</v>
      </c>
    </row>
    <row r="21" spans="1:5" ht="15.75">
      <c r="A21" s="86"/>
      <c r="B21" s="73"/>
      <c r="C21" s="87"/>
      <c r="D21" s="88"/>
      <c r="E21" s="166"/>
    </row>
    <row r="22" spans="1:5" ht="15.75">
      <c r="C22" s="88" t="s">
        <v>152</v>
      </c>
    </row>
    <row r="23" spans="1:5" ht="15.75" hidden="1">
      <c r="C23" s="88" t="s">
        <v>153</v>
      </c>
    </row>
    <row r="24" spans="1:5" ht="15.75" hidden="1">
      <c r="A24" s="60"/>
      <c r="B24" s="61"/>
      <c r="C24" s="62"/>
      <c r="D24" s="63" t="s">
        <v>9</v>
      </c>
      <c r="E24" s="64"/>
    </row>
    <row r="25" spans="1:5" ht="15.75" hidden="1">
      <c r="A25" s="68" t="s">
        <v>11</v>
      </c>
      <c r="B25" s="69" t="s">
        <v>12</v>
      </c>
      <c r="C25" s="69" t="s">
        <v>7</v>
      </c>
      <c r="D25" s="69" t="s">
        <v>10</v>
      </c>
      <c r="E25" s="70" t="s">
        <v>8</v>
      </c>
    </row>
    <row r="26" spans="1:5" ht="15.75" hidden="1">
      <c r="A26" s="74"/>
      <c r="B26" s="75"/>
      <c r="C26" s="76"/>
      <c r="D26" s="77"/>
      <c r="E26" s="78"/>
    </row>
    <row r="27" spans="1:5" ht="15.75" hidden="1">
      <c r="A27" s="36" t="s">
        <v>262</v>
      </c>
      <c r="B27" s="31" t="s">
        <v>263</v>
      </c>
      <c r="C27" s="32" t="s">
        <v>264</v>
      </c>
      <c r="D27" s="33">
        <v>4</v>
      </c>
      <c r="E27" s="38">
        <v>103310.35</v>
      </c>
    </row>
    <row r="28" spans="1:5" ht="15.75" hidden="1">
      <c r="A28" s="116" t="s">
        <v>195</v>
      </c>
      <c r="B28" s="116" t="s">
        <v>196</v>
      </c>
      <c r="C28" s="42" t="s">
        <v>265</v>
      </c>
      <c r="D28" s="43">
        <v>2</v>
      </c>
      <c r="E28" s="44">
        <v>88656.44</v>
      </c>
    </row>
    <row r="29" spans="1:5" ht="15.75" hidden="1">
      <c r="A29" s="36" t="s">
        <v>251</v>
      </c>
      <c r="B29" s="116" t="s">
        <v>96</v>
      </c>
      <c r="C29" s="42" t="s">
        <v>197</v>
      </c>
      <c r="D29" s="43">
        <v>8</v>
      </c>
      <c r="E29" s="44">
        <v>86189.6</v>
      </c>
    </row>
    <row r="30" spans="1:5" ht="15.75" hidden="1">
      <c r="A30" s="36" t="s">
        <v>198</v>
      </c>
      <c r="B30" s="31" t="s">
        <v>190</v>
      </c>
      <c r="C30" s="32" t="s">
        <v>266</v>
      </c>
      <c r="D30" s="33">
        <v>2</v>
      </c>
      <c r="E30" s="38">
        <v>71476.95</v>
      </c>
    </row>
    <row r="31" spans="1:5" ht="15.75" hidden="1">
      <c r="A31" s="36"/>
      <c r="B31" s="31"/>
      <c r="C31" s="42"/>
      <c r="D31" s="43"/>
      <c r="E31" s="44"/>
    </row>
    <row r="32" spans="1:5" ht="15.75" hidden="1">
      <c r="A32" s="36"/>
      <c r="B32" s="31"/>
      <c r="C32" s="42"/>
      <c r="D32" s="43"/>
      <c r="E32" s="44"/>
    </row>
    <row r="33" spans="1:7" ht="15.75" hidden="1">
      <c r="A33" s="36"/>
      <c r="B33" s="31"/>
      <c r="C33" s="42"/>
      <c r="D33" s="43"/>
      <c r="E33" s="44"/>
    </row>
    <row r="34" spans="1:7" ht="15.75" hidden="1">
      <c r="A34" s="116"/>
      <c r="B34" s="116"/>
      <c r="C34" s="42"/>
      <c r="D34" s="43"/>
      <c r="E34" s="44"/>
    </row>
    <row r="35" spans="1:7" ht="15.75" hidden="1">
      <c r="A35" s="116"/>
      <c r="B35" s="116"/>
      <c r="C35" s="48" t="s">
        <v>43</v>
      </c>
      <c r="D35" s="33"/>
      <c r="E35" s="138">
        <f>SUM(E27:E30)</f>
        <v>349633.34</v>
      </c>
    </row>
    <row r="36" spans="1:7" ht="15.75" hidden="1">
      <c r="A36" s="36"/>
      <c r="B36" s="31"/>
      <c r="C36" s="48" t="s">
        <v>41</v>
      </c>
      <c r="D36" s="52"/>
      <c r="E36" s="138">
        <v>759691.64</v>
      </c>
    </row>
    <row r="37" spans="1:7" ht="16.5" hidden="1" thickBot="1">
      <c r="A37" s="36"/>
      <c r="B37" s="51"/>
      <c r="C37" s="139"/>
      <c r="D37" s="140" t="s">
        <v>15</v>
      </c>
      <c r="E37" s="141">
        <f>SUM(E35:E36)</f>
        <v>1109324.98</v>
      </c>
    </row>
    <row r="38" spans="1:7" hidden="1">
      <c r="E38" s="409"/>
    </row>
    <row r="39" spans="1:7" s="81" customFormat="1" ht="15.75" hidden="1" customHeight="1">
      <c r="A39" s="133"/>
      <c r="C39" s="423" t="s">
        <v>153</v>
      </c>
      <c r="D39" s="88"/>
      <c r="E39" s="187"/>
      <c r="F39" s="82"/>
      <c r="G39" s="83"/>
    </row>
    <row r="40" spans="1:7" s="81" customFormat="1" ht="24.75" hidden="1" customHeight="1">
      <c r="A40" s="60"/>
      <c r="B40" s="61"/>
      <c r="C40" s="62"/>
      <c r="D40" s="63" t="s">
        <v>9</v>
      </c>
      <c r="E40" s="64"/>
      <c r="F40" s="84"/>
      <c r="G40" s="83"/>
    </row>
    <row r="41" spans="1:7" s="81" customFormat="1" ht="24.75" hidden="1" customHeight="1">
      <c r="A41" s="68" t="s">
        <v>11</v>
      </c>
      <c r="B41" s="69" t="s">
        <v>12</v>
      </c>
      <c r="C41" s="69" t="s">
        <v>7</v>
      </c>
      <c r="D41" s="69" t="s">
        <v>10</v>
      </c>
      <c r="E41" s="70" t="s">
        <v>8</v>
      </c>
      <c r="F41" s="71"/>
      <c r="G41" s="72"/>
    </row>
    <row r="42" spans="1:7" s="81" customFormat="1" ht="24.75" hidden="1" customHeight="1">
      <c r="A42" s="74"/>
      <c r="B42" s="75"/>
      <c r="C42" s="76"/>
      <c r="D42" s="77"/>
      <c r="E42" s="78"/>
      <c r="F42" s="71"/>
      <c r="G42" s="72"/>
    </row>
    <row r="43" spans="1:7" s="122" customFormat="1" ht="30.75" hidden="1" customHeight="1">
      <c r="A43" s="40" t="s">
        <v>291</v>
      </c>
      <c r="B43" s="116" t="s">
        <v>219</v>
      </c>
      <c r="C43" s="438" t="s">
        <v>293</v>
      </c>
      <c r="D43" s="43">
        <v>1</v>
      </c>
      <c r="E43" s="439">
        <v>17362.23</v>
      </c>
      <c r="F43" s="435"/>
      <c r="G43" s="436"/>
    </row>
    <row r="44" spans="1:7" s="122" customFormat="1" ht="30.75" hidden="1" customHeight="1">
      <c r="A44" s="40" t="s">
        <v>295</v>
      </c>
      <c r="B44" s="116" t="s">
        <v>296</v>
      </c>
      <c r="C44" s="438" t="s">
        <v>297</v>
      </c>
      <c r="D44" s="43">
        <v>1</v>
      </c>
      <c r="E44" s="439">
        <v>3002.72</v>
      </c>
      <c r="F44" s="435"/>
      <c r="G44" s="436"/>
    </row>
    <row r="45" spans="1:7" s="122" customFormat="1" ht="30.75" hidden="1" customHeight="1">
      <c r="A45" s="40" t="s">
        <v>298</v>
      </c>
      <c r="B45" s="116" t="s">
        <v>299</v>
      </c>
      <c r="C45" s="438" t="s">
        <v>300</v>
      </c>
      <c r="D45" s="43">
        <v>2</v>
      </c>
      <c r="E45" s="439">
        <v>45989</v>
      </c>
      <c r="F45" s="435"/>
      <c r="G45" s="436"/>
    </row>
    <row r="46" spans="1:7" s="122" customFormat="1" ht="30.75" hidden="1" customHeight="1">
      <c r="A46" s="40" t="s">
        <v>301</v>
      </c>
      <c r="B46" s="41" t="s">
        <v>294</v>
      </c>
      <c r="C46" s="42" t="s">
        <v>302</v>
      </c>
      <c r="D46" s="43">
        <v>1</v>
      </c>
      <c r="E46" s="439">
        <v>15790.62</v>
      </c>
      <c r="F46" s="435"/>
      <c r="G46" s="436"/>
    </row>
    <row r="47" spans="1:7" s="122" customFormat="1" ht="30.75" hidden="1" customHeight="1">
      <c r="A47" s="116" t="s">
        <v>303</v>
      </c>
      <c r="B47" s="41" t="s">
        <v>173</v>
      </c>
      <c r="C47" s="42" t="s">
        <v>304</v>
      </c>
      <c r="D47" s="43">
        <v>1</v>
      </c>
      <c r="E47" s="439">
        <v>56076.46</v>
      </c>
      <c r="F47" s="435"/>
      <c r="G47" s="436"/>
    </row>
    <row r="48" spans="1:7" s="122" customFormat="1" ht="30.75" hidden="1" customHeight="1">
      <c r="A48" s="40" t="s">
        <v>305</v>
      </c>
      <c r="B48" s="41" t="s">
        <v>57</v>
      </c>
      <c r="C48" s="42" t="s">
        <v>306</v>
      </c>
      <c r="D48" s="43">
        <v>5</v>
      </c>
      <c r="E48" s="439">
        <v>260632</v>
      </c>
      <c r="F48" s="435"/>
      <c r="G48" s="436"/>
    </row>
    <row r="49" spans="1:9" s="122" customFormat="1" ht="30.75" hidden="1" customHeight="1">
      <c r="A49" s="40" t="s">
        <v>212</v>
      </c>
      <c r="B49" s="41" t="s">
        <v>213</v>
      </c>
      <c r="C49" s="42" t="s">
        <v>214</v>
      </c>
      <c r="D49" s="43">
        <v>1</v>
      </c>
      <c r="E49" s="44">
        <v>153276</v>
      </c>
      <c r="F49" s="435"/>
      <c r="G49" s="436"/>
    </row>
    <row r="50" spans="1:9" s="81" customFormat="1" ht="30.75" hidden="1" customHeight="1">
      <c r="A50" s="36" t="s">
        <v>307</v>
      </c>
      <c r="B50" s="45" t="s">
        <v>308</v>
      </c>
      <c r="C50" s="32" t="s">
        <v>309</v>
      </c>
      <c r="D50" s="33">
        <v>1</v>
      </c>
      <c r="E50" s="38">
        <v>198436.46</v>
      </c>
      <c r="F50" s="71"/>
      <c r="G50" s="72"/>
    </row>
    <row r="51" spans="1:9" s="81" customFormat="1" ht="30.75" hidden="1" customHeight="1">
      <c r="A51" s="36" t="s">
        <v>285</v>
      </c>
      <c r="B51" s="45" t="s">
        <v>273</v>
      </c>
      <c r="C51" s="32" t="s">
        <v>310</v>
      </c>
      <c r="D51" s="33">
        <v>1</v>
      </c>
      <c r="E51" s="38">
        <v>65850.539999999994</v>
      </c>
      <c r="F51" s="71"/>
      <c r="G51" s="72"/>
    </row>
    <row r="52" spans="1:9" s="81" customFormat="1" ht="30.75" hidden="1" customHeight="1">
      <c r="A52" s="36" t="s">
        <v>321</v>
      </c>
      <c r="B52" s="45" t="s">
        <v>46</v>
      </c>
      <c r="C52" s="32" t="s">
        <v>322</v>
      </c>
      <c r="D52" s="33">
        <v>2</v>
      </c>
      <c r="E52" s="38">
        <v>26474.17</v>
      </c>
      <c r="F52" s="71"/>
      <c r="G52" s="72"/>
    </row>
    <row r="53" spans="1:9" s="81" customFormat="1" ht="30.75" hidden="1" customHeight="1">
      <c r="A53" s="36" t="s">
        <v>323</v>
      </c>
      <c r="B53" s="45" t="s">
        <v>171</v>
      </c>
      <c r="C53" s="32" t="s">
        <v>387</v>
      </c>
      <c r="D53" s="33">
        <v>1</v>
      </c>
      <c r="E53" s="38">
        <v>301880.23</v>
      </c>
      <c r="F53" s="71"/>
      <c r="G53" s="72"/>
    </row>
    <row r="54" spans="1:9" s="101" customFormat="1" ht="30.75" hidden="1" customHeight="1">
      <c r="A54" s="46"/>
      <c r="B54" s="47"/>
      <c r="C54" s="48" t="s">
        <v>43</v>
      </c>
      <c r="D54" s="49"/>
      <c r="E54" s="85">
        <f>SUM(E43:E53)</f>
        <v>1144770.4300000002</v>
      </c>
      <c r="F54" s="71"/>
      <c r="G54" s="72"/>
      <c r="H54" s="99"/>
      <c r="I54" s="100"/>
    </row>
    <row r="55" spans="1:9" s="436" customFormat="1" ht="30.75" hidden="1" customHeight="1">
      <c r="A55" s="42"/>
      <c r="B55" s="116"/>
      <c r="C55" s="429" t="s">
        <v>41</v>
      </c>
      <c r="D55" s="43"/>
      <c r="E55" s="430">
        <v>1516920.18</v>
      </c>
      <c r="F55" s="435"/>
      <c r="H55" s="437"/>
      <c r="I55" s="437"/>
    </row>
    <row r="56" spans="1:9" s="97" customFormat="1" ht="19.5" hidden="1" customHeight="1">
      <c r="A56" s="51"/>
      <c r="B56" s="31"/>
      <c r="C56" s="32"/>
      <c r="D56" s="52" t="s">
        <v>145</v>
      </c>
      <c r="E56" s="50">
        <f>SUM(E54:E55)</f>
        <v>2661690.6100000003</v>
      </c>
      <c r="F56" s="71"/>
      <c r="G56" s="72"/>
      <c r="H56" s="95"/>
      <c r="I56" s="96"/>
    </row>
    <row r="57" spans="1:9" ht="15.75">
      <c r="A57" s="68" t="s">
        <v>11</v>
      </c>
      <c r="B57" s="69" t="s">
        <v>12</v>
      </c>
      <c r="C57" s="69" t="s">
        <v>7</v>
      </c>
      <c r="D57" s="69" t="s">
        <v>10</v>
      </c>
      <c r="E57" s="70" t="s">
        <v>8</v>
      </c>
    </row>
    <row r="58" spans="1:9" ht="15.75">
      <c r="A58" s="74"/>
      <c r="B58" s="75"/>
      <c r="C58" s="76"/>
      <c r="D58" s="77"/>
      <c r="E58" s="78"/>
    </row>
    <row r="59" spans="1:9" s="428" customFormat="1" ht="15.75">
      <c r="A59" s="116" t="s">
        <v>429</v>
      </c>
      <c r="B59" s="116" t="s">
        <v>46</v>
      </c>
      <c r="C59" s="42" t="s">
        <v>539</v>
      </c>
      <c r="D59" s="43">
        <v>1</v>
      </c>
      <c r="E59" s="44">
        <v>27141</v>
      </c>
    </row>
    <row r="60" spans="1:9" s="428" customFormat="1" ht="15.75">
      <c r="A60" s="116" t="s">
        <v>540</v>
      </c>
      <c r="B60" s="116" t="s">
        <v>541</v>
      </c>
      <c r="C60" s="42" t="s">
        <v>542</v>
      </c>
      <c r="D60" s="43">
        <v>1</v>
      </c>
      <c r="E60" s="44">
        <v>11064</v>
      </c>
    </row>
    <row r="61" spans="1:9" s="428" customFormat="1" ht="15.75">
      <c r="A61" s="40" t="s">
        <v>543</v>
      </c>
      <c r="B61" s="116" t="s">
        <v>254</v>
      </c>
      <c r="C61" s="42" t="s">
        <v>544</v>
      </c>
      <c r="D61" s="43">
        <v>1</v>
      </c>
      <c r="E61" s="44">
        <v>36039</v>
      </c>
    </row>
    <row r="62" spans="1:9" ht="15.75">
      <c r="A62" s="36" t="s">
        <v>550</v>
      </c>
      <c r="B62" s="31" t="s">
        <v>50</v>
      </c>
      <c r="C62" s="32" t="s">
        <v>551</v>
      </c>
      <c r="D62" s="33">
        <v>1</v>
      </c>
      <c r="E62" s="44">
        <f>12805.15+59000</f>
        <v>71805.149999999994</v>
      </c>
    </row>
    <row r="63" spans="1:9" ht="15.75">
      <c r="A63" s="116" t="s">
        <v>569</v>
      </c>
      <c r="B63" s="116" t="s">
        <v>570</v>
      </c>
      <c r="C63" s="485" t="s">
        <v>571</v>
      </c>
      <c r="D63" s="43">
        <v>1</v>
      </c>
      <c r="E63" s="44">
        <v>126731.23</v>
      </c>
    </row>
    <row r="64" spans="1:9" ht="15.75">
      <c r="A64" s="116" t="s">
        <v>489</v>
      </c>
      <c r="B64" s="116" t="s">
        <v>490</v>
      </c>
      <c r="C64" s="42" t="s">
        <v>491</v>
      </c>
      <c r="D64" s="43">
        <v>4</v>
      </c>
      <c r="E64" s="44">
        <v>429126.46</v>
      </c>
    </row>
    <row r="65" spans="1:5" ht="15.75">
      <c r="A65" s="36" t="s">
        <v>501</v>
      </c>
      <c r="B65" s="31" t="s">
        <v>183</v>
      </c>
      <c r="C65" s="32" t="s">
        <v>209</v>
      </c>
      <c r="D65" s="33">
        <v>1</v>
      </c>
      <c r="E65" s="38">
        <v>185000</v>
      </c>
    </row>
    <row r="66" spans="1:5" ht="15.75">
      <c r="A66" s="36" t="s">
        <v>502</v>
      </c>
      <c r="B66" s="31" t="s">
        <v>124</v>
      </c>
      <c r="C66" s="32" t="s">
        <v>503</v>
      </c>
      <c r="D66" s="33">
        <v>3</v>
      </c>
      <c r="E66" s="44">
        <v>393600</v>
      </c>
    </row>
    <row r="67" spans="1:5" ht="15.75">
      <c r="A67" s="116" t="s">
        <v>504</v>
      </c>
      <c r="B67" s="116" t="s">
        <v>505</v>
      </c>
      <c r="C67" s="42" t="s">
        <v>506</v>
      </c>
      <c r="D67" s="43">
        <v>1</v>
      </c>
      <c r="E67" s="44">
        <v>161500</v>
      </c>
    </row>
    <row r="68" spans="1:5" ht="15.75">
      <c r="A68" s="116" t="s">
        <v>507</v>
      </c>
      <c r="B68" s="116" t="s">
        <v>46</v>
      </c>
      <c r="C68" s="42" t="s">
        <v>438</v>
      </c>
      <c r="D68" s="43">
        <v>1</v>
      </c>
      <c r="E68" s="44">
        <v>146040</v>
      </c>
    </row>
    <row r="69" spans="1:5" ht="15.75">
      <c r="A69" s="116"/>
      <c r="B69" s="116"/>
      <c r="C69" s="48" t="s">
        <v>43</v>
      </c>
      <c r="D69" s="43"/>
      <c r="E69" s="132">
        <f>SUM(E59:E68)</f>
        <v>1588046.84</v>
      </c>
    </row>
    <row r="70" spans="1:5" ht="15.75">
      <c r="A70" s="36"/>
      <c r="B70" s="183"/>
      <c r="C70" s="48" t="s">
        <v>41</v>
      </c>
      <c r="D70" s="33"/>
      <c r="E70" s="132">
        <v>3030000</v>
      </c>
    </row>
    <row r="71" spans="1:5" ht="15.75">
      <c r="A71" s="51"/>
      <c r="B71" s="184"/>
      <c r="C71" s="32"/>
      <c r="D71" s="52" t="s">
        <v>15</v>
      </c>
      <c r="E71" s="109">
        <f>SUM(E69:E70)</f>
        <v>4618046.84</v>
      </c>
    </row>
    <row r="72" spans="1:5" ht="15.75">
      <c r="A72" s="86"/>
      <c r="B72" s="73"/>
      <c r="C72" s="87"/>
      <c r="D72" s="88"/>
      <c r="E72" s="166"/>
    </row>
    <row r="73" spans="1:5" ht="15.75">
      <c r="A73" s="86"/>
      <c r="B73" s="73"/>
      <c r="C73" s="87"/>
      <c r="D73" s="88"/>
      <c r="E73" s="166"/>
    </row>
    <row r="74" spans="1:5" ht="15.75">
      <c r="A74" s="86"/>
      <c r="B74" s="73"/>
      <c r="C74" s="88" t="s">
        <v>153</v>
      </c>
      <c r="D74" s="88"/>
      <c r="E74" s="166"/>
    </row>
    <row r="75" spans="1:5" ht="15.75">
      <c r="A75" s="68" t="s">
        <v>11</v>
      </c>
      <c r="B75" s="69" t="s">
        <v>12</v>
      </c>
      <c r="C75" s="69" t="s">
        <v>7</v>
      </c>
      <c r="D75" s="69" t="s">
        <v>10</v>
      </c>
      <c r="E75" s="70" t="s">
        <v>8</v>
      </c>
    </row>
    <row r="76" spans="1:5" ht="15.75">
      <c r="A76" s="74"/>
      <c r="B76" s="75"/>
      <c r="C76" s="76"/>
      <c r="D76" s="77"/>
      <c r="E76" s="78"/>
    </row>
    <row r="77" spans="1:5" ht="15.75">
      <c r="A77" s="40" t="s">
        <v>804</v>
      </c>
      <c r="B77" s="41" t="s">
        <v>294</v>
      </c>
      <c r="C77" s="42" t="s">
        <v>302</v>
      </c>
      <c r="D77" s="43">
        <v>1</v>
      </c>
      <c r="E77" s="44">
        <v>189794</v>
      </c>
    </row>
    <row r="78" spans="1:5" ht="15.75">
      <c r="A78" t="s">
        <v>805</v>
      </c>
      <c r="B78" s="116" t="s">
        <v>46</v>
      </c>
      <c r="C78" s="116" t="s">
        <v>322</v>
      </c>
      <c r="D78" s="43">
        <v>2</v>
      </c>
      <c r="E78" s="44">
        <v>138643</v>
      </c>
    </row>
    <row r="79" spans="1:5" ht="15.75">
      <c r="A79" s="36" t="s">
        <v>433</v>
      </c>
      <c r="B79" s="116" t="s">
        <v>213</v>
      </c>
      <c r="C79" s="42" t="s">
        <v>214</v>
      </c>
      <c r="D79" s="43">
        <v>1</v>
      </c>
      <c r="E79" s="44">
        <v>136039</v>
      </c>
    </row>
    <row r="80" spans="1:5" ht="15.75">
      <c r="A80" s="36" t="s">
        <v>808</v>
      </c>
      <c r="B80" s="31" t="s">
        <v>50</v>
      </c>
      <c r="C80" s="32" t="s">
        <v>806</v>
      </c>
      <c r="D80" s="33">
        <v>1</v>
      </c>
      <c r="E80" s="44">
        <v>157615</v>
      </c>
    </row>
    <row r="81" spans="1:5" ht="15.75">
      <c r="A81" s="116" t="s">
        <v>809</v>
      </c>
      <c r="B81" s="116" t="s">
        <v>263</v>
      </c>
      <c r="C81" s="42" t="s">
        <v>807</v>
      </c>
      <c r="D81" s="43">
        <v>4</v>
      </c>
      <c r="E81" s="44">
        <f>102603+234000</f>
        <v>336603</v>
      </c>
    </row>
    <row r="82" spans="1:5" ht="15.75">
      <c r="A82" s="116" t="s">
        <v>812</v>
      </c>
      <c r="B82" s="116" t="s">
        <v>810</v>
      </c>
      <c r="C82" s="42" t="s">
        <v>811</v>
      </c>
      <c r="D82" s="43">
        <v>1</v>
      </c>
      <c r="E82" s="44">
        <v>189793</v>
      </c>
    </row>
    <row r="83" spans="1:5" ht="15.75">
      <c r="A83" s="36" t="s">
        <v>813</v>
      </c>
      <c r="B83" s="31" t="s">
        <v>190</v>
      </c>
      <c r="C83" s="32" t="s">
        <v>266</v>
      </c>
      <c r="D83" s="33">
        <v>2</v>
      </c>
      <c r="E83" s="38">
        <v>185000</v>
      </c>
    </row>
    <row r="84" spans="1:5" ht="15.75">
      <c r="A84" s="40" t="s">
        <v>814</v>
      </c>
      <c r="B84" s="116" t="s">
        <v>296</v>
      </c>
      <c r="C84" s="438" t="s">
        <v>297</v>
      </c>
      <c r="D84" s="43">
        <v>1</v>
      </c>
      <c r="E84" s="44">
        <v>193600</v>
      </c>
    </row>
    <row r="85" spans="1:5" ht="15.75">
      <c r="A85" s="116" t="s">
        <v>815</v>
      </c>
      <c r="B85" s="41" t="s">
        <v>173</v>
      </c>
      <c r="C85" s="42" t="s">
        <v>304</v>
      </c>
      <c r="D85" s="43">
        <v>1</v>
      </c>
      <c r="E85" s="44">
        <v>161500</v>
      </c>
    </row>
    <row r="86" spans="1:5" ht="15.75">
      <c r="A86" s="116"/>
      <c r="B86" s="116"/>
      <c r="C86" s="42"/>
      <c r="D86" s="43"/>
      <c r="E86" s="44"/>
    </row>
    <row r="87" spans="1:5" ht="15.75">
      <c r="A87" s="116"/>
      <c r="B87" s="116"/>
      <c r="C87" s="48" t="s">
        <v>43</v>
      </c>
      <c r="D87" s="43"/>
      <c r="E87" s="132">
        <f>SUM(E77:E86)</f>
        <v>1688587</v>
      </c>
    </row>
    <row r="88" spans="1:5" ht="15.75">
      <c r="A88" s="36"/>
      <c r="B88" s="183"/>
      <c r="C88" s="48" t="s">
        <v>41</v>
      </c>
      <c r="D88" s="33"/>
      <c r="E88" s="132">
        <v>1818744</v>
      </c>
    </row>
    <row r="89" spans="1:5" ht="15.75">
      <c r="A89" s="51"/>
      <c r="B89" s="184"/>
      <c r="C89" s="32"/>
      <c r="D89" s="52" t="s">
        <v>15</v>
      </c>
      <c r="E89" s="109">
        <f>SUM(E87:E88)</f>
        <v>3507331</v>
      </c>
    </row>
    <row r="90" spans="1:5" ht="15.75">
      <c r="A90" s="86"/>
      <c r="B90" s="73"/>
      <c r="C90" s="87"/>
      <c r="D90" s="88"/>
      <c r="E90" s="166"/>
    </row>
    <row r="91" spans="1:5" ht="15.75">
      <c r="A91" s="86"/>
      <c r="B91" s="73"/>
      <c r="C91" s="87"/>
      <c r="D91" s="88"/>
      <c r="E91" s="166"/>
    </row>
    <row r="92" spans="1:5" ht="15.75">
      <c r="A92" s="86"/>
      <c r="B92" s="73"/>
      <c r="C92" s="88" t="s">
        <v>154</v>
      </c>
      <c r="D92" s="88"/>
      <c r="E92" s="166"/>
    </row>
    <row r="93" spans="1:5" ht="15.75">
      <c r="A93" s="68" t="s">
        <v>11</v>
      </c>
      <c r="B93" s="69" t="s">
        <v>12</v>
      </c>
      <c r="C93" s="69" t="s">
        <v>7</v>
      </c>
      <c r="D93" s="69" t="s">
        <v>10</v>
      </c>
      <c r="E93" s="70" t="s">
        <v>8</v>
      </c>
    </row>
    <row r="94" spans="1:5" ht="15.75">
      <c r="A94" s="74"/>
      <c r="B94" s="75"/>
      <c r="C94" s="76"/>
      <c r="D94" s="77"/>
      <c r="E94" s="78"/>
    </row>
    <row r="95" spans="1:5" ht="15.75">
      <c r="A95" s="116"/>
      <c r="B95" s="116"/>
      <c r="C95" s="42"/>
      <c r="D95" s="43"/>
      <c r="E95" s="44">
        <v>849652</v>
      </c>
    </row>
    <row r="96" spans="1:5" ht="15.75">
      <c r="A96" s="116"/>
      <c r="B96" s="116"/>
      <c r="C96" s="42"/>
      <c r="D96" s="43"/>
      <c r="E96" s="44"/>
    </row>
    <row r="97" spans="1:5" ht="15.75">
      <c r="A97" s="116"/>
      <c r="B97" s="116"/>
      <c r="C97" s="48" t="s">
        <v>43</v>
      </c>
      <c r="D97" s="43"/>
      <c r="E97" s="132">
        <f>SUM(E95:E96)</f>
        <v>849652</v>
      </c>
    </row>
    <row r="98" spans="1:5" ht="15.75">
      <c r="A98" s="36"/>
      <c r="B98" s="183"/>
      <c r="C98" s="48" t="s">
        <v>41</v>
      </c>
      <c r="D98" s="33"/>
      <c r="E98" s="132">
        <v>1552457</v>
      </c>
    </row>
    <row r="99" spans="1:5" ht="15.75">
      <c r="A99" s="51"/>
      <c r="B99" s="184"/>
      <c r="C99" s="32"/>
      <c r="D99" s="52" t="s">
        <v>15</v>
      </c>
      <c r="E99" s="109">
        <f>SUM(E97:E98)</f>
        <v>2402109</v>
      </c>
    </row>
    <row r="100" spans="1:5" ht="15.75">
      <c r="A100" s="86"/>
      <c r="B100" s="73"/>
      <c r="C100" s="87"/>
      <c r="D100" s="88"/>
      <c r="E100" s="166"/>
    </row>
    <row r="101" spans="1:5" ht="15.75" thickBot="1"/>
    <row r="102" spans="1:5" ht="15.75">
      <c r="B102" s="293" t="s">
        <v>161</v>
      </c>
      <c r="C102" s="294" t="s">
        <v>155</v>
      </c>
      <c r="D102" s="295" t="s">
        <v>156</v>
      </c>
      <c r="E102" s="296" t="s">
        <v>162</v>
      </c>
    </row>
    <row r="103" spans="1:5" ht="15.75">
      <c r="B103" s="272" t="s">
        <v>157</v>
      </c>
      <c r="C103" s="490">
        <f>+E18</f>
        <v>1853997.49</v>
      </c>
      <c r="D103" s="490">
        <f>+E19</f>
        <v>665382.68000000005</v>
      </c>
      <c r="E103" s="491">
        <f>SUM(C103:D103)</f>
        <v>2519380.17</v>
      </c>
    </row>
    <row r="104" spans="1:5" ht="15.75">
      <c r="B104" s="272" t="s">
        <v>158</v>
      </c>
      <c r="C104" s="490">
        <f>+E69</f>
        <v>1588046.84</v>
      </c>
      <c r="D104" s="490">
        <f>+E70</f>
        <v>3030000</v>
      </c>
      <c r="E104" s="491">
        <f t="shared" ref="E104:E106" si="0">SUM(C104:D104)</f>
        <v>4618046.84</v>
      </c>
    </row>
    <row r="105" spans="1:5" ht="15.75">
      <c r="B105" s="272" t="s">
        <v>159</v>
      </c>
      <c r="C105" s="490">
        <f>+E87</f>
        <v>1688587</v>
      </c>
      <c r="D105" s="492">
        <f>+E88</f>
        <v>1818744</v>
      </c>
      <c r="E105" s="491">
        <f t="shared" si="0"/>
        <v>3507331</v>
      </c>
    </row>
    <row r="106" spans="1:5" ht="15.75">
      <c r="B106" s="272" t="s">
        <v>160</v>
      </c>
      <c r="C106" s="490">
        <f>+E97</f>
        <v>849652</v>
      </c>
      <c r="D106" s="497">
        <f>+E98</f>
        <v>1552457</v>
      </c>
      <c r="E106" s="491">
        <f t="shared" si="0"/>
        <v>2402109</v>
      </c>
    </row>
    <row r="107" spans="1:5" ht="16.5" thickBot="1">
      <c r="B107" s="272"/>
      <c r="C107" s="490"/>
      <c r="D107" s="493"/>
      <c r="E107" s="498"/>
    </row>
    <row r="108" spans="1:5" ht="16.5" thickBot="1">
      <c r="B108" s="297" t="s">
        <v>163</v>
      </c>
      <c r="C108" s="499">
        <f t="shared" ref="C108:D108" si="1">SUM(C103:C107)</f>
        <v>5980283.3300000001</v>
      </c>
      <c r="D108" s="500">
        <f t="shared" si="1"/>
        <v>7066583.6799999997</v>
      </c>
      <c r="E108" s="501">
        <f>SUM(E103:E106)</f>
        <v>13046867.01</v>
      </c>
    </row>
  </sheetData>
  <mergeCells count="2">
    <mergeCell ref="A1:E1"/>
    <mergeCell ref="A2:E2"/>
  </mergeCells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9" sqref="H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6"/>
  <sheetViews>
    <sheetView view="pageBreakPreview" zoomScale="60" zoomScaleNormal="60" workbookViewId="0">
      <selection activeCell="E45" sqref="E45"/>
    </sheetView>
  </sheetViews>
  <sheetFormatPr defaultColWidth="9.140625" defaultRowHeight="18"/>
  <cols>
    <col min="1" max="1" width="9.140625" style="7"/>
    <col min="2" max="2" width="40.7109375" style="2" customWidth="1"/>
    <col min="3" max="3" width="19.5703125" style="26" customWidth="1"/>
    <col min="4" max="4" width="22.7109375" style="26" customWidth="1"/>
    <col min="5" max="5" width="17.7109375" style="26" customWidth="1"/>
    <col min="6" max="6" width="21.7109375" style="26" customWidth="1"/>
    <col min="7" max="7" width="17.7109375" style="26" customWidth="1"/>
    <col min="8" max="8" width="25.28515625" style="26" customWidth="1"/>
    <col min="9" max="9" width="19.85546875" style="28" customWidth="1"/>
    <col min="10" max="10" width="22" style="28" customWidth="1"/>
    <col min="11" max="11" width="21.7109375" style="29" customWidth="1"/>
    <col min="12" max="12" width="27.140625" style="2" customWidth="1"/>
    <col min="13" max="13" width="12.28515625" style="2" bestFit="1" customWidth="1"/>
    <col min="14" max="16384" width="9.140625" style="2"/>
  </cols>
  <sheetData>
    <row r="1" spans="1:24" ht="18.75" customHeight="1">
      <c r="A1" s="616" t="s">
        <v>13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4" ht="20.25" customHeight="1">
      <c r="A2" s="616" t="s">
        <v>146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24">
      <c r="A3" s="2"/>
      <c r="C3" s="2"/>
      <c r="D3" s="3"/>
      <c r="E3" s="2"/>
      <c r="F3" s="2"/>
      <c r="G3" s="2"/>
      <c r="H3" s="2"/>
      <c r="I3" s="4"/>
      <c r="J3" s="4"/>
      <c r="K3" s="5"/>
    </row>
    <row r="4" spans="1:24">
      <c r="A4" s="616" t="s">
        <v>16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</row>
    <row r="5" spans="1:24">
      <c r="A5" s="5"/>
      <c r="B5" s="5"/>
      <c r="C5" s="5"/>
      <c r="D5" s="5"/>
      <c r="E5" s="5"/>
      <c r="F5" s="5"/>
      <c r="G5" s="5"/>
      <c r="H5" s="5"/>
      <c r="I5" s="6"/>
      <c r="J5" s="6"/>
      <c r="K5" s="5"/>
      <c r="L5" s="5"/>
    </row>
    <row r="6" spans="1:24" ht="20.25" customHeight="1">
      <c r="A6" s="621" t="s">
        <v>20</v>
      </c>
      <c r="B6" s="622"/>
      <c r="C6" s="606" t="s">
        <v>17</v>
      </c>
      <c r="D6" s="606"/>
      <c r="E6" s="606" t="s">
        <v>19</v>
      </c>
      <c r="F6" s="606"/>
      <c r="G6" s="606" t="s">
        <v>28</v>
      </c>
      <c r="H6" s="606"/>
      <c r="I6" s="606" t="s">
        <v>40</v>
      </c>
      <c r="J6" s="606"/>
      <c r="K6" s="608" t="s">
        <v>135</v>
      </c>
      <c r="L6" s="609"/>
    </row>
    <row r="7" spans="1:24">
      <c r="A7" s="623"/>
      <c r="B7" s="624"/>
      <c r="C7" s="607"/>
      <c r="D7" s="607"/>
      <c r="E7" s="607"/>
      <c r="F7" s="607"/>
      <c r="G7" s="607"/>
      <c r="H7" s="607"/>
      <c r="I7" s="607"/>
      <c r="J7" s="607"/>
      <c r="K7" s="610"/>
      <c r="L7" s="611"/>
    </row>
    <row r="8" spans="1:24" s="7" customFormat="1">
      <c r="A8" s="623"/>
      <c r="B8" s="624"/>
      <c r="C8" s="614" t="s">
        <v>21</v>
      </c>
      <c r="D8" s="619" t="s">
        <v>18</v>
      </c>
      <c r="E8" s="614" t="s">
        <v>21</v>
      </c>
      <c r="F8" s="619" t="s">
        <v>18</v>
      </c>
      <c r="G8" s="617" t="s">
        <v>21</v>
      </c>
      <c r="H8" s="619" t="s">
        <v>18</v>
      </c>
      <c r="I8" s="617" t="s">
        <v>21</v>
      </c>
      <c r="J8" s="619" t="s">
        <v>18</v>
      </c>
      <c r="K8" s="612"/>
      <c r="L8" s="613"/>
    </row>
    <row r="9" spans="1:24">
      <c r="A9" s="625"/>
      <c r="B9" s="626"/>
      <c r="C9" s="615"/>
      <c r="D9" s="620"/>
      <c r="E9" s="615"/>
      <c r="F9" s="620"/>
      <c r="G9" s="618"/>
      <c r="H9" s="620"/>
      <c r="I9" s="618"/>
      <c r="J9" s="620"/>
      <c r="K9" s="298" t="s">
        <v>21</v>
      </c>
      <c r="L9" s="299" t="s">
        <v>18</v>
      </c>
    </row>
    <row r="10" spans="1:24">
      <c r="A10" s="8"/>
      <c r="B10" s="9"/>
      <c r="C10" s="300" t="s">
        <v>61</v>
      </c>
      <c r="D10" s="10" t="s">
        <v>61</v>
      </c>
      <c r="E10" s="300" t="s">
        <v>61</v>
      </c>
      <c r="F10" s="10" t="s">
        <v>61</v>
      </c>
      <c r="G10" s="300" t="s">
        <v>61</v>
      </c>
      <c r="H10" s="10" t="s">
        <v>61</v>
      </c>
      <c r="I10" s="301" t="s">
        <v>61</v>
      </c>
      <c r="J10" s="302" t="s">
        <v>61</v>
      </c>
      <c r="K10" s="300" t="s">
        <v>61</v>
      </c>
      <c r="L10" s="303" t="s">
        <v>61</v>
      </c>
      <c r="M10" s="304"/>
    </row>
    <row r="11" spans="1:24">
      <c r="A11" s="8">
        <v>1</v>
      </c>
      <c r="B11" s="3" t="s">
        <v>22</v>
      </c>
      <c r="C11" s="305">
        <f>7183896+417000</f>
        <v>7600896</v>
      </c>
      <c r="D11" s="11">
        <v>2361249</v>
      </c>
      <c r="E11" s="305">
        <v>8790704</v>
      </c>
      <c r="F11" s="12">
        <v>4414718</v>
      </c>
      <c r="G11" s="305">
        <v>12233305</v>
      </c>
      <c r="H11" s="12">
        <v>7960314</v>
      </c>
      <c r="I11" s="306">
        <v>7236000</v>
      </c>
      <c r="J11" s="13">
        <v>3205615.5</v>
      </c>
      <c r="K11" s="307">
        <f>E11+C11+G11+I11</f>
        <v>35860905</v>
      </c>
      <c r="L11" s="308">
        <f>F11+D11+H11+J11</f>
        <v>17941896.5</v>
      </c>
      <c r="M11" s="304"/>
    </row>
    <row r="12" spans="1:24">
      <c r="A12" s="8"/>
      <c r="B12" s="3"/>
      <c r="C12" s="305"/>
      <c r="D12" s="12"/>
      <c r="E12" s="305"/>
      <c r="F12" s="12"/>
      <c r="G12" s="305"/>
      <c r="H12" s="12"/>
      <c r="I12" s="306"/>
      <c r="J12" s="13"/>
      <c r="K12" s="307">
        <f t="shared" ref="K12:K23" si="0">E12+C12+G12+I12</f>
        <v>0</v>
      </c>
      <c r="L12" s="308"/>
      <c r="M12" s="304"/>
    </row>
    <row r="13" spans="1:24" ht="17.25" customHeight="1">
      <c r="A13" s="8">
        <v>2</v>
      </c>
      <c r="B13" s="3" t="s">
        <v>37</v>
      </c>
      <c r="C13" s="305">
        <v>2185818</v>
      </c>
      <c r="D13" s="12">
        <v>410999</v>
      </c>
      <c r="E13" s="305">
        <v>2248598</v>
      </c>
      <c r="F13" s="12">
        <v>122880</v>
      </c>
      <c r="G13" s="305">
        <v>3632394</v>
      </c>
      <c r="H13" s="12">
        <v>55354</v>
      </c>
      <c r="I13" s="306">
        <f>2225000+22000</f>
        <v>2247000</v>
      </c>
      <c r="J13" s="13">
        <v>179128.76</v>
      </c>
      <c r="K13" s="307">
        <f t="shared" si="0"/>
        <v>10313810</v>
      </c>
      <c r="L13" s="308">
        <f>F13+D13+H13+J13</f>
        <v>768361.76</v>
      </c>
      <c r="M13" s="304"/>
    </row>
    <row r="14" spans="1:24">
      <c r="A14" s="8"/>
      <c r="B14" s="3"/>
      <c r="C14" s="305"/>
      <c r="D14" s="12"/>
      <c r="E14" s="305"/>
      <c r="F14" s="12"/>
      <c r="G14" s="305"/>
      <c r="H14" s="12"/>
      <c r="I14" s="306"/>
      <c r="J14" s="13"/>
      <c r="K14" s="307">
        <f t="shared" si="0"/>
        <v>0</v>
      </c>
      <c r="L14" s="308"/>
      <c r="M14" s="304"/>
    </row>
    <row r="15" spans="1:24">
      <c r="A15" s="8">
        <v>3</v>
      </c>
      <c r="B15" s="3" t="s">
        <v>23</v>
      </c>
      <c r="C15" s="305">
        <v>2707006</v>
      </c>
      <c r="D15" s="12">
        <v>2715197</v>
      </c>
      <c r="E15" s="305">
        <v>3182845</v>
      </c>
      <c r="F15" s="12">
        <v>999741</v>
      </c>
      <c r="G15" s="305">
        <v>3173214</v>
      </c>
      <c r="H15" s="12">
        <v>1466694</v>
      </c>
      <c r="I15" s="306">
        <v>2235111</v>
      </c>
      <c r="J15" s="13">
        <v>584168.57000000007</v>
      </c>
      <c r="K15" s="307">
        <f t="shared" si="0"/>
        <v>11298176</v>
      </c>
      <c r="L15" s="308">
        <f>F15+D15+H15+J15</f>
        <v>5765800.5700000003</v>
      </c>
      <c r="M15" s="304"/>
    </row>
    <row r="16" spans="1:24">
      <c r="A16" s="8"/>
      <c r="B16" s="3"/>
      <c r="C16" s="305"/>
      <c r="D16" s="12"/>
      <c r="E16" s="305"/>
      <c r="F16" s="12"/>
      <c r="G16" s="305"/>
      <c r="H16" s="12"/>
      <c r="I16" s="306"/>
      <c r="J16" s="13"/>
      <c r="K16" s="307">
        <f t="shared" si="0"/>
        <v>0</v>
      </c>
      <c r="L16" s="308"/>
      <c r="M16" s="304"/>
    </row>
    <row r="17" spans="1:13">
      <c r="A17" s="8">
        <v>4</v>
      </c>
      <c r="B17" s="3" t="s">
        <v>38</v>
      </c>
      <c r="C17" s="305">
        <v>567295</v>
      </c>
      <c r="D17" s="12">
        <v>1949619</v>
      </c>
      <c r="E17" s="305">
        <v>1062329</v>
      </c>
      <c r="F17" s="12">
        <v>2274601</v>
      </c>
      <c r="G17" s="305">
        <v>1591298</v>
      </c>
      <c r="H17" s="12">
        <v>2535331</v>
      </c>
      <c r="I17" s="306">
        <v>808000</v>
      </c>
      <c r="J17" s="13">
        <v>23071.369999999879</v>
      </c>
      <c r="K17" s="307">
        <f t="shared" si="0"/>
        <v>4028922</v>
      </c>
      <c r="L17" s="308">
        <f>F17+D17+H17+J17</f>
        <v>6782622.3700000001</v>
      </c>
      <c r="M17" s="304"/>
    </row>
    <row r="18" spans="1:13">
      <c r="A18" s="8"/>
      <c r="B18" s="3"/>
      <c r="C18" s="305"/>
      <c r="D18" s="12"/>
      <c r="E18" s="305"/>
      <c r="F18" s="12"/>
      <c r="G18" s="305"/>
      <c r="H18" s="12"/>
      <c r="I18" s="306"/>
      <c r="J18" s="13"/>
      <c r="K18" s="307">
        <f t="shared" si="0"/>
        <v>0</v>
      </c>
      <c r="L18" s="308"/>
      <c r="M18" s="304"/>
    </row>
    <row r="19" spans="1:13">
      <c r="A19" s="8">
        <v>5</v>
      </c>
      <c r="B19" s="3" t="s">
        <v>24</v>
      </c>
      <c r="C19" s="305">
        <v>207684</v>
      </c>
      <c r="D19" s="12">
        <v>2478604</v>
      </c>
      <c r="E19" s="305">
        <v>2077740</v>
      </c>
      <c r="F19" s="12">
        <v>2597159</v>
      </c>
      <c r="G19" s="305">
        <v>3635698</v>
      </c>
      <c r="H19" s="12">
        <v>5186633</v>
      </c>
      <c r="I19" s="306">
        <v>4396000</v>
      </c>
      <c r="J19" s="13">
        <v>1829722.0499999998</v>
      </c>
      <c r="K19" s="307">
        <f t="shared" si="0"/>
        <v>10317122</v>
      </c>
      <c r="L19" s="308">
        <f>F19+D19+H19+J19</f>
        <v>12092118.050000001</v>
      </c>
      <c r="M19" s="304"/>
    </row>
    <row r="20" spans="1:13">
      <c r="A20" s="8"/>
      <c r="B20" s="3"/>
      <c r="C20" s="305"/>
      <c r="D20" s="12"/>
      <c r="E20" s="305"/>
      <c r="F20" s="12"/>
      <c r="G20" s="305"/>
      <c r="H20" s="12"/>
      <c r="I20" s="306"/>
      <c r="J20" s="13"/>
      <c r="K20" s="307">
        <f t="shared" si="0"/>
        <v>0</v>
      </c>
      <c r="L20" s="308"/>
      <c r="M20" s="304"/>
    </row>
    <row r="21" spans="1:13">
      <c r="A21" s="8">
        <v>6</v>
      </c>
      <c r="B21" s="3" t="s">
        <v>39</v>
      </c>
      <c r="C21" s="305">
        <v>10550009</v>
      </c>
      <c r="D21" s="13">
        <v>1192242</v>
      </c>
      <c r="E21" s="305">
        <f>10120129+151000</f>
        <v>10271129</v>
      </c>
      <c r="F21" s="12">
        <v>233855</v>
      </c>
      <c r="G21" s="305">
        <v>13748231</v>
      </c>
      <c r="H21" s="12">
        <v>350512</v>
      </c>
      <c r="I21" s="306">
        <v>11909678</v>
      </c>
      <c r="J21" s="13">
        <v>22321.879999999997</v>
      </c>
      <c r="K21" s="307">
        <f t="shared" si="0"/>
        <v>46479047</v>
      </c>
      <c r="L21" s="308">
        <f>F21+D21+H21+J21</f>
        <v>1798930.88</v>
      </c>
      <c r="M21" s="304"/>
    </row>
    <row r="22" spans="1:13">
      <c r="A22" s="8"/>
      <c r="B22" s="3"/>
      <c r="C22" s="305"/>
      <c r="D22" s="12"/>
      <c r="E22" s="305"/>
      <c r="F22" s="12"/>
      <c r="G22" s="305"/>
      <c r="H22" s="12"/>
      <c r="I22" s="306"/>
      <c r="J22" s="13"/>
      <c r="K22" s="307">
        <f t="shared" si="0"/>
        <v>0</v>
      </c>
      <c r="L22" s="308"/>
      <c r="M22" s="304"/>
    </row>
    <row r="23" spans="1:13">
      <c r="A23" s="8">
        <v>7</v>
      </c>
      <c r="B23" s="3" t="s">
        <v>42</v>
      </c>
      <c r="C23" s="305">
        <v>494803</v>
      </c>
      <c r="D23" s="12">
        <v>142830</v>
      </c>
      <c r="E23" s="305">
        <v>830766</v>
      </c>
      <c r="F23" s="12">
        <v>712742</v>
      </c>
      <c r="G23" s="305">
        <v>1604119</v>
      </c>
      <c r="H23" s="12">
        <v>1510987</v>
      </c>
      <c r="I23" s="306">
        <v>1046000</v>
      </c>
      <c r="J23" s="13">
        <v>523625.96</v>
      </c>
      <c r="K23" s="307">
        <f t="shared" si="0"/>
        <v>3975688</v>
      </c>
      <c r="L23" s="308">
        <f>D23+F23+H23+J23</f>
        <v>2890184.96</v>
      </c>
      <c r="M23" s="304"/>
    </row>
    <row r="24" spans="1:13">
      <c r="A24" s="14"/>
      <c r="B24" s="15"/>
      <c r="C24" s="305"/>
      <c r="D24" s="12"/>
      <c r="E24" s="305"/>
      <c r="F24" s="12"/>
      <c r="G24" s="305"/>
      <c r="H24" s="12"/>
      <c r="I24" s="306"/>
      <c r="J24" s="309"/>
      <c r="K24" s="305"/>
      <c r="L24" s="310"/>
    </row>
    <row r="25" spans="1:13">
      <c r="C25" s="311"/>
      <c r="D25" s="312"/>
      <c r="E25" s="305"/>
      <c r="F25" s="12"/>
      <c r="G25" s="305"/>
      <c r="H25" s="12"/>
      <c r="I25" s="306"/>
      <c r="J25" s="13"/>
      <c r="K25" s="305"/>
      <c r="L25" s="310"/>
    </row>
    <row r="26" spans="1:13">
      <c r="B26" s="30" t="s">
        <v>25</v>
      </c>
      <c r="C26" s="313">
        <f>SUM(C11:C23)</f>
        <v>24313511</v>
      </c>
      <c r="D26" s="314">
        <f>SUM(D11:D23)</f>
        <v>11250740</v>
      </c>
      <c r="E26" s="315"/>
      <c r="F26" s="12"/>
      <c r="G26" s="305"/>
      <c r="H26" s="12"/>
      <c r="I26" s="306"/>
      <c r="J26" s="13"/>
      <c r="K26" s="305"/>
      <c r="L26" s="310"/>
    </row>
    <row r="27" spans="1:13" s="17" customFormat="1">
      <c r="A27" s="16"/>
      <c r="C27" s="18"/>
      <c r="D27" s="19"/>
      <c r="E27" s="311"/>
      <c r="F27" s="316"/>
      <c r="G27" s="305"/>
      <c r="H27" s="12"/>
      <c r="I27" s="306"/>
      <c r="J27" s="317"/>
      <c r="K27" s="305"/>
      <c r="L27" s="310"/>
    </row>
    <row r="28" spans="1:13">
      <c r="C28" s="1"/>
      <c r="D28" s="25" t="s">
        <v>26</v>
      </c>
      <c r="E28" s="313">
        <f>SUM(E11:E23)</f>
        <v>28464111</v>
      </c>
      <c r="F28" s="318">
        <f>SUM(F11:F23)</f>
        <v>11355696</v>
      </c>
      <c r="G28" s="305"/>
      <c r="H28" s="20"/>
      <c r="I28" s="306"/>
      <c r="J28" s="21"/>
      <c r="K28" s="305"/>
      <c r="L28" s="310"/>
    </row>
    <row r="29" spans="1:13">
      <c r="C29" s="1"/>
      <c r="D29" s="1"/>
      <c r="E29" s="1"/>
      <c r="F29" s="1"/>
      <c r="G29" s="311"/>
      <c r="H29" s="312"/>
      <c r="I29" s="306"/>
      <c r="J29" s="317"/>
      <c r="K29" s="305"/>
      <c r="L29" s="310"/>
    </row>
    <row r="30" spans="1:13">
      <c r="C30" s="1"/>
      <c r="D30" s="1"/>
      <c r="E30" s="1"/>
      <c r="F30" s="25" t="s">
        <v>29</v>
      </c>
      <c r="G30" s="313">
        <f>SUM(G11:G23)</f>
        <v>39618259</v>
      </c>
      <c r="H30" s="319">
        <f>SUM(H11:H24)</f>
        <v>19065825</v>
      </c>
      <c r="I30" s="306"/>
      <c r="J30" s="317"/>
      <c r="K30" s="305"/>
      <c r="L30" s="310"/>
    </row>
    <row r="31" spans="1:13">
      <c r="C31" s="1"/>
      <c r="D31" s="1"/>
      <c r="E31" s="1"/>
      <c r="F31" s="1"/>
      <c r="G31" s="1"/>
      <c r="H31" s="1"/>
      <c r="I31" s="320"/>
      <c r="J31" s="321"/>
      <c r="K31" s="305"/>
      <c r="L31" s="310"/>
    </row>
    <row r="32" spans="1:13">
      <c r="C32" s="1"/>
      <c r="D32" s="1"/>
      <c r="E32" s="1"/>
      <c r="F32" s="1"/>
      <c r="G32" s="1"/>
      <c r="H32" s="25" t="s">
        <v>40</v>
      </c>
      <c r="I32" s="322">
        <f>SUM(I11:I31)</f>
        <v>29877789</v>
      </c>
      <c r="J32" s="323">
        <f>SUM(J11:J23)</f>
        <v>6367654.0899999999</v>
      </c>
      <c r="K32" s="305"/>
      <c r="L32" s="310"/>
    </row>
    <row r="33" spans="2:13">
      <c r="C33" s="1"/>
      <c r="D33" s="1"/>
      <c r="E33" s="1"/>
      <c r="F33" s="1"/>
      <c r="G33" s="1"/>
      <c r="H33" s="1"/>
      <c r="I33" s="22"/>
      <c r="J33" s="22"/>
      <c r="K33" s="627">
        <f>SUM(K11:K23)</f>
        <v>122273670</v>
      </c>
      <c r="L33" s="629">
        <v>46150000</v>
      </c>
    </row>
    <row r="34" spans="2:13">
      <c r="C34" s="1"/>
      <c r="D34" s="1"/>
      <c r="E34" s="1"/>
      <c r="F34" s="1"/>
      <c r="G34" s="1"/>
      <c r="H34" s="1"/>
      <c r="I34" s="22"/>
      <c r="J34" s="22"/>
      <c r="K34" s="628"/>
      <c r="L34" s="630"/>
    </row>
    <row r="35" spans="2:13">
      <c r="B35" s="24"/>
      <c r="C35" s="1"/>
      <c r="D35" s="1"/>
      <c r="E35" s="1"/>
      <c r="F35" s="1"/>
      <c r="G35" s="1"/>
      <c r="H35" s="1"/>
      <c r="I35" s="22"/>
      <c r="J35" s="22"/>
      <c r="K35" s="23"/>
      <c r="L35" s="24"/>
    </row>
    <row r="36" spans="2:13">
      <c r="C36" s="1"/>
      <c r="D36" s="1"/>
      <c r="E36" s="1"/>
      <c r="F36" s="1"/>
      <c r="G36" s="1"/>
      <c r="H36" s="1"/>
      <c r="I36" s="22"/>
      <c r="J36" s="22"/>
      <c r="K36" s="23"/>
      <c r="L36" s="24"/>
    </row>
    <row r="37" spans="2:13">
      <c r="C37" s="1"/>
      <c r="D37" s="1"/>
      <c r="E37" s="1"/>
      <c r="F37" s="1"/>
      <c r="G37" s="324"/>
      <c r="H37" s="325" t="s">
        <v>25</v>
      </c>
      <c r="I37" s="326" t="s">
        <v>168</v>
      </c>
      <c r="J37" s="326"/>
      <c r="K37" s="327">
        <f>C26+D26</f>
        <v>35564251</v>
      </c>
      <c r="L37" s="24"/>
    </row>
    <row r="38" spans="2:13">
      <c r="C38" s="1"/>
      <c r="D38" s="1"/>
      <c r="E38" s="1"/>
      <c r="F38" s="1"/>
      <c r="G38" s="324"/>
      <c r="H38" s="325" t="s">
        <v>26</v>
      </c>
      <c r="I38" s="25"/>
      <c r="J38" s="326"/>
      <c r="K38" s="328">
        <f>E28+F28</f>
        <v>39819807</v>
      </c>
      <c r="L38" s="24"/>
    </row>
    <row r="39" spans="2:13">
      <c r="C39" s="1"/>
      <c r="D39" s="1"/>
      <c r="E39" s="1"/>
      <c r="F39" s="1"/>
      <c r="G39" s="324"/>
      <c r="H39" s="325" t="s">
        <v>29</v>
      </c>
      <c r="I39" s="326" t="s">
        <v>169</v>
      </c>
      <c r="J39" s="326"/>
      <c r="K39" s="328">
        <f>G30+H30</f>
        <v>58684084</v>
      </c>
      <c r="L39" s="24"/>
    </row>
    <row r="40" spans="2:13" ht="27.75" customHeight="1" thickBot="1">
      <c r="C40" s="1"/>
      <c r="D40" s="1"/>
      <c r="E40" s="1"/>
      <c r="F40" s="1"/>
      <c r="G40" s="25"/>
      <c r="H40" s="325" t="s">
        <v>40</v>
      </c>
      <c r="I40" s="326" t="s">
        <v>170</v>
      </c>
      <c r="J40" s="326"/>
      <c r="K40" s="329">
        <f>+SUM(I32:J32)</f>
        <v>36245443.090000004</v>
      </c>
      <c r="L40" s="24">
        <f>36246-36222</f>
        <v>24</v>
      </c>
      <c r="M40" s="24"/>
    </row>
    <row r="41" spans="2:13" ht="19.5" thickTop="1" thickBot="1">
      <c r="F41" s="26" t="s">
        <v>27</v>
      </c>
      <c r="G41" s="27"/>
      <c r="H41" s="198"/>
      <c r="I41" s="330"/>
      <c r="J41" s="330" t="s">
        <v>170</v>
      </c>
      <c r="K41" s="331"/>
    </row>
    <row r="42" spans="2:13" ht="18.75" thickBot="1">
      <c r="H42" s="199" t="s">
        <v>134</v>
      </c>
      <c r="I42" s="330"/>
      <c r="J42" s="330"/>
      <c r="K42" s="332">
        <v>169884000</v>
      </c>
    </row>
    <row r="44" spans="2:13" ht="18.75">
      <c r="K44" s="197"/>
      <c r="L44" s="193"/>
    </row>
    <row r="45" spans="2:13">
      <c r="K45" s="191"/>
      <c r="L45" s="194"/>
    </row>
    <row r="46" spans="2:13">
      <c r="K46" s="192"/>
    </row>
  </sheetData>
  <mergeCells count="19">
    <mergeCell ref="K33:K34"/>
    <mergeCell ref="L33:L34"/>
    <mergeCell ref="D8:D9"/>
    <mergeCell ref="E8:E9"/>
    <mergeCell ref="F8:F9"/>
    <mergeCell ref="H8:H9"/>
    <mergeCell ref="I8:I9"/>
    <mergeCell ref="I6:J7"/>
    <mergeCell ref="K6:L8"/>
    <mergeCell ref="C8:C9"/>
    <mergeCell ref="A1:L1"/>
    <mergeCell ref="G8:G9"/>
    <mergeCell ref="J8:J9"/>
    <mergeCell ref="A2:L2"/>
    <mergeCell ref="A4:K4"/>
    <mergeCell ref="A6:B9"/>
    <mergeCell ref="C6:D7"/>
    <mergeCell ref="E6:F7"/>
    <mergeCell ref="G6:H7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6"/>
  <sheetViews>
    <sheetView view="pageBreakPreview" zoomScale="60" zoomScaleNormal="100" workbookViewId="0">
      <selection activeCell="L48" sqref="L48"/>
    </sheetView>
  </sheetViews>
  <sheetFormatPr defaultColWidth="9.140625" defaultRowHeight="16.5"/>
  <cols>
    <col min="1" max="1" width="9.140625" style="339"/>
    <col min="2" max="2" width="40.7109375" style="334" customWidth="1"/>
    <col min="3" max="3" width="19.5703125" style="392" customWidth="1"/>
    <col min="4" max="4" width="22.7109375" style="392" customWidth="1"/>
    <col min="5" max="5" width="17.7109375" style="392" customWidth="1"/>
    <col min="6" max="6" width="21.7109375" style="392" customWidth="1"/>
    <col min="7" max="7" width="17.7109375" style="392" customWidth="1"/>
    <col min="8" max="8" width="25.28515625" style="392" customWidth="1"/>
    <col min="9" max="9" width="19.85546875" style="399" customWidth="1"/>
    <col min="10" max="10" width="22" style="399" customWidth="1"/>
    <col min="11" max="11" width="21.7109375" style="400" customWidth="1"/>
    <col min="12" max="12" width="27.140625" style="334" customWidth="1"/>
    <col min="13" max="13" width="12.28515625" style="334" bestFit="1" customWidth="1"/>
    <col min="14" max="16384" width="9.140625" style="334"/>
  </cols>
  <sheetData>
    <row r="1" spans="1:24" ht="18.75" customHeight="1">
      <c r="A1" s="631" t="s">
        <v>13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</row>
    <row r="2" spans="1:24" ht="20.25" customHeight="1">
      <c r="A2" s="631" t="s">
        <v>146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</row>
    <row r="3" spans="1:24">
      <c r="A3" s="334"/>
      <c r="C3" s="334"/>
      <c r="D3" s="335"/>
      <c r="E3" s="334"/>
      <c r="F3" s="334"/>
      <c r="G3" s="334"/>
      <c r="H3" s="334"/>
      <c r="I3" s="336"/>
      <c r="J3" s="336"/>
      <c r="K3" s="337"/>
    </row>
    <row r="4" spans="1:24">
      <c r="A4" s="631" t="s">
        <v>16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</row>
    <row r="5" spans="1:24">
      <c r="A5" s="337"/>
      <c r="B5" s="337"/>
      <c r="C5" s="337"/>
      <c r="D5" s="337"/>
      <c r="E5" s="337"/>
      <c r="F5" s="337"/>
      <c r="G5" s="337"/>
      <c r="H5" s="337"/>
      <c r="I5" s="338"/>
      <c r="J5" s="338"/>
      <c r="K5" s="337"/>
      <c r="L5" s="337"/>
    </row>
    <row r="6" spans="1:24" ht="20.25" customHeight="1">
      <c r="A6" s="632" t="s">
        <v>20</v>
      </c>
      <c r="B6" s="633"/>
      <c r="C6" s="638" t="s">
        <v>17</v>
      </c>
      <c r="D6" s="638"/>
      <c r="E6" s="638" t="s">
        <v>19</v>
      </c>
      <c r="F6" s="638"/>
      <c r="G6" s="638" t="s">
        <v>28</v>
      </c>
      <c r="H6" s="638"/>
      <c r="I6" s="638" t="s">
        <v>40</v>
      </c>
      <c r="J6" s="638"/>
      <c r="K6" s="640" t="s">
        <v>135</v>
      </c>
      <c r="L6" s="641"/>
    </row>
    <row r="7" spans="1:24">
      <c r="A7" s="634"/>
      <c r="B7" s="635"/>
      <c r="C7" s="639"/>
      <c r="D7" s="639"/>
      <c r="E7" s="639"/>
      <c r="F7" s="639"/>
      <c r="G7" s="639"/>
      <c r="H7" s="639"/>
      <c r="I7" s="639"/>
      <c r="J7" s="639"/>
      <c r="K7" s="642"/>
      <c r="L7" s="643"/>
    </row>
    <row r="8" spans="1:24" s="339" customFormat="1">
      <c r="A8" s="634"/>
      <c r="B8" s="635"/>
      <c r="C8" s="646" t="s">
        <v>21</v>
      </c>
      <c r="D8" s="648" t="s">
        <v>18</v>
      </c>
      <c r="E8" s="646" t="s">
        <v>21</v>
      </c>
      <c r="F8" s="648" t="s">
        <v>18</v>
      </c>
      <c r="G8" s="654" t="s">
        <v>21</v>
      </c>
      <c r="H8" s="648" t="s">
        <v>18</v>
      </c>
      <c r="I8" s="654" t="s">
        <v>21</v>
      </c>
      <c r="J8" s="648" t="s">
        <v>18</v>
      </c>
      <c r="K8" s="644"/>
      <c r="L8" s="645"/>
    </row>
    <row r="9" spans="1:24">
      <c r="A9" s="636"/>
      <c r="B9" s="637"/>
      <c r="C9" s="647"/>
      <c r="D9" s="649"/>
      <c r="E9" s="647"/>
      <c r="F9" s="649"/>
      <c r="G9" s="655"/>
      <c r="H9" s="649"/>
      <c r="I9" s="655"/>
      <c r="J9" s="649"/>
      <c r="K9" s="340" t="s">
        <v>21</v>
      </c>
      <c r="L9" s="341" t="s">
        <v>18</v>
      </c>
    </row>
    <row r="10" spans="1:24">
      <c r="A10" s="342"/>
      <c r="B10" s="343"/>
      <c r="C10" s="344" t="s">
        <v>61</v>
      </c>
      <c r="D10" s="345" t="s">
        <v>61</v>
      </c>
      <c r="E10" s="344" t="s">
        <v>61</v>
      </c>
      <c r="F10" s="345" t="s">
        <v>61</v>
      </c>
      <c r="G10" s="344" t="s">
        <v>61</v>
      </c>
      <c r="H10" s="345" t="s">
        <v>61</v>
      </c>
      <c r="I10" s="346" t="s">
        <v>61</v>
      </c>
      <c r="J10" s="347" t="s">
        <v>61</v>
      </c>
      <c r="K10" s="344" t="s">
        <v>61</v>
      </c>
      <c r="L10" s="348" t="s">
        <v>61</v>
      </c>
      <c r="M10" s="349"/>
    </row>
    <row r="11" spans="1:24">
      <c r="A11" s="342">
        <v>1</v>
      </c>
      <c r="B11" s="335" t="s">
        <v>22</v>
      </c>
      <c r="C11" s="350">
        <f>7183896+417000</f>
        <v>7600896</v>
      </c>
      <c r="D11" s="351">
        <v>2361249</v>
      </c>
      <c r="E11" s="350">
        <v>8790704</v>
      </c>
      <c r="F11" s="352">
        <v>4414718</v>
      </c>
      <c r="G11" s="350">
        <v>12233305</v>
      </c>
      <c r="H11" s="352">
        <v>7960314</v>
      </c>
      <c r="I11" s="353">
        <v>7236000</v>
      </c>
      <c r="J11" s="354">
        <v>3205615.5</v>
      </c>
      <c r="K11" s="355">
        <f>E11+C11+G11+I11</f>
        <v>35860905</v>
      </c>
      <c r="L11" s="356">
        <f>F11+D11+H11+J11</f>
        <v>17941896.5</v>
      </c>
      <c r="M11" s="349"/>
    </row>
    <row r="12" spans="1:24">
      <c r="A12" s="342"/>
      <c r="B12" s="335"/>
      <c r="C12" s="350"/>
      <c r="D12" s="352"/>
      <c r="E12" s="350"/>
      <c r="F12" s="352"/>
      <c r="G12" s="350"/>
      <c r="H12" s="352"/>
      <c r="I12" s="353"/>
      <c r="J12" s="354"/>
      <c r="K12" s="355">
        <f t="shared" ref="K12:K23" si="0">E12+C12+G12+I12</f>
        <v>0</v>
      </c>
      <c r="L12" s="356"/>
      <c r="M12" s="349"/>
    </row>
    <row r="13" spans="1:24" ht="17.25" customHeight="1">
      <c r="A13" s="342">
        <v>2</v>
      </c>
      <c r="B13" s="335" t="s">
        <v>37</v>
      </c>
      <c r="C13" s="350">
        <v>2185818</v>
      </c>
      <c r="D13" s="352">
        <v>410999</v>
      </c>
      <c r="E13" s="350">
        <v>2248598</v>
      </c>
      <c r="F13" s="352">
        <v>122880</v>
      </c>
      <c r="G13" s="350">
        <v>3632394</v>
      </c>
      <c r="H13" s="352">
        <v>55354</v>
      </c>
      <c r="I13" s="353">
        <f>2225000+22000</f>
        <v>2247000</v>
      </c>
      <c r="J13" s="354">
        <v>179128.76</v>
      </c>
      <c r="K13" s="355">
        <f t="shared" si="0"/>
        <v>10313810</v>
      </c>
      <c r="L13" s="356">
        <f>F13+D13+H13+J13</f>
        <v>768361.76</v>
      </c>
      <c r="M13" s="349"/>
    </row>
    <row r="14" spans="1:24">
      <c r="A14" s="342"/>
      <c r="B14" s="335"/>
      <c r="C14" s="350"/>
      <c r="D14" s="352"/>
      <c r="E14" s="350"/>
      <c r="F14" s="352"/>
      <c r="G14" s="350"/>
      <c r="H14" s="352"/>
      <c r="I14" s="353"/>
      <c r="J14" s="354"/>
      <c r="K14" s="355">
        <f t="shared" si="0"/>
        <v>0</v>
      </c>
      <c r="L14" s="356"/>
      <c r="M14" s="349"/>
    </row>
    <row r="15" spans="1:24">
      <c r="A15" s="342">
        <v>3</v>
      </c>
      <c r="B15" s="335" t="s">
        <v>23</v>
      </c>
      <c r="C15" s="350">
        <v>2707006</v>
      </c>
      <c r="D15" s="352">
        <v>2715197</v>
      </c>
      <c r="E15" s="350">
        <v>3182845</v>
      </c>
      <c r="F15" s="352">
        <v>999741</v>
      </c>
      <c r="G15" s="350">
        <v>3173214</v>
      </c>
      <c r="H15" s="352">
        <v>1466694</v>
      </c>
      <c r="I15" s="353">
        <v>2235111</v>
      </c>
      <c r="J15" s="354">
        <v>584168.57000000007</v>
      </c>
      <c r="K15" s="355">
        <f t="shared" si="0"/>
        <v>11298176</v>
      </c>
      <c r="L15" s="356">
        <f>F15+D15+H15+J15</f>
        <v>5765800.5700000003</v>
      </c>
      <c r="M15" s="349"/>
    </row>
    <row r="16" spans="1:24">
      <c r="A16" s="342"/>
      <c r="B16" s="335"/>
      <c r="C16" s="350"/>
      <c r="D16" s="352"/>
      <c r="E16" s="350"/>
      <c r="F16" s="352"/>
      <c r="G16" s="350"/>
      <c r="H16" s="352"/>
      <c r="I16" s="353"/>
      <c r="J16" s="354"/>
      <c r="K16" s="355">
        <f t="shared" si="0"/>
        <v>0</v>
      </c>
      <c r="L16" s="356"/>
      <c r="M16" s="349"/>
    </row>
    <row r="17" spans="1:13">
      <c r="A17" s="342">
        <v>4</v>
      </c>
      <c r="B17" s="335" t="s">
        <v>38</v>
      </c>
      <c r="C17" s="350">
        <v>567295</v>
      </c>
      <c r="D17" s="352">
        <v>1949619</v>
      </c>
      <c r="E17" s="350">
        <v>1062329</v>
      </c>
      <c r="F17" s="352">
        <v>2274601</v>
      </c>
      <c r="G17" s="350">
        <v>1591298</v>
      </c>
      <c r="H17" s="352">
        <v>2535331</v>
      </c>
      <c r="I17" s="353">
        <v>808000</v>
      </c>
      <c r="J17" s="354">
        <v>23071.369999999879</v>
      </c>
      <c r="K17" s="355">
        <f t="shared" si="0"/>
        <v>4028922</v>
      </c>
      <c r="L17" s="356">
        <f>F17+D17+H17+J17</f>
        <v>6782622.3700000001</v>
      </c>
      <c r="M17" s="349"/>
    </row>
    <row r="18" spans="1:13">
      <c r="A18" s="342"/>
      <c r="B18" s="335"/>
      <c r="C18" s="350"/>
      <c r="D18" s="352"/>
      <c r="E18" s="350"/>
      <c r="F18" s="352"/>
      <c r="G18" s="350"/>
      <c r="H18" s="352"/>
      <c r="I18" s="353"/>
      <c r="J18" s="354"/>
      <c r="K18" s="355">
        <f t="shared" si="0"/>
        <v>0</v>
      </c>
      <c r="L18" s="356"/>
      <c r="M18" s="349"/>
    </row>
    <row r="19" spans="1:13">
      <c r="A19" s="342">
        <v>5</v>
      </c>
      <c r="B19" s="335" t="s">
        <v>24</v>
      </c>
      <c r="C19" s="350">
        <v>207684</v>
      </c>
      <c r="D19" s="352">
        <v>2478604</v>
      </c>
      <c r="E19" s="350">
        <v>2077740</v>
      </c>
      <c r="F19" s="352">
        <v>2597159</v>
      </c>
      <c r="G19" s="350">
        <v>3635698</v>
      </c>
      <c r="H19" s="352">
        <v>5186633</v>
      </c>
      <c r="I19" s="353">
        <v>4396000</v>
      </c>
      <c r="J19" s="354">
        <v>1829722.0499999998</v>
      </c>
      <c r="K19" s="355">
        <f t="shared" si="0"/>
        <v>10317122</v>
      </c>
      <c r="L19" s="356">
        <f>F19+D19+H19+J19</f>
        <v>12092118.050000001</v>
      </c>
      <c r="M19" s="349"/>
    </row>
    <row r="20" spans="1:13">
      <c r="A20" s="342"/>
      <c r="B20" s="335"/>
      <c r="C20" s="350"/>
      <c r="D20" s="352"/>
      <c r="E20" s="350"/>
      <c r="F20" s="352"/>
      <c r="G20" s="350"/>
      <c r="H20" s="352"/>
      <c r="I20" s="353"/>
      <c r="J20" s="354"/>
      <c r="K20" s="355">
        <f t="shared" si="0"/>
        <v>0</v>
      </c>
      <c r="L20" s="356"/>
      <c r="M20" s="349"/>
    </row>
    <row r="21" spans="1:13">
      <c r="A21" s="342">
        <v>6</v>
      </c>
      <c r="B21" s="335" t="s">
        <v>39</v>
      </c>
      <c r="C21" s="350">
        <v>10550009</v>
      </c>
      <c r="D21" s="354">
        <v>1192242</v>
      </c>
      <c r="E21" s="350">
        <f>10120129+151000</f>
        <v>10271129</v>
      </c>
      <c r="F21" s="352">
        <v>233855</v>
      </c>
      <c r="G21" s="350">
        <v>13748231</v>
      </c>
      <c r="H21" s="352">
        <v>350512</v>
      </c>
      <c r="I21" s="353">
        <v>11909678</v>
      </c>
      <c r="J21" s="354">
        <v>22321.879999999997</v>
      </c>
      <c r="K21" s="355">
        <f t="shared" si="0"/>
        <v>46479047</v>
      </c>
      <c r="L21" s="356">
        <f>F21+D21+H21+J21</f>
        <v>1798930.88</v>
      </c>
      <c r="M21" s="349"/>
    </row>
    <row r="22" spans="1:13">
      <c r="A22" s="342"/>
      <c r="B22" s="335"/>
      <c r="C22" s="350"/>
      <c r="D22" s="352"/>
      <c r="E22" s="350"/>
      <c r="F22" s="352"/>
      <c r="G22" s="350"/>
      <c r="H22" s="352"/>
      <c r="I22" s="353"/>
      <c r="J22" s="354"/>
      <c r="K22" s="355">
        <f t="shared" si="0"/>
        <v>0</v>
      </c>
      <c r="L22" s="356"/>
      <c r="M22" s="349"/>
    </row>
    <row r="23" spans="1:13">
      <c r="A23" s="342">
        <v>7</v>
      </c>
      <c r="B23" s="335" t="s">
        <v>42</v>
      </c>
      <c r="C23" s="350">
        <v>494803</v>
      </c>
      <c r="D23" s="352">
        <v>142830</v>
      </c>
      <c r="E23" s="350">
        <v>830766</v>
      </c>
      <c r="F23" s="352">
        <v>712742</v>
      </c>
      <c r="G23" s="350">
        <v>1604119</v>
      </c>
      <c r="H23" s="352">
        <v>1510987</v>
      </c>
      <c r="I23" s="353">
        <v>1046000</v>
      </c>
      <c r="J23" s="354">
        <v>523625.96</v>
      </c>
      <c r="K23" s="355">
        <f t="shared" si="0"/>
        <v>3975688</v>
      </c>
      <c r="L23" s="356">
        <f>D23+F23+H23+J23</f>
        <v>2890184.96</v>
      </c>
      <c r="M23" s="349"/>
    </row>
    <row r="24" spans="1:13">
      <c r="A24" s="357"/>
      <c r="B24" s="358"/>
      <c r="C24" s="350"/>
      <c r="D24" s="352"/>
      <c r="E24" s="350"/>
      <c r="F24" s="352"/>
      <c r="G24" s="350"/>
      <c r="H24" s="352"/>
      <c r="I24" s="353"/>
      <c r="J24" s="359"/>
      <c r="K24" s="350"/>
      <c r="L24" s="360"/>
    </row>
    <row r="25" spans="1:13">
      <c r="C25" s="361"/>
      <c r="D25" s="362"/>
      <c r="E25" s="350"/>
      <c r="F25" s="352"/>
      <c r="G25" s="350"/>
      <c r="H25" s="352"/>
      <c r="I25" s="353"/>
      <c r="J25" s="354"/>
      <c r="K25" s="350"/>
      <c r="L25" s="360"/>
    </row>
    <row r="26" spans="1:13">
      <c r="B26" s="363" t="s">
        <v>25</v>
      </c>
      <c r="C26" s="364">
        <f>SUM(C11:C23)</f>
        <v>24313511</v>
      </c>
      <c r="D26" s="365">
        <f>SUM(D11:D23)</f>
        <v>11250740</v>
      </c>
      <c r="E26" s="366"/>
      <c r="F26" s="352"/>
      <c r="G26" s="350"/>
      <c r="H26" s="352"/>
      <c r="I26" s="353"/>
      <c r="J26" s="354"/>
      <c r="K26" s="350"/>
      <c r="L26" s="360"/>
    </row>
    <row r="27" spans="1:13" s="368" customFormat="1">
      <c r="A27" s="367"/>
      <c r="C27" s="369"/>
      <c r="D27" s="370"/>
      <c r="E27" s="361"/>
      <c r="F27" s="371"/>
      <c r="G27" s="350"/>
      <c r="H27" s="352"/>
      <c r="I27" s="353"/>
      <c r="J27" s="372"/>
      <c r="K27" s="350"/>
      <c r="L27" s="360"/>
    </row>
    <row r="28" spans="1:13">
      <c r="C28" s="373"/>
      <c r="D28" s="374" t="s">
        <v>26</v>
      </c>
      <c r="E28" s="364">
        <f>SUM(E11:E23)</f>
        <v>28464111</v>
      </c>
      <c r="F28" s="375">
        <f>SUM(F11:F23)</f>
        <v>11355696</v>
      </c>
      <c r="G28" s="350"/>
      <c r="H28" s="376"/>
      <c r="I28" s="353"/>
      <c r="J28" s="377"/>
      <c r="K28" s="350"/>
      <c r="L28" s="360"/>
    </row>
    <row r="29" spans="1:13">
      <c r="C29" s="373"/>
      <c r="D29" s="373"/>
      <c r="E29" s="373"/>
      <c r="F29" s="373"/>
      <c r="G29" s="361"/>
      <c r="H29" s="362"/>
      <c r="I29" s="353"/>
      <c r="J29" s="372"/>
      <c r="K29" s="350"/>
      <c r="L29" s="360"/>
    </row>
    <row r="30" spans="1:13">
      <c r="C30" s="373"/>
      <c r="D30" s="373"/>
      <c r="E30" s="373"/>
      <c r="F30" s="374" t="s">
        <v>29</v>
      </c>
      <c r="G30" s="364">
        <f>SUM(G11:G23)</f>
        <v>39618259</v>
      </c>
      <c r="H30" s="378">
        <f>SUM(H11:H24)</f>
        <v>19065825</v>
      </c>
      <c r="I30" s="353"/>
      <c r="J30" s="372"/>
      <c r="K30" s="350"/>
      <c r="L30" s="360"/>
    </row>
    <row r="31" spans="1:13">
      <c r="C31" s="373"/>
      <c r="D31" s="373"/>
      <c r="E31" s="373"/>
      <c r="F31" s="373"/>
      <c r="G31" s="373"/>
      <c r="H31" s="373"/>
      <c r="I31" s="379"/>
      <c r="J31" s="380"/>
      <c r="K31" s="350"/>
      <c r="L31" s="360"/>
    </row>
    <row r="32" spans="1:13">
      <c r="C32" s="373"/>
      <c r="D32" s="373"/>
      <c r="E32" s="373"/>
      <c r="F32" s="373"/>
      <c r="G32" s="373"/>
      <c r="H32" s="374" t="s">
        <v>40</v>
      </c>
      <c r="I32" s="381">
        <f>SUM(I11:I31)</f>
        <v>29877789</v>
      </c>
      <c r="J32" s="382">
        <f>SUM(J11:J23)</f>
        <v>6367654.0899999999</v>
      </c>
      <c r="K32" s="350"/>
      <c r="L32" s="360"/>
    </row>
    <row r="33" spans="2:13">
      <c r="C33" s="373"/>
      <c r="D33" s="373"/>
      <c r="E33" s="373"/>
      <c r="F33" s="373"/>
      <c r="G33" s="373"/>
      <c r="H33" s="373"/>
      <c r="I33" s="383"/>
      <c r="J33" s="383"/>
      <c r="K33" s="650">
        <f>SUM(K11:K23)</f>
        <v>122273670</v>
      </c>
      <c r="L33" s="652">
        <v>46150000</v>
      </c>
    </row>
    <row r="34" spans="2:13">
      <c r="C34" s="373"/>
      <c r="D34" s="373"/>
      <c r="E34" s="373"/>
      <c r="F34" s="373"/>
      <c r="G34" s="373"/>
      <c r="H34" s="373"/>
      <c r="I34" s="383"/>
      <c r="J34" s="383"/>
      <c r="K34" s="651"/>
      <c r="L34" s="653"/>
    </row>
    <row r="35" spans="2:13">
      <c r="B35" s="384"/>
      <c r="C35" s="373"/>
      <c r="D35" s="373"/>
      <c r="E35" s="373"/>
      <c r="F35" s="373"/>
      <c r="G35" s="373"/>
      <c r="H35" s="373"/>
      <c r="I35" s="383"/>
      <c r="J35" s="383"/>
      <c r="K35" s="385"/>
      <c r="L35" s="384"/>
    </row>
    <row r="36" spans="2:13">
      <c r="C36" s="373"/>
      <c r="D36" s="373"/>
      <c r="E36" s="373"/>
      <c r="F36" s="373"/>
      <c r="G36" s="373"/>
      <c r="H36" s="373"/>
      <c r="I36" s="383"/>
      <c r="J36" s="383"/>
      <c r="K36" s="385"/>
      <c r="L36" s="384"/>
    </row>
    <row r="37" spans="2:13">
      <c r="C37" s="373"/>
      <c r="D37" s="373"/>
      <c r="E37" s="373"/>
      <c r="F37" s="373"/>
      <c r="G37" s="386"/>
      <c r="H37" s="387" t="s">
        <v>25</v>
      </c>
      <c r="I37" s="388" t="s">
        <v>168</v>
      </c>
      <c r="J37" s="388"/>
      <c r="K37" s="389">
        <f>C26+D26</f>
        <v>35564251</v>
      </c>
      <c r="L37" s="384"/>
    </row>
    <row r="38" spans="2:13">
      <c r="C38" s="373"/>
      <c r="D38" s="373"/>
      <c r="E38" s="373"/>
      <c r="F38" s="373"/>
      <c r="G38" s="386"/>
      <c r="H38" s="387" t="s">
        <v>26</v>
      </c>
      <c r="I38" s="374"/>
      <c r="J38" s="388"/>
      <c r="K38" s="390">
        <f>E28+F28</f>
        <v>39819807</v>
      </c>
      <c r="L38" s="384"/>
    </row>
    <row r="39" spans="2:13">
      <c r="C39" s="373"/>
      <c r="D39" s="373"/>
      <c r="E39" s="373"/>
      <c r="F39" s="373"/>
      <c r="G39" s="386"/>
      <c r="H39" s="387" t="s">
        <v>29</v>
      </c>
      <c r="I39" s="388" t="s">
        <v>169</v>
      </c>
      <c r="J39" s="388"/>
      <c r="K39" s="390">
        <f>G30+H30</f>
        <v>58684084</v>
      </c>
      <c r="L39" s="384"/>
    </row>
    <row r="40" spans="2:13" ht="27.75" customHeight="1" thickBot="1">
      <c r="C40" s="373"/>
      <c r="D40" s="373"/>
      <c r="E40" s="373"/>
      <c r="F40" s="373"/>
      <c r="G40" s="374"/>
      <c r="H40" s="387" t="s">
        <v>40</v>
      </c>
      <c r="I40" s="388" t="s">
        <v>170</v>
      </c>
      <c r="J40" s="388"/>
      <c r="K40" s="391">
        <f>+SUM(I32:J32)</f>
        <v>36245443.090000004</v>
      </c>
      <c r="L40" s="384">
        <f>36246-36222</f>
        <v>24</v>
      </c>
      <c r="M40" s="384"/>
    </row>
    <row r="41" spans="2:13" ht="18" thickTop="1" thickBot="1">
      <c r="F41" s="392" t="s">
        <v>27</v>
      </c>
      <c r="G41" s="393"/>
      <c r="H41" s="394"/>
      <c r="I41" s="395"/>
      <c r="J41" s="395" t="s">
        <v>170</v>
      </c>
      <c r="K41" s="396"/>
    </row>
    <row r="42" spans="2:13" ht="17.25" thickBot="1">
      <c r="H42" s="397" t="s">
        <v>134</v>
      </c>
      <c r="I42" s="395"/>
      <c r="J42" s="395"/>
      <c r="K42" s="398">
        <v>169884000</v>
      </c>
    </row>
    <row r="44" spans="2:13">
      <c r="K44" s="401"/>
      <c r="L44" s="402"/>
    </row>
    <row r="45" spans="2:13">
      <c r="K45" s="403"/>
      <c r="L45" s="404"/>
    </row>
    <row r="46" spans="2:13">
      <c r="K46" s="405"/>
    </row>
  </sheetData>
  <mergeCells count="19">
    <mergeCell ref="K33:K34"/>
    <mergeCell ref="L33:L34"/>
    <mergeCell ref="D8:D9"/>
    <mergeCell ref="E8:E9"/>
    <mergeCell ref="F8:F9"/>
    <mergeCell ref="G8:G9"/>
    <mergeCell ref="H8:H9"/>
    <mergeCell ref="I8:I9"/>
    <mergeCell ref="A1:L1"/>
    <mergeCell ref="A2:L2"/>
    <mergeCell ref="A4:K4"/>
    <mergeCell ref="A6:B9"/>
    <mergeCell ref="C6:D7"/>
    <mergeCell ref="E6:F7"/>
    <mergeCell ref="G6:H7"/>
    <mergeCell ref="I6:J7"/>
    <mergeCell ref="K6:L8"/>
    <mergeCell ref="C8:C9"/>
    <mergeCell ref="J8:J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6"/>
  <sheetViews>
    <sheetView view="pageBreakPreview" zoomScale="46" zoomScaleNormal="60" zoomScaleSheetLayoutView="46" workbookViewId="0">
      <selection activeCell="H38" sqref="H38"/>
    </sheetView>
  </sheetViews>
  <sheetFormatPr defaultColWidth="9.140625" defaultRowHeight="18"/>
  <cols>
    <col min="1" max="1" width="9.140625" style="7"/>
    <col min="2" max="2" width="40.7109375" style="2" customWidth="1"/>
    <col min="3" max="3" width="19.5703125" style="26" customWidth="1"/>
    <col min="4" max="5" width="22.7109375" style="26" customWidth="1"/>
    <col min="6" max="6" width="17.7109375" style="26" customWidth="1"/>
    <col min="7" max="8" width="21.7109375" style="26" customWidth="1"/>
    <col min="9" max="9" width="17.7109375" style="26" customWidth="1"/>
    <col min="10" max="10" width="28.140625" style="26" customWidth="1"/>
    <col min="11" max="11" width="25.28515625" style="26" customWidth="1"/>
    <col min="12" max="12" width="19.85546875" style="28" customWidth="1"/>
    <col min="13" max="14" width="22" style="28" customWidth="1"/>
    <col min="15" max="15" width="14.85546875" style="28" customWidth="1"/>
    <col min="16" max="16" width="21.7109375" style="29" customWidth="1"/>
    <col min="17" max="17" width="31.85546875" style="2" customWidth="1"/>
    <col min="18" max="18" width="21.85546875" style="2" customWidth="1"/>
    <col min="19" max="16384" width="9.140625" style="2"/>
  </cols>
  <sheetData>
    <row r="1" spans="1:29" ht="33.75" customHeight="1">
      <c r="A1" s="616" t="s">
        <v>13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29" ht="30" customHeight="1">
      <c r="A2" s="616" t="s">
        <v>146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</row>
    <row r="3" spans="1:29" ht="27.75" customHeight="1">
      <c r="A3" s="2"/>
      <c r="C3" s="2"/>
      <c r="D3" s="3"/>
      <c r="E3" s="200"/>
      <c r="F3" s="2"/>
      <c r="G3" s="2"/>
      <c r="H3" s="2"/>
      <c r="I3" s="2"/>
      <c r="J3" s="2"/>
      <c r="K3" s="2"/>
      <c r="L3" s="4"/>
      <c r="M3" s="4"/>
      <c r="N3" s="4"/>
      <c r="O3" s="4"/>
      <c r="P3" s="5"/>
      <c r="Q3" s="17" t="s">
        <v>147</v>
      </c>
    </row>
    <row r="4" spans="1:29" ht="30.75" customHeight="1">
      <c r="A4" s="616" t="s">
        <v>16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17"/>
    </row>
    <row r="5" spans="1:29" ht="18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5"/>
      <c r="Q5" s="5"/>
    </row>
    <row r="6" spans="1:29" ht="20.25" customHeight="1">
      <c r="A6" s="621" t="s">
        <v>20</v>
      </c>
      <c r="B6" s="622"/>
      <c r="C6" s="658" t="s">
        <v>17</v>
      </c>
      <c r="D6" s="659"/>
      <c r="E6" s="660"/>
      <c r="F6" s="666" t="s">
        <v>19</v>
      </c>
      <c r="G6" s="659"/>
      <c r="H6" s="660"/>
      <c r="I6" s="666" t="s">
        <v>28</v>
      </c>
      <c r="J6" s="659"/>
      <c r="K6" s="670"/>
      <c r="L6" s="658" t="s">
        <v>40</v>
      </c>
      <c r="M6" s="659"/>
      <c r="N6" s="670"/>
      <c r="O6" s="231"/>
      <c r="P6" s="684" t="s">
        <v>135</v>
      </c>
      <c r="Q6" s="685"/>
      <c r="R6" s="686"/>
    </row>
    <row r="7" spans="1:29">
      <c r="A7" s="623"/>
      <c r="B7" s="624"/>
      <c r="C7" s="661"/>
      <c r="D7" s="662"/>
      <c r="E7" s="663"/>
      <c r="F7" s="667"/>
      <c r="G7" s="662"/>
      <c r="H7" s="663"/>
      <c r="I7" s="667"/>
      <c r="J7" s="662"/>
      <c r="K7" s="671"/>
      <c r="L7" s="661"/>
      <c r="M7" s="662"/>
      <c r="N7" s="671"/>
      <c r="O7" s="231"/>
      <c r="P7" s="687"/>
      <c r="Q7" s="688"/>
      <c r="R7" s="689"/>
    </row>
    <row r="8" spans="1:29" s="7" customFormat="1" ht="18.75" thickBot="1">
      <c r="A8" s="623"/>
      <c r="B8" s="624"/>
      <c r="C8" s="674" t="s">
        <v>21</v>
      </c>
      <c r="D8" s="619" t="s">
        <v>18</v>
      </c>
      <c r="E8" s="664" t="s">
        <v>148</v>
      </c>
      <c r="F8" s="680" t="s">
        <v>21</v>
      </c>
      <c r="G8" s="674" t="s">
        <v>18</v>
      </c>
      <c r="H8" s="664" t="s">
        <v>148</v>
      </c>
      <c r="I8" s="672" t="s">
        <v>21</v>
      </c>
      <c r="J8" s="674" t="s">
        <v>18</v>
      </c>
      <c r="K8" s="668" t="s">
        <v>148</v>
      </c>
      <c r="L8" s="682" t="s">
        <v>21</v>
      </c>
      <c r="M8" s="674" t="s">
        <v>18</v>
      </c>
      <c r="N8" s="668" t="s">
        <v>148</v>
      </c>
      <c r="O8" s="232"/>
      <c r="P8" s="690"/>
      <c r="Q8" s="691"/>
      <c r="R8" s="692"/>
    </row>
    <row r="9" spans="1:29" ht="54" customHeight="1" thickBot="1">
      <c r="A9" s="625"/>
      <c r="B9" s="626"/>
      <c r="C9" s="675"/>
      <c r="D9" s="620"/>
      <c r="E9" s="665"/>
      <c r="F9" s="681"/>
      <c r="G9" s="675"/>
      <c r="H9" s="665"/>
      <c r="I9" s="673"/>
      <c r="J9" s="675"/>
      <c r="K9" s="669"/>
      <c r="L9" s="683"/>
      <c r="M9" s="675"/>
      <c r="N9" s="669"/>
      <c r="O9" s="232"/>
      <c r="P9" s="250" t="s">
        <v>21</v>
      </c>
      <c r="Q9" s="249" t="s">
        <v>18</v>
      </c>
      <c r="R9" s="251" t="s">
        <v>145</v>
      </c>
    </row>
    <row r="10" spans="1:29">
      <c r="A10" s="8"/>
      <c r="B10" s="9"/>
      <c r="C10" s="201" t="s">
        <v>61</v>
      </c>
      <c r="D10" s="10" t="s">
        <v>61</v>
      </c>
      <c r="E10" s="213"/>
      <c r="F10" s="214" t="s">
        <v>61</v>
      </c>
      <c r="G10" s="201" t="s">
        <v>61</v>
      </c>
      <c r="H10" s="213"/>
      <c r="I10" s="214" t="s">
        <v>61</v>
      </c>
      <c r="J10" s="201" t="s">
        <v>61</v>
      </c>
      <c r="K10" s="213"/>
      <c r="L10" s="202" t="s">
        <v>61</v>
      </c>
      <c r="M10" s="202" t="s">
        <v>61</v>
      </c>
      <c r="N10" s="212"/>
      <c r="O10" s="236"/>
      <c r="P10" s="239" t="s">
        <v>61</v>
      </c>
      <c r="Q10" s="246" t="s">
        <v>61</v>
      </c>
      <c r="R10" s="240" t="s">
        <v>61</v>
      </c>
    </row>
    <row r="11" spans="1:29">
      <c r="A11" s="8">
        <v>1</v>
      </c>
      <c r="B11" s="3" t="s">
        <v>22</v>
      </c>
      <c r="C11" s="11" t="e">
        <f>'Prog1-Administration'!#REF!</f>
        <v>#REF!</v>
      </c>
      <c r="D11" s="11">
        <f>'Prog1-Administration'!E21</f>
        <v>12602396.18</v>
      </c>
      <c r="E11" s="208" t="e">
        <f>SUM(C11:D11)</f>
        <v>#REF!</v>
      </c>
      <c r="F11" s="215">
        <v>8790704</v>
      </c>
      <c r="G11" s="11">
        <v>4415321</v>
      </c>
      <c r="H11" s="208">
        <f>SUM(F11:G11)</f>
        <v>13206025</v>
      </c>
      <c r="I11" s="215">
        <v>12233305</v>
      </c>
      <c r="J11" s="11">
        <v>7960676</v>
      </c>
      <c r="K11" s="208">
        <f>SUM(I11:J11)</f>
        <v>20193981</v>
      </c>
      <c r="L11" s="282">
        <v>7233</v>
      </c>
      <c r="M11" s="203">
        <v>3203471</v>
      </c>
      <c r="N11" s="210">
        <f>SUM(L11:M11)</f>
        <v>3210704</v>
      </c>
      <c r="O11" s="233"/>
      <c r="P11" s="242" t="e">
        <f>F11+C11+I11+L11</f>
        <v>#REF!</v>
      </c>
      <c r="Q11" s="247">
        <f>G11+D11+J11+M11</f>
        <v>28181864.18</v>
      </c>
      <c r="R11" s="243" t="e">
        <f>SUM(P11:Q11)</f>
        <v>#REF!</v>
      </c>
    </row>
    <row r="12" spans="1:29">
      <c r="A12" s="8"/>
      <c r="B12" s="3"/>
      <c r="C12" s="11"/>
      <c r="D12" s="12"/>
      <c r="E12" s="208">
        <f t="shared" ref="E12:E23" si="0">SUM(C12:D12)</f>
        <v>0</v>
      </c>
      <c r="F12" s="215"/>
      <c r="G12" s="11"/>
      <c r="H12" s="208"/>
      <c r="I12" s="215"/>
      <c r="J12" s="11"/>
      <c r="K12" s="208"/>
      <c r="L12" s="203"/>
      <c r="M12" s="203"/>
      <c r="N12" s="210"/>
      <c r="O12" s="233"/>
      <c r="P12" s="242">
        <f t="shared" ref="P12:P23" si="1">F12+C12+I12+L12</f>
        <v>0</v>
      </c>
      <c r="Q12" s="247"/>
      <c r="R12" s="241"/>
    </row>
    <row r="13" spans="1:29" ht="17.25" customHeight="1">
      <c r="A13" s="8">
        <v>2</v>
      </c>
      <c r="B13" s="3" t="s">
        <v>37</v>
      </c>
      <c r="C13" s="11" t="e">
        <f>'Prog1-Administration'!#REF!</f>
        <v>#REF!</v>
      </c>
      <c r="D13" s="12" t="e">
        <f>'Prog1-Administration'!#REF!</f>
        <v>#REF!</v>
      </c>
      <c r="E13" s="208" t="e">
        <f t="shared" si="0"/>
        <v>#REF!</v>
      </c>
      <c r="F13" s="215" t="e">
        <f>'Prog2-Legal,Authorisations&amp;Comp'!#REF!</f>
        <v>#REF!</v>
      </c>
      <c r="G13" s="11" t="e">
        <f>'Prog2-Legal,Authorisations&amp;Comp'!#REF!</f>
        <v>#REF!</v>
      </c>
      <c r="H13" s="208" t="e">
        <f>SUM(F13:G13)</f>
        <v>#REF!</v>
      </c>
      <c r="I13" s="215" t="e">
        <f>'Prog3-Oceans &amp; Coasts'!#REF!</f>
        <v>#REF!</v>
      </c>
      <c r="J13" s="11">
        <f>'Prog3-Oceans &amp; Coasts'!E41</f>
        <v>3433638.19</v>
      </c>
      <c r="K13" s="208" t="e">
        <f>SUM(I13:J13)</f>
        <v>#REF!</v>
      </c>
      <c r="L13" s="203">
        <f>'Quarter 4'!E39</f>
        <v>2247000</v>
      </c>
      <c r="M13" s="203">
        <f>'Quarter 4'!E38</f>
        <v>179129</v>
      </c>
      <c r="N13" s="210">
        <f>SUM(L13:M13)</f>
        <v>2426129</v>
      </c>
      <c r="O13" s="233"/>
      <c r="P13" s="242" t="e">
        <f t="shared" si="1"/>
        <v>#REF!</v>
      </c>
      <c r="Q13" s="247" t="e">
        <f>G13+D13+J13+M13</f>
        <v>#REF!</v>
      </c>
      <c r="R13" s="243" t="e">
        <f>SUM(P13:Q13)</f>
        <v>#REF!</v>
      </c>
    </row>
    <row r="14" spans="1:29">
      <c r="A14" s="8"/>
      <c r="B14" s="3"/>
      <c r="C14" s="11"/>
      <c r="D14" s="12"/>
      <c r="E14" s="208">
        <f t="shared" si="0"/>
        <v>0</v>
      </c>
      <c r="F14" s="215"/>
      <c r="G14" s="11"/>
      <c r="H14" s="208"/>
      <c r="I14" s="215"/>
      <c r="J14" s="11"/>
      <c r="K14" s="208"/>
      <c r="L14" s="203"/>
      <c r="M14" s="203"/>
      <c r="N14" s="210"/>
      <c r="O14" s="233"/>
      <c r="P14" s="242">
        <f t="shared" si="1"/>
        <v>0</v>
      </c>
      <c r="Q14" s="247"/>
      <c r="R14" s="241"/>
    </row>
    <row r="15" spans="1:29">
      <c r="A15" s="8">
        <v>3</v>
      </c>
      <c r="B15" s="3" t="s">
        <v>23</v>
      </c>
      <c r="C15" s="11" t="e">
        <f>'Prog1-Administration'!#REF!</f>
        <v>#REF!</v>
      </c>
      <c r="D15" s="12" t="e">
        <f>'Prog1-Administration'!#REF!</f>
        <v>#REF!</v>
      </c>
      <c r="E15" s="208" t="e">
        <f t="shared" si="0"/>
        <v>#REF!</v>
      </c>
      <c r="F15" s="215" t="e">
        <f>'Prog2-Legal,Authorisations&amp;Comp'!#REF!</f>
        <v>#REF!</v>
      </c>
      <c r="G15" s="11" t="e">
        <f>'Prog2-Legal,Authorisations&amp;Comp'!#REF!</f>
        <v>#REF!</v>
      </c>
      <c r="H15" s="208" t="e">
        <f>SUM(F15:G15)</f>
        <v>#REF!</v>
      </c>
      <c r="I15" s="215">
        <f>'Prog3-Oceans &amp; Coasts'!E47</f>
        <v>0</v>
      </c>
      <c r="J15" s="11">
        <f>'Prog3-Oceans &amp; Coasts'!E46</f>
        <v>0</v>
      </c>
      <c r="K15" s="208">
        <f>SUM(I15:J15)</f>
        <v>0</v>
      </c>
      <c r="L15" s="203">
        <f>'Quarter 4'!E51</f>
        <v>2235111</v>
      </c>
      <c r="M15" s="203">
        <f>'Quarter 4'!E50</f>
        <v>584169</v>
      </c>
      <c r="N15" s="210">
        <f>SUM(L15:M15)</f>
        <v>2819280</v>
      </c>
      <c r="O15" s="233"/>
      <c r="P15" s="242" t="e">
        <f t="shared" si="1"/>
        <v>#REF!</v>
      </c>
      <c r="Q15" s="247" t="e">
        <f>G15+D15+J15+M15</f>
        <v>#REF!</v>
      </c>
      <c r="R15" s="243" t="e">
        <f>SUM(P15:Q15)</f>
        <v>#REF!</v>
      </c>
    </row>
    <row r="16" spans="1:29">
      <c r="A16" s="8"/>
      <c r="B16" s="3"/>
      <c r="C16" s="11"/>
      <c r="D16" s="12"/>
      <c r="E16" s="208">
        <f t="shared" si="0"/>
        <v>0</v>
      </c>
      <c r="F16" s="215"/>
      <c r="G16" s="11"/>
      <c r="H16" s="208"/>
      <c r="I16" s="215"/>
      <c r="J16" s="11"/>
      <c r="K16" s="208"/>
      <c r="L16" s="203"/>
      <c r="M16" s="203"/>
      <c r="N16" s="210"/>
      <c r="O16" s="233"/>
      <c r="P16" s="242">
        <f t="shared" si="1"/>
        <v>0</v>
      </c>
      <c r="Q16" s="247"/>
      <c r="R16" s="241"/>
    </row>
    <row r="17" spans="1:18">
      <c r="A17" s="8">
        <v>4</v>
      </c>
      <c r="B17" s="3" t="s">
        <v>38</v>
      </c>
      <c r="C17" s="11" t="e">
        <f>'Prog1-Administration'!#REF!</f>
        <v>#REF!</v>
      </c>
      <c r="D17" s="12" t="e">
        <f>'Prog1-Administration'!#REF!</f>
        <v>#REF!</v>
      </c>
      <c r="E17" s="208" t="e">
        <f t="shared" si="0"/>
        <v>#REF!</v>
      </c>
      <c r="F17" s="215" t="e">
        <f>'Prog2-Legal,Authorisations&amp;Comp'!#REF!</f>
        <v>#REF!</v>
      </c>
      <c r="G17" s="11" t="e">
        <f>'Prog2-Legal,Authorisations&amp;Comp'!#REF!</f>
        <v>#REF!</v>
      </c>
      <c r="H17" s="208" t="e">
        <f>SUM(F17:G17)</f>
        <v>#REF!</v>
      </c>
      <c r="I17" s="215" t="e">
        <f>'Prog3-Oceans &amp; Coasts'!#REF!</f>
        <v>#REF!</v>
      </c>
      <c r="J17" s="11" t="e">
        <f>'Prog3-Oceans &amp; Coasts'!#REF!</f>
        <v>#REF!</v>
      </c>
      <c r="K17" s="208" t="e">
        <f>SUM(I17:J17)</f>
        <v>#REF!</v>
      </c>
      <c r="L17" s="203">
        <f>'Quarter 4'!E63</f>
        <v>807781</v>
      </c>
      <c r="M17" s="203">
        <f>'Quarter 4'!E62</f>
        <v>23071</v>
      </c>
      <c r="N17" s="210">
        <f>SUM(L17:M17)</f>
        <v>830852</v>
      </c>
      <c r="O17" s="233"/>
      <c r="P17" s="242" t="e">
        <f t="shared" si="1"/>
        <v>#REF!</v>
      </c>
      <c r="Q17" s="247" t="e">
        <f>G17+D17+J17+M17</f>
        <v>#REF!</v>
      </c>
      <c r="R17" s="243" t="e">
        <f>SUM(P17:Q17)</f>
        <v>#REF!</v>
      </c>
    </row>
    <row r="18" spans="1:18">
      <c r="A18" s="8"/>
      <c r="B18" s="3"/>
      <c r="C18" s="11"/>
      <c r="D18" s="12"/>
      <c r="E18" s="208">
        <f t="shared" si="0"/>
        <v>0</v>
      </c>
      <c r="F18" s="215"/>
      <c r="G18" s="11"/>
      <c r="H18" s="208"/>
      <c r="I18" s="215"/>
      <c r="J18" s="11"/>
      <c r="K18" s="208"/>
      <c r="L18" s="203"/>
      <c r="M18" s="203"/>
      <c r="N18" s="210"/>
      <c r="O18" s="233"/>
      <c r="P18" s="242">
        <f t="shared" si="1"/>
        <v>0</v>
      </c>
      <c r="Q18" s="247"/>
      <c r="R18" s="241"/>
    </row>
    <row r="19" spans="1:18">
      <c r="A19" s="8">
        <v>5</v>
      </c>
      <c r="B19" s="3" t="s">
        <v>24</v>
      </c>
      <c r="C19" s="11" t="e">
        <f>'Prog1-Administration'!#REF!</f>
        <v>#REF!</v>
      </c>
      <c r="D19" s="12" t="e">
        <f>'Prog1-Administration'!#REF!</f>
        <v>#REF!</v>
      </c>
      <c r="E19" s="208" t="e">
        <f t="shared" si="0"/>
        <v>#REF!</v>
      </c>
      <c r="F19" s="215" t="e">
        <f>'Prog2-Legal,Authorisations&amp;Comp'!#REF!</f>
        <v>#REF!</v>
      </c>
      <c r="G19" s="11" t="e">
        <f>'Prog2-Legal,Authorisations&amp;Comp'!#REF!</f>
        <v>#REF!</v>
      </c>
      <c r="H19" s="208" t="e">
        <f>SUM(F19:G19)</f>
        <v>#REF!</v>
      </c>
      <c r="I19" s="215" t="e">
        <f>'Prog3-Oceans &amp; Coasts'!#REF!</f>
        <v>#REF!</v>
      </c>
      <c r="J19" s="203" t="e">
        <f>'Prog3-Oceans &amp; Coasts'!#REF!</f>
        <v>#REF!</v>
      </c>
      <c r="K19" s="208" t="e">
        <f>SUM(I19:J19)</f>
        <v>#REF!</v>
      </c>
      <c r="L19" s="203">
        <f>'Quarter 4'!E83</f>
        <v>4398200</v>
      </c>
      <c r="M19" s="203">
        <f>'Quarter 4'!E82</f>
        <v>1829722</v>
      </c>
      <c r="N19" s="210">
        <f>SUM(L19:M19)</f>
        <v>6227922</v>
      </c>
      <c r="O19" s="233"/>
      <c r="P19" s="242" t="e">
        <f t="shared" si="1"/>
        <v>#REF!</v>
      </c>
      <c r="Q19" s="247" t="e">
        <f>G19+D19+J19+M19</f>
        <v>#REF!</v>
      </c>
      <c r="R19" s="243" t="e">
        <f>SUM(P19:Q19)</f>
        <v>#REF!</v>
      </c>
    </row>
    <row r="20" spans="1:18">
      <c r="A20" s="8"/>
      <c r="B20" s="3"/>
      <c r="C20" s="11"/>
      <c r="D20" s="12"/>
      <c r="E20" s="208">
        <f t="shared" si="0"/>
        <v>0</v>
      </c>
      <c r="F20" s="215"/>
      <c r="G20" s="11"/>
      <c r="H20" s="208"/>
      <c r="I20" s="215"/>
      <c r="J20" s="11"/>
      <c r="K20" s="208"/>
      <c r="L20" s="203"/>
      <c r="M20" s="203"/>
      <c r="N20" s="210"/>
      <c r="O20" s="233"/>
      <c r="P20" s="242">
        <f t="shared" si="1"/>
        <v>0</v>
      </c>
      <c r="Q20" s="247"/>
      <c r="R20" s="241"/>
    </row>
    <row r="21" spans="1:18">
      <c r="A21" s="8">
        <v>6</v>
      </c>
      <c r="B21" s="3" t="s">
        <v>39</v>
      </c>
      <c r="C21" s="11" t="e">
        <f>'Prog1-Administration'!#REF!</f>
        <v>#REF!</v>
      </c>
      <c r="D21" s="13" t="e">
        <f>'Prog1-Administration'!#REF!</f>
        <v>#REF!</v>
      </c>
      <c r="E21" s="208" t="e">
        <f t="shared" si="0"/>
        <v>#REF!</v>
      </c>
      <c r="F21" s="215" t="e">
        <f>'Prog2-Legal,Authorisations&amp;Comp'!#REF!</f>
        <v>#REF!</v>
      </c>
      <c r="G21" s="11" t="e">
        <f>'Prog2-Legal,Authorisations&amp;Comp'!#REF!</f>
        <v>#REF!</v>
      </c>
      <c r="H21" s="208" t="e">
        <f>SUM(F21:G21)</f>
        <v>#REF!</v>
      </c>
      <c r="I21" s="215" t="e">
        <f>'Prog3-Oceans &amp; Coasts'!#REF!</f>
        <v>#REF!</v>
      </c>
      <c r="J21" s="11" t="e">
        <f>'Prog3-Oceans &amp; Coasts'!#REF!</f>
        <v>#REF!</v>
      </c>
      <c r="K21" s="208" t="e">
        <f>SUM(I21:J21)</f>
        <v>#REF!</v>
      </c>
      <c r="L21" s="203">
        <f>'Quarter 4'!E95</f>
        <v>11909678</v>
      </c>
      <c r="M21" s="203">
        <f>'Quarter 4'!E94</f>
        <v>22322</v>
      </c>
      <c r="N21" s="210">
        <f>SUM(L21:M21)</f>
        <v>11932000</v>
      </c>
      <c r="O21" s="233"/>
      <c r="P21" s="242" t="e">
        <f t="shared" si="1"/>
        <v>#REF!</v>
      </c>
      <c r="Q21" s="247" t="e">
        <f>G21+D21+J21+M21</f>
        <v>#REF!</v>
      </c>
      <c r="R21" s="243" t="e">
        <f>SUM(P21:Q21)</f>
        <v>#REF!</v>
      </c>
    </row>
    <row r="22" spans="1:18">
      <c r="A22" s="8"/>
      <c r="B22" s="3"/>
      <c r="C22" s="11"/>
      <c r="D22" s="12"/>
      <c r="E22" s="208">
        <f t="shared" si="0"/>
        <v>0</v>
      </c>
      <c r="F22" s="215"/>
      <c r="G22" s="11"/>
      <c r="H22" s="208"/>
      <c r="I22" s="215"/>
      <c r="J22" s="11"/>
      <c r="K22" s="208"/>
      <c r="L22" s="203"/>
      <c r="M22" s="203"/>
      <c r="N22" s="210"/>
      <c r="O22" s="233"/>
      <c r="P22" s="242">
        <f t="shared" si="1"/>
        <v>0</v>
      </c>
      <c r="Q22" s="247"/>
      <c r="R22" s="241"/>
    </row>
    <row r="23" spans="1:18">
      <c r="A23" s="8">
        <v>7</v>
      </c>
      <c r="B23" s="3" t="s">
        <v>42</v>
      </c>
      <c r="C23" s="11" t="e">
        <f>'Prog1-Administration'!#REF!</f>
        <v>#REF!</v>
      </c>
      <c r="D23" s="12" t="e">
        <f>'Prog1-Administration'!#REF!</f>
        <v>#REF!</v>
      </c>
      <c r="E23" s="208" t="e">
        <f t="shared" si="0"/>
        <v>#REF!</v>
      </c>
      <c r="F23" s="215" t="e">
        <f>'Prog2-Legal,Authorisations&amp;Comp'!#REF!</f>
        <v>#REF!</v>
      </c>
      <c r="G23" s="11" t="e">
        <f>'Prog2-Legal,Authorisations&amp;Comp'!#REF!</f>
        <v>#REF!</v>
      </c>
      <c r="H23" s="208" t="e">
        <f>SUM(F23:G23)</f>
        <v>#REF!</v>
      </c>
      <c r="I23" s="215" t="e">
        <f>'Prog3-Oceans &amp; Coasts'!#REF!</f>
        <v>#REF!</v>
      </c>
      <c r="J23" s="11" t="e">
        <f>'Prog3-Oceans &amp; Coasts'!#REF!</f>
        <v>#REF!</v>
      </c>
      <c r="K23" s="208" t="e">
        <f>SUM(I23:J23)</f>
        <v>#REF!</v>
      </c>
      <c r="L23" s="203">
        <f>'Quarter 4'!E110</f>
        <v>1048746</v>
      </c>
      <c r="M23" s="203">
        <f>'Quarter 4'!E109</f>
        <v>523769.67</v>
      </c>
      <c r="N23" s="210">
        <f>SUM(L23:M23)</f>
        <v>1572515.67</v>
      </c>
      <c r="O23" s="233"/>
      <c r="P23" s="242" t="e">
        <f t="shared" si="1"/>
        <v>#REF!</v>
      </c>
      <c r="Q23" s="247" t="e">
        <f>D23+G23+J23+M23</f>
        <v>#REF!</v>
      </c>
      <c r="R23" s="243" t="e">
        <f>SUM(P23:Q23)</f>
        <v>#REF!</v>
      </c>
    </row>
    <row r="24" spans="1:18" ht="18.75" thickBot="1">
      <c r="A24" s="14"/>
      <c r="B24" s="15"/>
      <c r="C24" s="11"/>
      <c r="D24" s="12"/>
      <c r="E24" s="208"/>
      <c r="F24" s="215"/>
      <c r="G24" s="11"/>
      <c r="H24" s="208"/>
      <c r="I24" s="215"/>
      <c r="J24" s="11"/>
      <c r="K24" s="208"/>
      <c r="L24" s="203"/>
      <c r="M24" s="204"/>
      <c r="N24" s="211"/>
      <c r="O24" s="234"/>
      <c r="P24" s="244"/>
      <c r="Q24" s="248"/>
      <c r="R24" s="238"/>
    </row>
    <row r="25" spans="1:18">
      <c r="C25" s="221"/>
      <c r="D25" s="222"/>
      <c r="E25" s="223"/>
      <c r="F25" s="220"/>
      <c r="G25" s="11"/>
      <c r="H25" s="208"/>
      <c r="I25" s="215"/>
      <c r="J25" s="11"/>
      <c r="K25" s="208"/>
      <c r="L25" s="203"/>
      <c r="M25" s="203"/>
      <c r="N25" s="210"/>
      <c r="O25" s="233"/>
      <c r="P25" s="244"/>
      <c r="Q25" s="248"/>
      <c r="R25" s="238"/>
    </row>
    <row r="26" spans="1:18" ht="24" thickBot="1">
      <c r="B26" s="30"/>
      <c r="C26" s="252" t="e">
        <f>SUM(C11:C23)</f>
        <v>#REF!</v>
      </c>
      <c r="D26" s="260" t="e">
        <f>SUM(D11:D23)</f>
        <v>#REF!</v>
      </c>
      <c r="E26" s="253" t="e">
        <f>SUM(E11:E25)</f>
        <v>#REF!</v>
      </c>
      <c r="F26" s="220"/>
      <c r="G26" s="11"/>
      <c r="H26" s="208"/>
      <c r="I26" s="215"/>
      <c r="J26" s="11"/>
      <c r="K26" s="208"/>
      <c r="L26" s="203"/>
      <c r="M26" s="203"/>
      <c r="N26" s="210"/>
      <c r="O26" s="233"/>
      <c r="P26" s="244"/>
      <c r="Q26" s="248"/>
      <c r="R26" s="238"/>
    </row>
    <row r="27" spans="1:18" s="17" customFormat="1">
      <c r="A27" s="16"/>
      <c r="C27" s="18"/>
      <c r="D27" s="19"/>
      <c r="E27" s="19"/>
      <c r="F27" s="224"/>
      <c r="G27" s="225"/>
      <c r="H27" s="223"/>
      <c r="I27" s="220"/>
      <c r="J27" s="11"/>
      <c r="K27" s="208"/>
      <c r="L27" s="203"/>
      <c r="M27" s="205"/>
      <c r="N27" s="210"/>
      <c r="O27" s="233"/>
      <c r="P27" s="244"/>
      <c r="Q27" s="248"/>
      <c r="R27" s="245"/>
    </row>
    <row r="28" spans="1:18" ht="24" thickBot="1">
      <c r="C28" s="1"/>
      <c r="D28" s="25"/>
      <c r="E28" s="25"/>
      <c r="F28" s="254" t="e">
        <f>SUM(F11:F23)</f>
        <v>#REF!</v>
      </c>
      <c r="G28" s="255" t="e">
        <f>SUM(G11:G23)</f>
        <v>#REF!</v>
      </c>
      <c r="H28" s="253" t="e">
        <f>SUM(H11:H27)</f>
        <v>#REF!</v>
      </c>
      <c r="I28" s="220"/>
      <c r="J28" s="20"/>
      <c r="K28" s="209"/>
      <c r="L28" s="203"/>
      <c r="M28" s="21"/>
      <c r="N28" s="216"/>
      <c r="O28" s="235"/>
      <c r="P28" s="244"/>
      <c r="Q28" s="248"/>
      <c r="R28" s="238"/>
    </row>
    <row r="29" spans="1:18">
      <c r="C29" s="1"/>
      <c r="D29" s="1"/>
      <c r="E29" s="1"/>
      <c r="F29" s="206"/>
      <c r="G29" s="206"/>
      <c r="H29" s="206"/>
      <c r="I29" s="221"/>
      <c r="J29" s="226"/>
      <c r="K29" s="223"/>
      <c r="L29" s="233"/>
      <c r="M29" s="205"/>
      <c r="N29" s="210"/>
      <c r="O29" s="233"/>
      <c r="P29" s="244"/>
      <c r="Q29" s="248"/>
      <c r="R29" s="238"/>
    </row>
    <row r="30" spans="1:18" ht="24" thickBot="1">
      <c r="C30" s="1"/>
      <c r="D30" s="1"/>
      <c r="E30" s="1"/>
      <c r="F30" s="206"/>
      <c r="G30" s="207"/>
      <c r="H30" s="207"/>
      <c r="I30" s="254" t="e">
        <f>SUM(I11:I23)</f>
        <v>#REF!</v>
      </c>
      <c r="J30" s="256" t="e">
        <f>SUM(J11:J24)</f>
        <v>#REF!</v>
      </c>
      <c r="K30" s="253" t="e">
        <f>SUM(K11:K29)</f>
        <v>#REF!</v>
      </c>
      <c r="L30" s="233"/>
      <c r="M30" s="230"/>
      <c r="N30" s="237"/>
      <c r="O30" s="233"/>
      <c r="P30" s="244"/>
      <c r="Q30" s="248"/>
      <c r="R30" s="238"/>
    </row>
    <row r="31" spans="1:18">
      <c r="C31" s="1"/>
      <c r="D31" s="1"/>
      <c r="E31" s="1"/>
      <c r="F31" s="206"/>
      <c r="G31" s="206"/>
      <c r="H31" s="206"/>
      <c r="I31" s="206"/>
      <c r="J31" s="206"/>
      <c r="K31" s="206"/>
      <c r="L31" s="227"/>
      <c r="M31" s="228"/>
      <c r="N31" s="229"/>
      <c r="O31" s="233"/>
      <c r="P31" s="244"/>
      <c r="Q31" s="248"/>
      <c r="R31" s="238"/>
    </row>
    <row r="32" spans="1:18" ht="24" thickBot="1">
      <c r="C32" s="1"/>
      <c r="D32" s="1"/>
      <c r="E32" s="1"/>
      <c r="F32" s="206"/>
      <c r="G32" s="206"/>
      <c r="H32" s="206"/>
      <c r="I32" s="206"/>
      <c r="J32" s="207"/>
      <c r="K32" s="207"/>
      <c r="L32" s="257">
        <f>SUM(L11:L31)</f>
        <v>22653749</v>
      </c>
      <c r="M32" s="258">
        <f>SUM(M11:M23)</f>
        <v>6365653.6699999999</v>
      </c>
      <c r="N32" s="259">
        <f>SUM(N11:N31)</f>
        <v>29019402.670000002</v>
      </c>
      <c r="O32" s="235"/>
      <c r="P32" s="244"/>
      <c r="Q32" s="248"/>
      <c r="R32" s="238"/>
    </row>
    <row r="33" spans="2:18" ht="18" customHeight="1">
      <c r="C33" s="1"/>
      <c r="D33" s="1"/>
      <c r="E33" s="1"/>
      <c r="F33" s="1"/>
      <c r="G33" s="1"/>
      <c r="H33" s="1"/>
      <c r="I33" s="1"/>
      <c r="J33" s="1"/>
      <c r="K33" s="1"/>
      <c r="L33" s="22"/>
      <c r="M33" s="22"/>
      <c r="N33" s="22"/>
      <c r="O33" s="22"/>
      <c r="P33" s="676" t="e">
        <f>SUM(P11:P23)</f>
        <v>#REF!</v>
      </c>
      <c r="Q33" s="678" t="e">
        <f>SUM(Q11:Q23)</f>
        <v>#REF!</v>
      </c>
      <c r="R33" s="656" t="e">
        <f>SUM(R11:R33)</f>
        <v>#REF!</v>
      </c>
    </row>
    <row r="34" spans="2:18" ht="18.75" customHeight="1" thickBot="1">
      <c r="C34" s="1"/>
      <c r="D34" s="1"/>
      <c r="E34" s="1"/>
      <c r="F34" s="1"/>
      <c r="G34" s="1"/>
      <c r="H34" s="1"/>
      <c r="I34" s="1"/>
      <c r="J34" s="1"/>
      <c r="K34" s="1"/>
      <c r="L34" s="22"/>
      <c r="M34" s="22"/>
      <c r="N34" s="22"/>
      <c r="O34" s="22"/>
      <c r="P34" s="677"/>
      <c r="Q34" s="679"/>
      <c r="R34" s="657"/>
    </row>
    <row r="35" spans="2:18">
      <c r="B35" s="24"/>
      <c r="C35" s="1"/>
      <c r="D35" s="1"/>
      <c r="E35" s="1"/>
      <c r="F35" s="1"/>
      <c r="G35" s="1"/>
      <c r="H35" s="1"/>
      <c r="I35" s="1"/>
      <c r="J35" s="1"/>
      <c r="K35" s="1"/>
      <c r="L35" s="22"/>
      <c r="M35" s="22"/>
      <c r="N35" s="22"/>
      <c r="O35" s="22"/>
      <c r="P35" s="23"/>
      <c r="Q35" s="24"/>
    </row>
    <row r="36" spans="2:18" ht="27" customHeight="1" thickBot="1">
      <c r="C36" s="1"/>
      <c r="D36" s="1"/>
      <c r="E36" s="1"/>
      <c r="F36" s="1"/>
      <c r="G36" s="1"/>
      <c r="H36" s="1"/>
      <c r="I36" s="1"/>
      <c r="J36" s="1"/>
      <c r="K36" s="1"/>
      <c r="L36" s="22"/>
      <c r="M36" s="22"/>
      <c r="N36" s="22"/>
      <c r="O36" s="22"/>
      <c r="P36" s="23"/>
      <c r="Q36" s="24"/>
    </row>
    <row r="37" spans="2:18" ht="27" customHeight="1">
      <c r="C37" s="1"/>
      <c r="D37" s="1"/>
      <c r="E37" s="1"/>
      <c r="F37" s="1"/>
      <c r="G37" s="1"/>
      <c r="H37" s="1"/>
      <c r="I37" s="217"/>
      <c r="J37" s="218"/>
      <c r="K37" s="218"/>
      <c r="L37" s="261" t="s">
        <v>25</v>
      </c>
      <c r="M37" s="261"/>
      <c r="N37" s="262"/>
      <c r="O37" s="262"/>
      <c r="P37" s="263" t="e">
        <f>E26</f>
        <v>#REF!</v>
      </c>
      <c r="Q37" s="24"/>
    </row>
    <row r="38" spans="2:18" ht="27" customHeight="1">
      <c r="C38" s="1"/>
      <c r="D38" s="1"/>
      <c r="E38" s="1"/>
      <c r="F38" s="1"/>
      <c r="G38" s="1"/>
      <c r="H38" s="1"/>
      <c r="I38" s="217"/>
      <c r="J38" s="218"/>
      <c r="K38" s="218"/>
      <c r="L38" s="261" t="s">
        <v>26</v>
      </c>
      <c r="M38" s="261"/>
      <c r="N38" s="262"/>
      <c r="O38" s="262"/>
      <c r="P38" s="264" t="e">
        <f>H28</f>
        <v>#REF!</v>
      </c>
      <c r="Q38" s="24"/>
    </row>
    <row r="39" spans="2:18" ht="27" customHeight="1">
      <c r="C39" s="1"/>
      <c r="D39" s="1"/>
      <c r="E39" s="1"/>
      <c r="F39" s="1"/>
      <c r="G39" s="1"/>
      <c r="H39" s="1"/>
      <c r="I39" s="217"/>
      <c r="J39" s="218"/>
      <c r="K39" s="218"/>
      <c r="L39" s="261" t="s">
        <v>29</v>
      </c>
      <c r="M39" s="261"/>
      <c r="N39" s="262"/>
      <c r="O39" s="262"/>
      <c r="P39" s="264" t="e">
        <f>K30</f>
        <v>#REF!</v>
      </c>
      <c r="Q39" s="24"/>
    </row>
    <row r="40" spans="2:18" ht="27" customHeight="1" thickBot="1">
      <c r="C40" s="1"/>
      <c r="D40" s="1"/>
      <c r="E40" s="1"/>
      <c r="F40" s="1"/>
      <c r="G40" s="1"/>
      <c r="H40" s="1"/>
      <c r="I40" s="219"/>
      <c r="J40" s="218"/>
      <c r="K40" s="218"/>
      <c r="L40" s="261" t="s">
        <v>40</v>
      </c>
      <c r="M40" s="261"/>
      <c r="N40" s="262"/>
      <c r="O40" s="262"/>
      <c r="P40" s="265">
        <f>N32</f>
        <v>29019402.670000002</v>
      </c>
      <c r="Q40" s="24">
        <f>36246-36222</f>
        <v>24</v>
      </c>
      <c r="R40" s="24"/>
    </row>
    <row r="41" spans="2:18" ht="24" thickBot="1">
      <c r="G41" s="26" t="s">
        <v>27</v>
      </c>
      <c r="I41" s="27"/>
      <c r="J41" s="198"/>
      <c r="K41" s="198"/>
      <c r="L41" s="266"/>
      <c r="M41" s="266"/>
      <c r="N41" s="267"/>
      <c r="O41" s="267"/>
      <c r="P41" s="268"/>
    </row>
    <row r="42" spans="2:18" ht="23.25">
      <c r="J42" s="199"/>
      <c r="K42" s="199"/>
      <c r="L42" s="269" t="s">
        <v>134</v>
      </c>
      <c r="M42" s="269"/>
      <c r="N42" s="267"/>
      <c r="O42" s="267"/>
      <c r="P42" s="263" t="e">
        <f>+P37+P38+P39+P40</f>
        <v>#REF!</v>
      </c>
    </row>
    <row r="43" spans="2:18" ht="24" thickBot="1">
      <c r="L43" s="270"/>
      <c r="M43" s="270"/>
      <c r="N43" s="270"/>
      <c r="O43" s="270"/>
      <c r="P43" s="271"/>
    </row>
    <row r="44" spans="2:18" ht="19.5" thickTop="1">
      <c r="P44" s="197"/>
      <c r="Q44" s="193"/>
    </row>
    <row r="45" spans="2:18">
      <c r="P45" s="191"/>
      <c r="Q45" s="194"/>
    </row>
    <row r="46" spans="2:18">
      <c r="P46" s="192"/>
    </row>
  </sheetData>
  <mergeCells count="24">
    <mergeCell ref="A1:Q1"/>
    <mergeCell ref="I8:I9"/>
    <mergeCell ref="M8:M9"/>
    <mergeCell ref="P33:P34"/>
    <mergeCell ref="Q33:Q34"/>
    <mergeCell ref="D8:D9"/>
    <mergeCell ref="F8:F9"/>
    <mergeCell ref="G8:G9"/>
    <mergeCell ref="J8:J9"/>
    <mergeCell ref="L8:L9"/>
    <mergeCell ref="A2:Q2"/>
    <mergeCell ref="A4:P4"/>
    <mergeCell ref="A6:B9"/>
    <mergeCell ref="C8:C9"/>
    <mergeCell ref="E8:E9"/>
    <mergeCell ref="P6:R8"/>
    <mergeCell ref="R33:R34"/>
    <mergeCell ref="C6:E7"/>
    <mergeCell ref="H8:H9"/>
    <mergeCell ref="F6:H7"/>
    <mergeCell ref="K8:K9"/>
    <mergeCell ref="I6:K7"/>
    <mergeCell ref="N8:N9"/>
    <mergeCell ref="L6:N7"/>
  </mergeCells>
  <pageMargins left="0.7" right="0.7" top="0.75" bottom="0.75" header="0.3" footer="0.3"/>
  <pageSetup paperSize="9" scale="32" orientation="landscape" r:id="rId1"/>
  <colBreaks count="1" manualBreakCount="1">
    <brk id="18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1"/>
  <sheetViews>
    <sheetView topLeftCell="A139" zoomScale="73" zoomScaleNormal="73" workbookViewId="0">
      <selection sqref="A1:F159"/>
    </sheetView>
  </sheetViews>
  <sheetFormatPr defaultColWidth="9.140625" defaultRowHeight="19.5" customHeight="1"/>
  <cols>
    <col min="1" max="1" width="39.5703125" style="97" customWidth="1"/>
    <col min="2" max="2" width="27.7109375" style="97" customWidth="1"/>
    <col min="3" max="3" width="58.5703125" style="169" customWidth="1"/>
    <col min="4" max="4" width="19.5703125" style="136" customWidth="1"/>
    <col min="5" max="5" width="23.7109375" style="137" customWidth="1"/>
    <col min="6" max="6" width="9.140625" style="71" hidden="1" customWidth="1"/>
    <col min="7" max="7" width="9.140625" style="73"/>
    <col min="8" max="10" width="19.42578125" style="73" customWidth="1"/>
    <col min="11" max="16384" width="9.140625" style="73"/>
  </cols>
  <sheetData>
    <row r="1" spans="1:8" s="101" customFormat="1" ht="19.5" customHeight="1">
      <c r="A1" s="694" t="s">
        <v>838</v>
      </c>
      <c r="B1" s="694"/>
      <c r="C1" s="694"/>
      <c r="D1" s="694"/>
      <c r="E1" s="694"/>
      <c r="F1" s="98"/>
      <c r="G1" s="99"/>
      <c r="H1" s="100"/>
    </row>
    <row r="2" spans="1:8" s="101" customFormat="1" ht="19.5" customHeight="1">
      <c r="A2" s="695" t="s">
        <v>640</v>
      </c>
      <c r="B2" s="695"/>
      <c r="C2" s="695"/>
      <c r="D2" s="695"/>
      <c r="E2" s="695"/>
      <c r="F2" s="98"/>
      <c r="G2" s="99"/>
      <c r="H2" s="100"/>
    </row>
    <row r="3" spans="1:8" s="101" customFormat="1" ht="19.5" customHeight="1">
      <c r="A3" s="696" t="s">
        <v>150</v>
      </c>
      <c r="B3" s="696"/>
      <c r="C3" s="696"/>
      <c r="D3" s="696"/>
      <c r="E3" s="696"/>
      <c r="F3" s="98"/>
      <c r="G3" s="99"/>
      <c r="H3" s="100"/>
    </row>
    <row r="4" spans="1:8" s="101" customFormat="1" ht="19.5" customHeight="1">
      <c r="A4" s="696" t="s">
        <v>151</v>
      </c>
      <c r="B4" s="696"/>
      <c r="C4" s="696"/>
      <c r="D4" s="696"/>
      <c r="E4" s="696"/>
      <c r="F4" s="98"/>
      <c r="G4" s="99"/>
      <c r="H4" s="100"/>
    </row>
    <row r="5" spans="1:8" s="81" customFormat="1" ht="19.5" customHeight="1">
      <c r="A5" s="68" t="s">
        <v>11</v>
      </c>
      <c r="B5" s="69" t="s">
        <v>12</v>
      </c>
      <c r="C5" s="69" t="s">
        <v>7</v>
      </c>
      <c r="D5" s="69" t="s">
        <v>10</v>
      </c>
      <c r="E5" s="70" t="s">
        <v>8</v>
      </c>
      <c r="F5" s="71"/>
    </row>
    <row r="6" spans="1:8" s="81" customFormat="1" ht="19.5" customHeight="1">
      <c r="A6" s="36" t="s">
        <v>208</v>
      </c>
      <c r="B6" s="31" t="s">
        <v>357</v>
      </c>
      <c r="C6" s="37" t="s">
        <v>452</v>
      </c>
      <c r="D6" s="33">
        <v>1</v>
      </c>
      <c r="E6" s="154">
        <v>106325</v>
      </c>
      <c r="F6" s="82"/>
    </row>
    <row r="7" spans="1:8" s="81" customFormat="1" ht="19.5" customHeight="1">
      <c r="A7" s="36" t="s">
        <v>453</v>
      </c>
      <c r="B7" s="31" t="s">
        <v>450</v>
      </c>
      <c r="C7" s="37" t="s">
        <v>454</v>
      </c>
      <c r="D7" s="33">
        <v>4</v>
      </c>
      <c r="E7" s="154">
        <v>285137.09999999998</v>
      </c>
      <c r="F7" s="82"/>
    </row>
    <row r="8" spans="1:8" s="81" customFormat="1" ht="19.5" customHeight="1">
      <c r="A8" s="31" t="s">
        <v>455</v>
      </c>
      <c r="B8" s="31" t="s">
        <v>50</v>
      </c>
      <c r="C8" s="37" t="s">
        <v>456</v>
      </c>
      <c r="D8" s="33">
        <v>10</v>
      </c>
      <c r="E8" s="154">
        <f>502927+291000</f>
        <v>793927</v>
      </c>
      <c r="F8" s="82"/>
    </row>
    <row r="9" spans="1:8" s="81" customFormat="1" ht="19.5" customHeight="1">
      <c r="A9" s="36" t="s">
        <v>457</v>
      </c>
      <c r="B9" s="31" t="s">
        <v>57</v>
      </c>
      <c r="C9" s="37" t="s">
        <v>458</v>
      </c>
      <c r="D9" s="33">
        <v>1</v>
      </c>
      <c r="E9" s="154">
        <v>228633.03</v>
      </c>
      <c r="F9" s="84"/>
    </row>
    <row r="10" spans="1:8" s="81" customFormat="1" ht="19.5" customHeight="1">
      <c r="A10" s="36" t="s">
        <v>446</v>
      </c>
      <c r="B10" s="31" t="s">
        <v>459</v>
      </c>
      <c r="C10" s="37" t="s">
        <v>460</v>
      </c>
      <c r="D10" s="33">
        <v>5</v>
      </c>
      <c r="E10" s="154">
        <v>351735</v>
      </c>
      <c r="F10" s="84"/>
    </row>
    <row r="11" spans="1:8" s="81" customFormat="1" ht="19.5" customHeight="1">
      <c r="A11" s="40" t="s">
        <v>461</v>
      </c>
      <c r="B11" s="41" t="s">
        <v>44</v>
      </c>
      <c r="C11" s="42" t="s">
        <v>462</v>
      </c>
      <c r="D11" s="43">
        <v>1</v>
      </c>
      <c r="E11" s="44">
        <v>157255</v>
      </c>
      <c r="F11" s="84"/>
    </row>
    <row r="12" spans="1:8" s="81" customFormat="1" ht="19.5" customHeight="1">
      <c r="A12" s="36" t="s">
        <v>463</v>
      </c>
      <c r="B12" s="45" t="s">
        <v>189</v>
      </c>
      <c r="C12" s="32" t="s">
        <v>464</v>
      </c>
      <c r="D12" s="33">
        <v>7</v>
      </c>
      <c r="E12" s="38">
        <v>308832</v>
      </c>
      <c r="F12" s="84"/>
    </row>
    <row r="13" spans="1:8" s="81" customFormat="1" ht="19.5" customHeight="1">
      <c r="A13" s="36" t="s">
        <v>465</v>
      </c>
      <c r="B13" s="45" t="s">
        <v>466</v>
      </c>
      <c r="C13" s="32" t="s">
        <v>467</v>
      </c>
      <c r="D13" s="33">
        <v>2</v>
      </c>
      <c r="E13" s="38">
        <v>195086.23</v>
      </c>
      <c r="F13" s="84"/>
    </row>
    <row r="14" spans="1:8" s="81" customFormat="1" ht="19.5" customHeight="1">
      <c r="A14" s="36" t="s">
        <v>468</v>
      </c>
      <c r="B14" s="45" t="s">
        <v>440</v>
      </c>
      <c r="C14" s="32" t="s">
        <v>469</v>
      </c>
      <c r="D14" s="33">
        <v>1</v>
      </c>
      <c r="E14" s="38">
        <v>146275</v>
      </c>
      <c r="F14" s="84"/>
    </row>
    <row r="15" spans="1:8" s="81" customFormat="1" ht="19.5" customHeight="1">
      <c r="A15" s="31" t="s">
        <v>470</v>
      </c>
      <c r="B15" s="31" t="s">
        <v>46</v>
      </c>
      <c r="C15" s="37" t="s">
        <v>471</v>
      </c>
      <c r="D15" s="33">
        <v>4</v>
      </c>
      <c r="E15" s="38">
        <v>255333.46</v>
      </c>
      <c r="F15" s="84"/>
    </row>
    <row r="16" spans="1:8" s="81" customFormat="1" ht="19.5" customHeight="1">
      <c r="A16" s="36" t="s">
        <v>472</v>
      </c>
      <c r="B16" s="31" t="s">
        <v>183</v>
      </c>
      <c r="C16" s="37" t="s">
        <v>473</v>
      </c>
      <c r="D16" s="33">
        <v>1</v>
      </c>
      <c r="E16" s="154">
        <v>290132.23</v>
      </c>
      <c r="F16" s="82"/>
    </row>
    <row r="17" spans="1:8" s="81" customFormat="1" ht="19.5" customHeight="1">
      <c r="A17" s="36" t="s">
        <v>474</v>
      </c>
      <c r="B17" s="31" t="s">
        <v>175</v>
      </c>
      <c r="C17" s="37" t="s">
        <v>475</v>
      </c>
      <c r="D17" s="33">
        <v>1</v>
      </c>
      <c r="E17" s="154">
        <v>113747.23</v>
      </c>
      <c r="F17" s="82"/>
    </row>
    <row r="18" spans="1:8" s="81" customFormat="1" ht="19.5" customHeight="1">
      <c r="A18" s="40" t="s">
        <v>492</v>
      </c>
      <c r="B18" s="41" t="s">
        <v>46</v>
      </c>
      <c r="C18" s="42" t="s">
        <v>493</v>
      </c>
      <c r="D18" s="43">
        <v>13</v>
      </c>
      <c r="E18" s="44">
        <v>2211518.9</v>
      </c>
      <c r="F18" s="82"/>
    </row>
    <row r="19" spans="1:8" s="81" customFormat="1" ht="19.5" customHeight="1">
      <c r="A19" s="31"/>
      <c r="B19" s="31"/>
      <c r="C19" s="134" t="s">
        <v>43</v>
      </c>
      <c r="D19" s="33"/>
      <c r="E19" s="50">
        <f>SUM(E6:E18)</f>
        <v>5443937.1799999997</v>
      </c>
      <c r="F19" s="71"/>
    </row>
    <row r="20" spans="1:8" s="81" customFormat="1" ht="19.5" customHeight="1">
      <c r="A20" s="36"/>
      <c r="B20" s="31"/>
      <c r="C20" s="134" t="s">
        <v>41</v>
      </c>
      <c r="D20" s="49"/>
      <c r="E20" s="85">
        <v>7158459</v>
      </c>
      <c r="F20" s="71"/>
    </row>
    <row r="21" spans="1:8" s="81" customFormat="1" ht="19.5" customHeight="1">
      <c r="A21" s="36"/>
      <c r="B21" s="31"/>
      <c r="C21" s="32"/>
      <c r="D21" s="52" t="s">
        <v>15</v>
      </c>
      <c r="E21" s="50">
        <f>SUM(E19:E20)</f>
        <v>12602396.18</v>
      </c>
      <c r="F21" s="71"/>
    </row>
    <row r="22" spans="1:8" s="81" customFormat="1" ht="19.5" customHeight="1">
      <c r="A22" s="133"/>
      <c r="C22" s="87"/>
      <c r="D22" s="88"/>
      <c r="E22" s="187"/>
      <c r="F22" s="71"/>
    </row>
    <row r="23" spans="1:8" s="81" customFormat="1" ht="19.5" hidden="1" customHeight="1">
      <c r="A23" s="133"/>
      <c r="C23" s="423"/>
      <c r="D23" s="88"/>
      <c r="E23" s="187"/>
      <c r="F23" s="71"/>
    </row>
    <row r="24" spans="1:8" s="81" customFormat="1" ht="19.5" hidden="1" customHeight="1">
      <c r="A24" s="60"/>
      <c r="B24" s="61"/>
      <c r="C24" s="62"/>
      <c r="D24" s="63"/>
      <c r="E24" s="64"/>
      <c r="F24" s="71"/>
    </row>
    <row r="25" spans="1:8" s="81" customFormat="1" ht="19.5" hidden="1" customHeight="1">
      <c r="A25" s="68"/>
      <c r="B25" s="69"/>
      <c r="C25" s="69"/>
      <c r="D25" s="69"/>
      <c r="E25" s="70"/>
      <c r="F25" s="71"/>
    </row>
    <row r="26" spans="1:8" s="81" customFormat="1" ht="19.5" hidden="1" customHeight="1">
      <c r="A26" s="74"/>
      <c r="B26" s="75"/>
      <c r="C26" s="76"/>
      <c r="D26" s="77"/>
      <c r="E26" s="78"/>
      <c r="F26" s="71"/>
    </row>
    <row r="27" spans="1:8" s="81" customFormat="1" ht="19.5" hidden="1" customHeight="1">
      <c r="A27" s="36"/>
      <c r="B27" s="31"/>
      <c r="C27" s="37"/>
      <c r="D27" s="33"/>
      <c r="E27" s="154"/>
      <c r="F27" s="71"/>
    </row>
    <row r="28" spans="1:8" s="81" customFormat="1" ht="19.5" hidden="1" customHeight="1">
      <c r="A28" s="36"/>
      <c r="B28" s="31"/>
      <c r="C28" s="37"/>
      <c r="D28" s="33"/>
      <c r="E28" s="154"/>
      <c r="F28" s="71"/>
    </row>
    <row r="29" spans="1:8" s="84" customFormat="1" ht="19.5" hidden="1" customHeight="1">
      <c r="A29" s="36"/>
      <c r="B29" s="31"/>
      <c r="C29" s="37"/>
      <c r="D29" s="33"/>
      <c r="E29" s="154"/>
      <c r="F29" s="71"/>
      <c r="G29" s="92"/>
      <c r="H29" s="93"/>
    </row>
    <row r="30" spans="1:8" s="81" customFormat="1" ht="19.5" hidden="1" customHeight="1">
      <c r="A30" s="36"/>
      <c r="B30" s="31"/>
      <c r="C30" s="37"/>
      <c r="D30" s="33"/>
      <c r="E30" s="154"/>
      <c r="F30" s="71"/>
    </row>
    <row r="31" spans="1:8" s="81" customFormat="1" ht="19.5" hidden="1" customHeight="1">
      <c r="A31" s="31"/>
      <c r="B31" s="31"/>
      <c r="C31" s="37"/>
      <c r="D31" s="33"/>
      <c r="E31" s="154"/>
      <c r="F31" s="71"/>
    </row>
    <row r="32" spans="1:8" s="81" customFormat="1" ht="19.5" hidden="1" customHeight="1">
      <c r="A32" s="36"/>
      <c r="B32" s="31"/>
      <c r="C32" s="37"/>
      <c r="D32" s="33"/>
      <c r="E32" s="154"/>
      <c r="F32" s="71"/>
    </row>
    <row r="33" spans="1:8" s="101" customFormat="1" ht="19.5" hidden="1" customHeight="1">
      <c r="A33" s="40"/>
      <c r="B33" s="41"/>
      <c r="C33" s="42"/>
      <c r="D33" s="43"/>
      <c r="E33" s="44"/>
      <c r="F33" s="71"/>
      <c r="G33" s="99"/>
      <c r="H33" s="100"/>
    </row>
    <row r="34" spans="1:8" s="97" customFormat="1" ht="19.5" hidden="1" customHeight="1">
      <c r="A34" s="36"/>
      <c r="B34" s="45"/>
      <c r="C34" s="32"/>
      <c r="D34" s="33"/>
      <c r="E34" s="38"/>
      <c r="F34" s="71"/>
      <c r="G34" s="95"/>
      <c r="H34" s="96"/>
    </row>
    <row r="35" spans="1:8" s="97" customFormat="1" ht="19.5" hidden="1" customHeight="1">
      <c r="A35" s="36"/>
      <c r="B35" s="45"/>
      <c r="C35" s="32"/>
      <c r="D35" s="33"/>
      <c r="E35" s="38"/>
      <c r="F35" s="71"/>
      <c r="G35" s="95"/>
      <c r="H35" s="96"/>
    </row>
    <row r="36" spans="1:8" s="97" customFormat="1" ht="19.5" hidden="1" customHeight="1">
      <c r="A36" s="31"/>
      <c r="B36" s="31"/>
      <c r="C36" s="37"/>
      <c r="D36" s="33"/>
      <c r="E36" s="38"/>
      <c r="F36" s="71"/>
      <c r="G36" s="95"/>
      <c r="H36" s="96"/>
    </row>
    <row r="37" spans="1:8" s="81" customFormat="1" ht="19.5" hidden="1" customHeight="1">
      <c r="A37" s="36"/>
      <c r="B37" s="31"/>
      <c r="C37" s="37"/>
      <c r="D37" s="33"/>
      <c r="E37" s="154"/>
      <c r="F37" s="82"/>
    </row>
    <row r="38" spans="1:8" s="81" customFormat="1" ht="19.5" hidden="1" customHeight="1">
      <c r="A38" s="36"/>
      <c r="B38" s="31"/>
      <c r="C38" s="37"/>
      <c r="D38" s="33"/>
      <c r="E38" s="154"/>
      <c r="F38" s="84"/>
    </row>
    <row r="39" spans="1:8" s="81" customFormat="1" ht="19.5" hidden="1" customHeight="1">
      <c r="A39" s="36"/>
      <c r="B39" s="31"/>
      <c r="C39" s="37"/>
      <c r="D39" s="33"/>
      <c r="E39" s="154"/>
      <c r="F39" s="71"/>
    </row>
    <row r="40" spans="1:8" s="81" customFormat="1" ht="19.5" hidden="1" customHeight="1">
      <c r="A40" s="46"/>
      <c r="B40" s="47"/>
      <c r="C40" s="48"/>
      <c r="D40" s="49"/>
      <c r="E40" s="85"/>
      <c r="F40" s="71"/>
    </row>
    <row r="41" spans="1:8" s="81" customFormat="1" ht="19.5" hidden="1" customHeight="1">
      <c r="A41" s="42"/>
      <c r="B41" s="31"/>
      <c r="C41" s="48"/>
      <c r="D41" s="33"/>
      <c r="E41" s="196"/>
      <c r="F41" s="71"/>
    </row>
    <row r="42" spans="1:8" s="81" customFormat="1" ht="19.5" hidden="1" customHeight="1">
      <c r="A42" s="51"/>
      <c r="B42" s="31"/>
      <c r="C42" s="32"/>
      <c r="D42" s="52"/>
      <c r="E42" s="50"/>
      <c r="F42" s="71"/>
    </row>
    <row r="43" spans="1:8" s="81" customFormat="1" ht="19.5" hidden="1" customHeight="1">
      <c r="A43" s="86"/>
      <c r="C43" s="87"/>
      <c r="D43" s="88"/>
      <c r="E43" s="187"/>
      <c r="F43" s="71"/>
    </row>
    <row r="44" spans="1:8" s="81" customFormat="1" ht="19.5" hidden="1" customHeight="1">
      <c r="A44" s="133"/>
      <c r="C44" s="423"/>
      <c r="D44" s="88"/>
      <c r="E44" s="187"/>
      <c r="F44" s="71"/>
    </row>
    <row r="45" spans="1:8" s="81" customFormat="1" ht="19.5" hidden="1" customHeight="1">
      <c r="A45" s="60"/>
      <c r="B45" s="61"/>
      <c r="C45" s="62"/>
      <c r="D45" s="63"/>
      <c r="E45" s="64"/>
      <c r="F45" s="71"/>
    </row>
    <row r="46" spans="1:8" s="81" customFormat="1" ht="19.5" hidden="1" customHeight="1">
      <c r="A46" s="68"/>
      <c r="B46" s="69"/>
      <c r="C46" s="69"/>
      <c r="D46" s="69"/>
      <c r="E46" s="70"/>
      <c r="F46" s="71"/>
    </row>
    <row r="47" spans="1:8" s="81" customFormat="1" ht="19.5" hidden="1" customHeight="1">
      <c r="A47" s="74"/>
      <c r="B47" s="75"/>
      <c r="C47" s="76"/>
      <c r="D47" s="77"/>
      <c r="E47" s="78"/>
      <c r="F47" s="71"/>
    </row>
    <row r="48" spans="1:8" s="81" customFormat="1" ht="19.5" hidden="1" customHeight="1">
      <c r="A48" s="36"/>
      <c r="B48" s="31"/>
      <c r="C48" s="37"/>
      <c r="D48" s="33"/>
      <c r="E48" s="154"/>
      <c r="F48" s="71"/>
    </row>
    <row r="49" spans="1:8" s="81" customFormat="1" ht="19.5" hidden="1" customHeight="1">
      <c r="A49" s="36"/>
      <c r="B49" s="31"/>
      <c r="C49" s="37"/>
      <c r="D49" s="33"/>
      <c r="E49" s="154"/>
      <c r="F49" s="71"/>
    </row>
    <row r="50" spans="1:8" s="81" customFormat="1" ht="19.5" hidden="1" customHeight="1">
      <c r="A50" s="36"/>
      <c r="B50" s="31"/>
      <c r="C50" s="37"/>
      <c r="D50" s="33"/>
      <c r="E50" s="154"/>
      <c r="F50" s="71"/>
    </row>
    <row r="51" spans="1:8" s="81" customFormat="1" ht="19.5" hidden="1" customHeight="1">
      <c r="A51" s="36"/>
      <c r="B51" s="45"/>
      <c r="C51" s="32"/>
      <c r="D51" s="33"/>
      <c r="E51" s="154"/>
      <c r="F51" s="71"/>
    </row>
    <row r="52" spans="1:8" s="101" customFormat="1" ht="19.5" hidden="1" customHeight="1">
      <c r="A52" s="31"/>
      <c r="B52" s="45"/>
      <c r="C52" s="32"/>
      <c r="D52" s="33"/>
      <c r="E52" s="154"/>
      <c r="F52" s="71"/>
      <c r="G52" s="99"/>
      <c r="H52" s="100"/>
    </row>
    <row r="53" spans="1:8" s="436" customFormat="1" ht="19.5" hidden="1" customHeight="1">
      <c r="A53" s="40"/>
      <c r="B53" s="41"/>
      <c r="C53" s="42"/>
      <c r="D53" s="43"/>
      <c r="E53" s="44"/>
      <c r="F53" s="435"/>
      <c r="G53" s="437"/>
      <c r="H53" s="437"/>
    </row>
    <row r="54" spans="1:8" s="97" customFormat="1" ht="19.5" hidden="1" customHeight="1">
      <c r="A54" s="36"/>
      <c r="B54" s="45"/>
      <c r="C54" s="32"/>
      <c r="D54" s="33"/>
      <c r="E54" s="38"/>
      <c r="F54" s="71"/>
      <c r="G54" s="95"/>
      <c r="H54" s="96"/>
    </row>
    <row r="55" spans="1:8" s="81" customFormat="1" ht="19.5" hidden="1" customHeight="1">
      <c r="A55" s="36"/>
      <c r="B55" s="45"/>
      <c r="C55" s="32"/>
      <c r="D55" s="33"/>
      <c r="E55" s="38"/>
      <c r="F55" s="82"/>
    </row>
    <row r="56" spans="1:8" s="81" customFormat="1" ht="19.5" hidden="1" customHeight="1">
      <c r="A56" s="36"/>
      <c r="B56" s="45"/>
      <c r="C56" s="32"/>
      <c r="D56" s="33"/>
      <c r="E56" s="38"/>
      <c r="F56" s="84"/>
    </row>
    <row r="57" spans="1:8" s="81" customFormat="1" ht="19.5" hidden="1" customHeight="1">
      <c r="A57" s="36"/>
      <c r="B57" s="45"/>
      <c r="C57" s="32"/>
      <c r="D57" s="33"/>
      <c r="E57" s="38"/>
      <c r="F57" s="71"/>
    </row>
    <row r="58" spans="1:8" s="81" customFormat="1" ht="19.5" hidden="1" customHeight="1">
      <c r="A58" s="36"/>
      <c r="B58" s="45"/>
      <c r="C58" s="32"/>
      <c r="D58" s="33"/>
      <c r="E58" s="38"/>
      <c r="F58" s="71"/>
    </row>
    <row r="59" spans="1:8" s="81" customFormat="1" ht="19.5" hidden="1" customHeight="1">
      <c r="A59" s="46"/>
      <c r="B59" s="47"/>
      <c r="C59" s="48"/>
      <c r="D59" s="49"/>
      <c r="E59" s="85"/>
      <c r="F59" s="71"/>
    </row>
    <row r="60" spans="1:8" s="81" customFormat="1" ht="19.5" hidden="1" customHeight="1">
      <c r="A60" s="42"/>
      <c r="B60" s="116"/>
      <c r="C60" s="429"/>
      <c r="D60" s="43"/>
      <c r="E60" s="430"/>
      <c r="F60" s="71"/>
    </row>
    <row r="61" spans="1:8" s="81" customFormat="1" ht="19.5" hidden="1" customHeight="1">
      <c r="A61" s="51"/>
      <c r="B61" s="31"/>
      <c r="C61" s="32"/>
      <c r="D61" s="52"/>
      <c r="E61" s="50"/>
      <c r="F61" s="71"/>
    </row>
    <row r="62" spans="1:8" s="81" customFormat="1" ht="19.5" hidden="1" customHeight="1">
      <c r="A62" s="133"/>
      <c r="C62" s="423"/>
      <c r="D62" s="88"/>
      <c r="E62" s="187"/>
      <c r="F62" s="71"/>
    </row>
    <row r="63" spans="1:8" s="81" customFormat="1" ht="19.5" hidden="1" customHeight="1">
      <c r="A63" s="60"/>
      <c r="B63" s="61"/>
      <c r="C63" s="62"/>
      <c r="D63" s="63"/>
      <c r="E63" s="64"/>
      <c r="F63" s="71"/>
    </row>
    <row r="64" spans="1:8" s="81" customFormat="1" ht="19.5" hidden="1" customHeight="1">
      <c r="A64" s="68"/>
      <c r="B64" s="69"/>
      <c r="C64" s="69"/>
      <c r="D64" s="69"/>
      <c r="E64" s="70"/>
      <c r="F64" s="71"/>
    </row>
    <row r="65" spans="1:8" s="81" customFormat="1" ht="19.5" hidden="1" customHeight="1">
      <c r="A65" s="74"/>
      <c r="B65" s="75"/>
      <c r="C65" s="76"/>
      <c r="D65" s="77"/>
      <c r="E65" s="78"/>
      <c r="F65" s="71"/>
    </row>
    <row r="66" spans="1:8" s="81" customFormat="1" ht="19.5" hidden="1" customHeight="1">
      <c r="A66" s="36"/>
      <c r="B66" s="31"/>
      <c r="C66" s="37"/>
      <c r="D66" s="33"/>
      <c r="E66" s="154"/>
      <c r="F66" s="71"/>
    </row>
    <row r="67" spans="1:8" s="81" customFormat="1" ht="19.5" hidden="1" customHeight="1">
      <c r="A67" s="36"/>
      <c r="B67" s="31"/>
      <c r="C67" s="37"/>
      <c r="D67" s="33"/>
      <c r="E67" s="154"/>
      <c r="F67" s="71"/>
    </row>
    <row r="68" spans="1:8" s="81" customFormat="1" ht="19.5" hidden="1" customHeight="1">
      <c r="A68" s="36"/>
      <c r="B68" s="31"/>
      <c r="C68" s="37"/>
      <c r="D68" s="33"/>
      <c r="E68" s="154"/>
      <c r="F68" s="71"/>
    </row>
    <row r="69" spans="1:8" s="81" customFormat="1" ht="19.5" hidden="1" customHeight="1">
      <c r="A69" s="36"/>
      <c r="B69" s="45"/>
      <c r="C69" s="32"/>
      <c r="D69" s="33"/>
      <c r="E69" s="154"/>
      <c r="F69" s="71"/>
    </row>
    <row r="70" spans="1:8" s="101" customFormat="1" ht="19.5" hidden="1" customHeight="1">
      <c r="A70" s="31"/>
      <c r="B70" s="45"/>
      <c r="C70" s="32"/>
      <c r="D70" s="33"/>
      <c r="E70" s="154"/>
      <c r="F70" s="71"/>
      <c r="G70" s="99"/>
      <c r="H70" s="100"/>
    </row>
    <row r="71" spans="1:8" s="436" customFormat="1" ht="19.5" hidden="1" customHeight="1">
      <c r="A71" s="40"/>
      <c r="B71" s="41"/>
      <c r="C71" s="42"/>
      <c r="D71" s="43"/>
      <c r="E71" s="44"/>
      <c r="F71" s="435"/>
      <c r="G71" s="437"/>
      <c r="H71" s="437"/>
    </row>
    <row r="72" spans="1:8" s="97" customFormat="1" ht="19.5" hidden="1" customHeight="1">
      <c r="A72" s="36"/>
      <c r="B72" s="45"/>
      <c r="C72" s="32"/>
      <c r="D72" s="33"/>
      <c r="E72" s="38"/>
      <c r="F72" s="71"/>
      <c r="G72" s="95"/>
      <c r="H72" s="96"/>
    </row>
    <row r="73" spans="1:8" s="97" customFormat="1" ht="19.5" hidden="1" customHeight="1">
      <c r="A73" s="36"/>
      <c r="B73" s="45"/>
      <c r="C73" s="32"/>
      <c r="D73" s="33"/>
      <c r="E73" s="38"/>
      <c r="F73" s="71"/>
      <c r="G73" s="95"/>
      <c r="H73" s="96"/>
    </row>
    <row r="74" spans="1:8" s="84" customFormat="1" ht="19.5" hidden="1" customHeight="1">
      <c r="A74" s="36"/>
      <c r="B74" s="45"/>
      <c r="C74" s="32"/>
      <c r="D74" s="33"/>
      <c r="E74" s="38"/>
      <c r="F74" s="71"/>
      <c r="G74" s="92"/>
      <c r="H74" s="93"/>
    </row>
    <row r="75" spans="1:8" s="84" customFormat="1" ht="19.5" hidden="1" customHeight="1">
      <c r="A75" s="36"/>
      <c r="B75" s="45"/>
      <c r="C75" s="32"/>
      <c r="D75" s="33"/>
      <c r="E75" s="38"/>
      <c r="F75" s="71"/>
      <c r="G75" s="92"/>
      <c r="H75" s="93"/>
    </row>
    <row r="76" spans="1:8" s="84" customFormat="1" ht="19.5" hidden="1" customHeight="1">
      <c r="A76" s="36"/>
      <c r="B76" s="45"/>
      <c r="C76" s="32"/>
      <c r="D76" s="33"/>
      <c r="E76" s="38"/>
      <c r="F76" s="71"/>
      <c r="G76" s="92"/>
      <c r="H76" s="93"/>
    </row>
    <row r="77" spans="1:8" s="112" customFormat="1" ht="19.5" hidden="1" customHeight="1">
      <c r="A77" s="46"/>
      <c r="B77" s="47"/>
      <c r="C77" s="48" t="s">
        <v>43</v>
      </c>
      <c r="D77" s="49"/>
      <c r="E77" s="85">
        <f>SUM(E66:E76)</f>
        <v>0</v>
      </c>
      <c r="F77" s="71"/>
      <c r="G77" s="92"/>
      <c r="H77" s="111"/>
    </row>
    <row r="78" spans="1:8" s="112" customFormat="1" ht="19.5" hidden="1" customHeight="1">
      <c r="A78" s="42"/>
      <c r="B78" s="116"/>
      <c r="C78" s="429" t="s">
        <v>41</v>
      </c>
      <c r="D78" s="43"/>
      <c r="E78" s="430">
        <v>8960021</v>
      </c>
      <c r="F78" s="71"/>
      <c r="G78" s="92"/>
      <c r="H78" s="111"/>
    </row>
    <row r="79" spans="1:8" s="112" customFormat="1" ht="19.5" hidden="1" customHeight="1">
      <c r="A79" s="51"/>
      <c r="B79" s="31"/>
      <c r="C79" s="32"/>
      <c r="D79" s="52" t="s">
        <v>145</v>
      </c>
      <c r="E79" s="50">
        <f>SUM(E77:E78)</f>
        <v>8960021</v>
      </c>
      <c r="F79" s="71"/>
      <c r="G79" s="92"/>
      <c r="H79" s="111"/>
    </row>
    <row r="80" spans="1:8" s="101" customFormat="1" ht="19.5" customHeight="1">
      <c r="A80" s="696" t="s">
        <v>152</v>
      </c>
      <c r="B80" s="696"/>
      <c r="C80" s="696"/>
      <c r="D80" s="696"/>
      <c r="E80" s="696"/>
      <c r="F80" s="98"/>
      <c r="G80" s="99"/>
      <c r="H80" s="100"/>
    </row>
    <row r="81" spans="1:8" s="81" customFormat="1" ht="19.5" customHeight="1">
      <c r="A81" s="68" t="s">
        <v>11</v>
      </c>
      <c r="B81" s="69" t="s">
        <v>12</v>
      </c>
      <c r="C81" s="69" t="s">
        <v>7</v>
      </c>
      <c r="D81" s="69" t="s">
        <v>10</v>
      </c>
      <c r="E81" s="70" t="s">
        <v>8</v>
      </c>
      <c r="F81" s="71"/>
    </row>
    <row r="82" spans="1:8" s="81" customFormat="1" ht="19.5" customHeight="1">
      <c r="A82" s="36" t="s">
        <v>593</v>
      </c>
      <c r="B82" s="31" t="s">
        <v>594</v>
      </c>
      <c r="C82" s="37" t="s">
        <v>595</v>
      </c>
      <c r="D82" s="33">
        <v>6</v>
      </c>
      <c r="E82" s="154">
        <v>575955.87</v>
      </c>
      <c r="F82" s="82"/>
    </row>
    <row r="83" spans="1:8" s="81" customFormat="1" ht="19.5" customHeight="1">
      <c r="A83" s="36" t="s">
        <v>547</v>
      </c>
      <c r="B83" s="31" t="s">
        <v>211</v>
      </c>
      <c r="C83" s="37" t="s">
        <v>548</v>
      </c>
      <c r="D83" s="33">
        <v>4</v>
      </c>
      <c r="E83" s="154">
        <v>178640</v>
      </c>
      <c r="F83" s="82"/>
      <c r="H83" s="486"/>
    </row>
    <row r="84" spans="1:8" s="122" customFormat="1" ht="19.5" customHeight="1">
      <c r="A84" s="116" t="s">
        <v>455</v>
      </c>
      <c r="B84" s="116" t="s">
        <v>232</v>
      </c>
      <c r="C84" s="438" t="s">
        <v>184</v>
      </c>
      <c r="D84" s="43">
        <v>10</v>
      </c>
      <c r="E84" s="439">
        <v>775032</v>
      </c>
      <c r="F84" s="487"/>
      <c r="H84" s="488"/>
    </row>
    <row r="85" spans="1:8" s="81" customFormat="1" ht="19.5" customHeight="1">
      <c r="A85" s="36" t="s">
        <v>566</v>
      </c>
      <c r="B85" s="31" t="s">
        <v>51</v>
      </c>
      <c r="C85" s="37" t="s">
        <v>552</v>
      </c>
      <c r="D85" s="33">
        <v>3</v>
      </c>
      <c r="E85" s="154">
        <v>342193.71</v>
      </c>
      <c r="F85" s="84"/>
      <c r="H85" s="486"/>
    </row>
    <row r="86" spans="1:8" s="81" customFormat="1" ht="19.5" customHeight="1">
      <c r="A86" s="36" t="s">
        <v>559</v>
      </c>
      <c r="B86" s="31" t="s">
        <v>560</v>
      </c>
      <c r="C86" s="37" t="s">
        <v>567</v>
      </c>
      <c r="D86" s="33">
        <v>2</v>
      </c>
      <c r="E86" s="154">
        <v>134876</v>
      </c>
      <c r="F86" s="84"/>
      <c r="H86" s="486"/>
    </row>
    <row r="87" spans="1:8" s="81" customFormat="1" ht="19.5" customHeight="1">
      <c r="A87" s="40" t="s">
        <v>561</v>
      </c>
      <c r="B87" s="41" t="s">
        <v>175</v>
      </c>
      <c r="C87" s="42" t="s">
        <v>562</v>
      </c>
      <c r="D87" s="43">
        <v>1</v>
      </c>
      <c r="E87" s="44">
        <v>107421</v>
      </c>
      <c r="F87" s="84"/>
      <c r="H87" s="486"/>
    </row>
    <row r="88" spans="1:8" s="81" customFormat="1" ht="19.5" customHeight="1">
      <c r="A88" s="36" t="s">
        <v>578</v>
      </c>
      <c r="B88" s="45" t="s">
        <v>440</v>
      </c>
      <c r="C88" s="32" t="s">
        <v>579</v>
      </c>
      <c r="D88" s="33">
        <v>7</v>
      </c>
      <c r="E88" s="38">
        <v>257933.69</v>
      </c>
      <c r="F88" s="84"/>
      <c r="H88" s="486"/>
    </row>
    <row r="89" spans="1:8" s="81" customFormat="1" ht="19.5" customHeight="1">
      <c r="A89" s="36" t="s">
        <v>557</v>
      </c>
      <c r="B89" s="45" t="s">
        <v>505</v>
      </c>
      <c r="C89" s="32" t="s">
        <v>580</v>
      </c>
      <c r="D89" s="33">
        <v>2</v>
      </c>
      <c r="E89" s="38">
        <v>161271</v>
      </c>
      <c r="F89" s="84"/>
      <c r="H89" s="486"/>
    </row>
    <row r="90" spans="1:8" s="81" customFormat="1" ht="19.5" customHeight="1">
      <c r="A90" s="36" t="s">
        <v>468</v>
      </c>
      <c r="B90" s="45" t="s">
        <v>440</v>
      </c>
      <c r="C90" s="32" t="s">
        <v>469</v>
      </c>
      <c r="D90" s="33">
        <v>2</v>
      </c>
      <c r="E90" s="38">
        <v>146275</v>
      </c>
      <c r="F90" s="84"/>
      <c r="H90" s="486"/>
    </row>
    <row r="91" spans="1:8" s="81" customFormat="1" ht="19.5" customHeight="1">
      <c r="A91" s="31" t="s">
        <v>470</v>
      </c>
      <c r="B91" s="31" t="s">
        <v>46</v>
      </c>
      <c r="C91" s="37" t="s">
        <v>471</v>
      </c>
      <c r="D91" s="33">
        <v>4</v>
      </c>
      <c r="E91" s="38">
        <v>355333.46</v>
      </c>
      <c r="F91" s="84"/>
      <c r="H91" s="486"/>
    </row>
    <row r="92" spans="1:8" s="81" customFormat="1" ht="19.5" customHeight="1">
      <c r="A92" s="36" t="s">
        <v>472</v>
      </c>
      <c r="B92" s="31" t="s">
        <v>183</v>
      </c>
      <c r="C92" s="37" t="s">
        <v>473</v>
      </c>
      <c r="D92" s="33">
        <v>1</v>
      </c>
      <c r="E92" s="154">
        <v>290132.23</v>
      </c>
      <c r="F92" s="82"/>
      <c r="H92" s="486"/>
    </row>
    <row r="93" spans="1:8" s="122" customFormat="1" ht="19.5" customHeight="1">
      <c r="A93" s="40" t="s">
        <v>533</v>
      </c>
      <c r="B93" s="116" t="s">
        <v>175</v>
      </c>
      <c r="C93" s="438" t="s">
        <v>475</v>
      </c>
      <c r="D93" s="43">
        <v>1</v>
      </c>
      <c r="E93" s="439">
        <v>158847</v>
      </c>
      <c r="F93" s="487"/>
    </row>
    <row r="94" spans="1:8" s="122" customFormat="1" ht="19.5" customHeight="1">
      <c r="A94" s="116"/>
      <c r="B94" s="116"/>
      <c r="C94" s="438"/>
      <c r="D94" s="43"/>
      <c r="E94" s="439"/>
      <c r="F94" s="487"/>
      <c r="H94" s="488"/>
    </row>
    <row r="95" spans="1:8" s="81" customFormat="1" ht="19.5" customHeight="1">
      <c r="A95" s="40"/>
      <c r="B95" s="41"/>
      <c r="C95" s="42"/>
      <c r="D95" s="43"/>
      <c r="E95" s="44"/>
      <c r="F95" s="82"/>
      <c r="H95" s="486"/>
    </row>
    <row r="96" spans="1:8" s="81" customFormat="1" ht="19.5" customHeight="1">
      <c r="A96" s="31"/>
      <c r="B96" s="31"/>
      <c r="C96" s="134" t="s">
        <v>43</v>
      </c>
      <c r="D96" s="33"/>
      <c r="E96" s="50">
        <f>SUM(E82:E95)</f>
        <v>3483910.96</v>
      </c>
      <c r="F96" s="71"/>
      <c r="H96" s="486"/>
    </row>
    <row r="97" spans="1:8" s="81" customFormat="1" ht="19.5" customHeight="1">
      <c r="A97" s="36"/>
      <c r="B97" s="31"/>
      <c r="C97" s="134" t="s">
        <v>41</v>
      </c>
      <c r="D97" s="49"/>
      <c r="E97" s="85">
        <v>10459309</v>
      </c>
      <c r="F97" s="71"/>
      <c r="H97" s="486"/>
    </row>
    <row r="98" spans="1:8" s="81" customFormat="1" ht="19.5" customHeight="1">
      <c r="A98" s="36"/>
      <c r="B98" s="31"/>
      <c r="C98" s="32"/>
      <c r="D98" s="52" t="s">
        <v>15</v>
      </c>
      <c r="E98" s="50">
        <f>SUM(E96:E97)</f>
        <v>13943219.960000001</v>
      </c>
      <c r="F98" s="71"/>
    </row>
    <row r="99" spans="1:8" s="81" customFormat="1" ht="19.5" customHeight="1">
      <c r="A99" s="133"/>
      <c r="C99" s="87"/>
      <c r="D99" s="88"/>
      <c r="E99" s="187"/>
      <c r="F99" s="71"/>
    </row>
    <row r="100" spans="1:8" s="81" customFormat="1" ht="19.5" customHeight="1">
      <c r="A100" s="133"/>
      <c r="C100" s="693" t="s">
        <v>167</v>
      </c>
      <c r="D100" s="693"/>
      <c r="E100" s="693"/>
      <c r="F100" s="693"/>
    </row>
    <row r="101" spans="1:8" s="81" customFormat="1" ht="19.5" customHeight="1">
      <c r="A101" s="68" t="s">
        <v>11</v>
      </c>
      <c r="B101" s="69" t="s">
        <v>12</v>
      </c>
      <c r="C101" s="69" t="s">
        <v>7</v>
      </c>
      <c r="D101" s="69" t="s">
        <v>10</v>
      </c>
      <c r="E101" s="70" t="s">
        <v>8</v>
      </c>
      <c r="F101" s="71"/>
    </row>
    <row r="102" spans="1:8" s="81" customFormat="1" ht="19.5" customHeight="1">
      <c r="A102" s="36" t="s">
        <v>545</v>
      </c>
      <c r="B102" s="31" t="s">
        <v>546</v>
      </c>
      <c r="C102" s="37" t="s">
        <v>608</v>
      </c>
      <c r="D102" s="33">
        <v>3</v>
      </c>
      <c r="E102" s="154">
        <v>306765</v>
      </c>
      <c r="F102" s="82"/>
    </row>
    <row r="103" spans="1:8" s="81" customFormat="1" ht="19.5" customHeight="1">
      <c r="A103" s="40" t="s">
        <v>492</v>
      </c>
      <c r="B103" s="41" t="s">
        <v>46</v>
      </c>
      <c r="C103" s="42" t="s">
        <v>493</v>
      </c>
      <c r="D103" s="43">
        <v>13</v>
      </c>
      <c r="E103" s="44">
        <v>2211518.9</v>
      </c>
      <c r="F103" s="82"/>
    </row>
    <row r="104" spans="1:8" s="81" customFormat="1" ht="19.5" customHeight="1">
      <c r="A104" s="36" t="s">
        <v>583</v>
      </c>
      <c r="B104" s="45" t="s">
        <v>47</v>
      </c>
      <c r="C104" s="32" t="s">
        <v>584</v>
      </c>
      <c r="D104" s="33">
        <v>5</v>
      </c>
      <c r="E104" s="38">
        <v>506906</v>
      </c>
      <c r="F104" s="84"/>
    </row>
    <row r="105" spans="1:8" s="81" customFormat="1" ht="19.5" customHeight="1">
      <c r="A105" s="36" t="s">
        <v>581</v>
      </c>
      <c r="B105" s="45" t="s">
        <v>98</v>
      </c>
      <c r="C105" s="32" t="s">
        <v>582</v>
      </c>
      <c r="D105" s="33">
        <v>2</v>
      </c>
      <c r="E105" s="38">
        <v>336006</v>
      </c>
      <c r="F105" s="84"/>
    </row>
    <row r="106" spans="1:8" s="81" customFormat="1" ht="19.5" customHeight="1">
      <c r="A106" s="36" t="s">
        <v>586</v>
      </c>
      <c r="B106" s="45" t="s">
        <v>171</v>
      </c>
      <c r="C106" s="32" t="s">
        <v>587</v>
      </c>
      <c r="D106" s="33">
        <v>3</v>
      </c>
      <c r="E106" s="38">
        <v>309731</v>
      </c>
      <c r="F106" s="84"/>
    </row>
    <row r="107" spans="1:8" s="81" customFormat="1" ht="19.5" customHeight="1">
      <c r="A107" s="31" t="s">
        <v>588</v>
      </c>
      <c r="B107" s="31" t="s">
        <v>450</v>
      </c>
      <c r="C107" s="37" t="s">
        <v>456</v>
      </c>
      <c r="D107" s="33">
        <v>4</v>
      </c>
      <c r="E107" s="38">
        <v>489411</v>
      </c>
      <c r="F107" s="84"/>
    </row>
    <row r="108" spans="1:8" s="81" customFormat="1" ht="19.5" customHeight="1">
      <c r="A108" s="36" t="s">
        <v>589</v>
      </c>
      <c r="B108" s="31" t="s">
        <v>254</v>
      </c>
      <c r="C108" s="37" t="s">
        <v>577</v>
      </c>
      <c r="D108" s="33">
        <v>6</v>
      </c>
      <c r="E108" s="154">
        <v>650000</v>
      </c>
      <c r="F108" s="82"/>
    </row>
    <row r="109" spans="1:8" s="122" customFormat="1" ht="19.5" customHeight="1">
      <c r="A109" s="40" t="s">
        <v>753</v>
      </c>
      <c r="B109" s="116" t="s">
        <v>607</v>
      </c>
      <c r="C109" s="438" t="s">
        <v>493</v>
      </c>
      <c r="D109" s="43">
        <v>1</v>
      </c>
      <c r="E109" s="439">
        <v>133118</v>
      </c>
      <c r="F109" s="487"/>
    </row>
    <row r="110" spans="1:8" s="81" customFormat="1" ht="19.5" customHeight="1">
      <c r="A110" s="40" t="s">
        <v>762</v>
      </c>
      <c r="B110" s="41" t="s">
        <v>139</v>
      </c>
      <c r="C110" s="42" t="s">
        <v>763</v>
      </c>
      <c r="D110" s="43">
        <v>6</v>
      </c>
      <c r="E110" s="44">
        <v>747690</v>
      </c>
      <c r="F110" s="82"/>
      <c r="H110" s="486"/>
    </row>
    <row r="111" spans="1:8" s="81" customFormat="1" ht="19.5" customHeight="1">
      <c r="A111" s="116" t="s">
        <v>718</v>
      </c>
      <c r="B111" s="116" t="s">
        <v>719</v>
      </c>
      <c r="C111" s="438" t="s">
        <v>720</v>
      </c>
      <c r="D111" s="43">
        <v>2</v>
      </c>
      <c r="E111" s="439">
        <v>358240.58</v>
      </c>
      <c r="F111" s="82"/>
      <c r="H111" s="486"/>
    </row>
    <row r="112" spans="1:8" s="81" customFormat="1" ht="19.5" customHeight="1">
      <c r="A112" s="36" t="s">
        <v>695</v>
      </c>
      <c r="B112" s="31" t="s">
        <v>54</v>
      </c>
      <c r="C112" s="37" t="s">
        <v>697</v>
      </c>
      <c r="D112" s="33">
        <v>15</v>
      </c>
      <c r="E112" s="154">
        <v>2079553</v>
      </c>
      <c r="F112" s="82"/>
      <c r="H112" s="486"/>
    </row>
    <row r="113" spans="1:8" s="81" customFormat="1" ht="19.5" customHeight="1">
      <c r="A113" s="40" t="s">
        <v>698</v>
      </c>
      <c r="B113" s="116" t="s">
        <v>190</v>
      </c>
      <c r="C113" s="438" t="s">
        <v>699</v>
      </c>
      <c r="D113" s="43">
        <v>4</v>
      </c>
      <c r="E113" s="439">
        <v>312700</v>
      </c>
      <c r="F113" s="71"/>
      <c r="H113" s="486"/>
    </row>
    <row r="114" spans="1:8" s="81" customFormat="1" ht="19.5" customHeight="1">
      <c r="A114" s="36" t="s">
        <v>618</v>
      </c>
      <c r="B114" s="31" t="s">
        <v>602</v>
      </c>
      <c r="C114" s="37" t="s">
        <v>690</v>
      </c>
      <c r="D114" s="33">
        <v>6</v>
      </c>
      <c r="E114" s="154">
        <v>727195.58</v>
      </c>
      <c r="F114" s="71"/>
      <c r="H114" s="486"/>
    </row>
    <row r="115" spans="1:8" s="81" customFormat="1" ht="19.5" customHeight="1">
      <c r="A115" s="36" t="s">
        <v>622</v>
      </c>
      <c r="B115" s="45" t="s">
        <v>50</v>
      </c>
      <c r="C115" s="32" t="s">
        <v>761</v>
      </c>
      <c r="D115" s="33">
        <v>5</v>
      </c>
      <c r="E115" s="38">
        <v>436991</v>
      </c>
      <c r="F115" s="71"/>
    </row>
    <row r="116" spans="1:8" s="84" customFormat="1" ht="19.5" customHeight="1">
      <c r="A116" s="40" t="s">
        <v>749</v>
      </c>
      <c r="B116" s="41" t="s">
        <v>44</v>
      </c>
      <c r="C116" s="42" t="s">
        <v>750</v>
      </c>
      <c r="D116" s="43">
        <v>10</v>
      </c>
      <c r="E116" s="44">
        <v>213993</v>
      </c>
      <c r="F116" s="71"/>
      <c r="G116" s="92"/>
      <c r="H116" s="93"/>
    </row>
    <row r="117" spans="1:8" s="84" customFormat="1" ht="19.5" customHeight="1">
      <c r="A117" s="116" t="s">
        <v>751</v>
      </c>
      <c r="B117" s="116" t="s">
        <v>171</v>
      </c>
      <c r="C117" s="438" t="s">
        <v>752</v>
      </c>
      <c r="D117" s="43">
        <v>2</v>
      </c>
      <c r="E117" s="439">
        <v>162136</v>
      </c>
      <c r="F117" s="511"/>
      <c r="G117" s="92"/>
      <c r="H117" s="93"/>
    </row>
    <row r="118" spans="1:8" s="84" customFormat="1" ht="19.5" customHeight="1">
      <c r="A118" s="40" t="s">
        <v>619</v>
      </c>
      <c r="B118" s="41" t="s">
        <v>86</v>
      </c>
      <c r="C118" s="42" t="s">
        <v>621</v>
      </c>
      <c r="D118" s="43">
        <v>4</v>
      </c>
      <c r="E118" s="44">
        <v>263073</v>
      </c>
      <c r="F118" s="71"/>
      <c r="G118" s="92"/>
      <c r="H118" s="93"/>
    </row>
    <row r="119" spans="1:8" s="112" customFormat="1" ht="19.5" customHeight="1">
      <c r="A119" s="116" t="s">
        <v>711</v>
      </c>
      <c r="B119" s="116" t="s">
        <v>712</v>
      </c>
      <c r="C119" s="438" t="s">
        <v>713</v>
      </c>
      <c r="D119" s="43">
        <v>4</v>
      </c>
      <c r="E119" s="439">
        <v>314518.58</v>
      </c>
      <c r="F119" s="71"/>
      <c r="G119" s="92"/>
      <c r="H119" s="111"/>
    </row>
    <row r="120" spans="1:8" s="84" customFormat="1" ht="19.5" customHeight="1">
      <c r="A120" s="31" t="s">
        <v>696</v>
      </c>
      <c r="B120" s="31" t="s">
        <v>693</v>
      </c>
      <c r="C120" s="37" t="s">
        <v>694</v>
      </c>
      <c r="D120" s="33">
        <v>2</v>
      </c>
      <c r="E120" s="38">
        <v>212078</v>
      </c>
      <c r="F120" s="71"/>
      <c r="G120" s="92"/>
      <c r="H120" s="93"/>
    </row>
    <row r="121" spans="1:8" s="84" customFormat="1" ht="19.5" customHeight="1">
      <c r="A121" s="36" t="s">
        <v>611</v>
      </c>
      <c r="B121" s="31" t="s">
        <v>612</v>
      </c>
      <c r="C121" s="37" t="s">
        <v>613</v>
      </c>
      <c r="D121" s="33">
        <v>1</v>
      </c>
      <c r="E121" s="154">
        <v>121465</v>
      </c>
      <c r="F121" s="71"/>
      <c r="G121" s="92"/>
      <c r="H121" s="93"/>
    </row>
    <row r="122" spans="1:8" s="84" customFormat="1" ht="19.5" customHeight="1">
      <c r="A122" s="36" t="s">
        <v>620</v>
      </c>
      <c r="B122" s="31" t="s">
        <v>47</v>
      </c>
      <c r="C122" s="37" t="s">
        <v>617</v>
      </c>
      <c r="D122" s="33">
        <v>4</v>
      </c>
      <c r="E122" s="154">
        <v>455795</v>
      </c>
      <c r="F122" s="71"/>
      <c r="G122" s="92"/>
      <c r="H122" s="93"/>
    </row>
    <row r="123" spans="1:8" s="84" customFormat="1" ht="19.5" customHeight="1">
      <c r="A123" s="40"/>
      <c r="B123" s="41"/>
      <c r="C123" s="42"/>
      <c r="D123" s="43"/>
      <c r="E123" s="44"/>
      <c r="F123" s="71"/>
      <c r="G123" s="92"/>
      <c r="H123" s="93"/>
    </row>
    <row r="124" spans="1:8" s="84" customFormat="1" ht="19.5" customHeight="1">
      <c r="A124" s="31"/>
      <c r="B124" s="31"/>
      <c r="C124" s="134" t="s">
        <v>43</v>
      </c>
      <c r="D124" s="33"/>
      <c r="E124" s="50">
        <f>SUM(E102:E123)</f>
        <v>11348884.640000001</v>
      </c>
      <c r="F124" s="71"/>
      <c r="G124" s="92"/>
      <c r="H124" s="93"/>
    </row>
    <row r="125" spans="1:8" s="84" customFormat="1" ht="19.5" customHeight="1">
      <c r="A125" s="36"/>
      <c r="B125" s="31"/>
      <c r="C125" s="134" t="s">
        <v>41</v>
      </c>
      <c r="D125" s="49"/>
      <c r="E125" s="85">
        <v>15958000</v>
      </c>
      <c r="F125" s="71"/>
      <c r="G125" s="92"/>
      <c r="H125" s="93"/>
    </row>
    <row r="126" spans="1:8" s="84" customFormat="1" ht="19.5" customHeight="1">
      <c r="A126" s="36"/>
      <c r="B126" s="31"/>
      <c r="C126" s="32"/>
      <c r="D126" s="52" t="s">
        <v>15</v>
      </c>
      <c r="E126" s="50">
        <f>SUM(E124:E125)</f>
        <v>27306884.640000001</v>
      </c>
      <c r="F126" s="71"/>
      <c r="G126" s="92"/>
      <c r="H126" s="93"/>
    </row>
    <row r="127" spans="1:8" s="127" customFormat="1" ht="19.5" customHeight="1">
      <c r="A127" s="97"/>
      <c r="B127" s="97"/>
      <c r="C127" s="169"/>
      <c r="D127" s="136"/>
      <c r="E127" s="137"/>
      <c r="F127" s="71"/>
      <c r="G127" s="125"/>
      <c r="H127" s="126"/>
    </row>
    <row r="128" spans="1:8" s="127" customFormat="1" ht="19.5" customHeight="1">
      <c r="A128" s="97"/>
      <c r="B128" s="97"/>
      <c r="C128" s="511" t="s">
        <v>388</v>
      </c>
      <c r="D128" s="511"/>
      <c r="E128" s="511"/>
      <c r="F128" s="71"/>
      <c r="G128" s="125"/>
      <c r="H128" s="126"/>
    </row>
    <row r="129" spans="1:8" s="84" customFormat="1" ht="19.5" customHeight="1">
      <c r="A129" s="68" t="s">
        <v>11</v>
      </c>
      <c r="B129" s="69" t="s">
        <v>12</v>
      </c>
      <c r="C129" s="69" t="s">
        <v>7</v>
      </c>
      <c r="D129" s="69" t="s">
        <v>10</v>
      </c>
      <c r="E129" s="70" t="s">
        <v>8</v>
      </c>
      <c r="F129" s="71"/>
      <c r="G129" s="92"/>
      <c r="H129" s="93"/>
    </row>
    <row r="130" spans="1:8" s="84" customFormat="1" ht="19.5" customHeight="1">
      <c r="A130" s="36" t="s">
        <v>609</v>
      </c>
      <c r="B130" s="31" t="s">
        <v>183</v>
      </c>
      <c r="C130" s="37" t="s">
        <v>610</v>
      </c>
      <c r="D130" s="33">
        <v>1</v>
      </c>
      <c r="E130" s="154">
        <v>58058</v>
      </c>
      <c r="F130" s="71"/>
      <c r="G130" s="92"/>
      <c r="H130" s="93"/>
    </row>
    <row r="131" spans="1:8" s="84" customFormat="1" ht="19.5" customHeight="1">
      <c r="A131" s="116" t="s">
        <v>615</v>
      </c>
      <c r="B131" s="116" t="s">
        <v>616</v>
      </c>
      <c r="C131" s="438" t="s">
        <v>614</v>
      </c>
      <c r="D131" s="43">
        <v>10</v>
      </c>
      <c r="E131" s="439">
        <f>1528372.29+90000</f>
        <v>1618372.29</v>
      </c>
      <c r="F131" s="71"/>
      <c r="G131" s="92"/>
      <c r="H131" s="93"/>
    </row>
    <row r="132" spans="1:8" s="84" customFormat="1" ht="19.5" customHeight="1">
      <c r="A132" s="36" t="s">
        <v>625</v>
      </c>
      <c r="B132" s="45" t="s">
        <v>183</v>
      </c>
      <c r="C132" s="32" t="s">
        <v>626</v>
      </c>
      <c r="D132" s="33">
        <v>1</v>
      </c>
      <c r="E132" s="38">
        <v>82406</v>
      </c>
      <c r="F132" s="71"/>
      <c r="G132" s="92"/>
      <c r="H132" s="93"/>
    </row>
    <row r="133" spans="1:8" s="84" customFormat="1" ht="19.5" customHeight="1">
      <c r="A133" s="36" t="s">
        <v>691</v>
      </c>
      <c r="B133" s="45" t="s">
        <v>257</v>
      </c>
      <c r="C133" s="32" t="s">
        <v>692</v>
      </c>
      <c r="D133" s="33">
        <v>3</v>
      </c>
      <c r="E133" s="38">
        <v>57754</v>
      </c>
      <c r="F133" s="71"/>
      <c r="G133" s="92"/>
      <c r="H133" s="93"/>
    </row>
    <row r="134" spans="1:8" s="84" customFormat="1" ht="19.5" customHeight="1">
      <c r="A134" s="116" t="s">
        <v>708</v>
      </c>
      <c r="B134" s="116" t="s">
        <v>637</v>
      </c>
      <c r="C134" s="438" t="s">
        <v>707</v>
      </c>
      <c r="D134" s="43">
        <v>1</v>
      </c>
      <c r="E134" s="439">
        <v>24611</v>
      </c>
      <c r="F134" s="71"/>
      <c r="G134" s="92"/>
      <c r="H134" s="93"/>
    </row>
    <row r="135" spans="1:8" s="84" customFormat="1" ht="19.5" customHeight="1">
      <c r="A135" s="40" t="s">
        <v>709</v>
      </c>
      <c r="B135" s="41" t="s">
        <v>173</v>
      </c>
      <c r="C135" s="42" t="s">
        <v>710</v>
      </c>
      <c r="D135" s="43">
        <v>3</v>
      </c>
      <c r="E135" s="44">
        <v>304082</v>
      </c>
      <c r="F135" s="71"/>
      <c r="G135" s="92"/>
      <c r="H135" s="93"/>
    </row>
    <row r="136" spans="1:8" s="84" customFormat="1" ht="19.5" customHeight="1">
      <c r="A136" s="40" t="s">
        <v>714</v>
      </c>
      <c r="B136" s="41" t="s">
        <v>715</v>
      </c>
      <c r="C136" s="42" t="s">
        <v>716</v>
      </c>
      <c r="D136" s="43">
        <v>3</v>
      </c>
      <c r="E136" s="44">
        <v>349987.58</v>
      </c>
      <c r="F136" s="71"/>
      <c r="G136" s="92"/>
      <c r="H136" s="93"/>
    </row>
    <row r="137" spans="1:8" s="84" customFormat="1" ht="19.5" customHeight="1">
      <c r="A137" s="116" t="s">
        <v>717</v>
      </c>
      <c r="B137" s="116" t="s">
        <v>177</v>
      </c>
      <c r="C137" s="32" t="s">
        <v>692</v>
      </c>
      <c r="D137" s="43">
        <v>9</v>
      </c>
      <c r="E137" s="439">
        <v>216349</v>
      </c>
      <c r="F137" s="71"/>
      <c r="G137" s="92"/>
      <c r="H137" s="93"/>
    </row>
    <row r="138" spans="1:8" s="84" customFormat="1" ht="19.5" customHeight="1">
      <c r="A138" s="40" t="s">
        <v>721</v>
      </c>
      <c r="B138" s="41" t="s">
        <v>55</v>
      </c>
      <c r="C138" s="42" t="s">
        <v>722</v>
      </c>
      <c r="D138" s="43">
        <v>1</v>
      </c>
      <c r="E138" s="44">
        <v>28650</v>
      </c>
      <c r="F138" s="71"/>
      <c r="G138" s="92"/>
      <c r="H138" s="93"/>
    </row>
    <row r="139" spans="1:8" s="84" customFormat="1" ht="19.5" customHeight="1">
      <c r="A139" s="116" t="s">
        <v>723</v>
      </c>
      <c r="B139" s="116" t="s">
        <v>175</v>
      </c>
      <c r="C139" s="438" t="s">
        <v>724</v>
      </c>
      <c r="D139" s="43">
        <v>3</v>
      </c>
      <c r="E139" s="439">
        <v>361056</v>
      </c>
      <c r="F139" s="71"/>
      <c r="G139" s="92"/>
      <c r="H139" s="93"/>
    </row>
    <row r="140" spans="1:8" s="84" customFormat="1" ht="19.5" customHeight="1">
      <c r="A140" s="40" t="s">
        <v>747</v>
      </c>
      <c r="B140" s="41" t="s">
        <v>607</v>
      </c>
      <c r="C140" s="42" t="s">
        <v>748</v>
      </c>
      <c r="D140" s="43">
        <v>3</v>
      </c>
      <c r="E140" s="44">
        <v>345660</v>
      </c>
      <c r="F140" s="71"/>
      <c r="G140" s="92"/>
      <c r="H140" s="93"/>
    </row>
    <row r="141" spans="1:8" s="84" customFormat="1" ht="19.5" customHeight="1">
      <c r="A141" s="116" t="s">
        <v>742</v>
      </c>
      <c r="B141" s="116" t="s">
        <v>450</v>
      </c>
      <c r="C141" s="438" t="s">
        <v>743</v>
      </c>
      <c r="D141" s="43">
        <v>2</v>
      </c>
      <c r="E141" s="439">
        <v>213117</v>
      </c>
      <c r="F141" s="71"/>
      <c r="G141" s="92"/>
      <c r="H141" s="93"/>
    </row>
    <row r="142" spans="1:8" s="84" customFormat="1" ht="19.5" customHeight="1">
      <c r="A142" s="40" t="s">
        <v>755</v>
      </c>
      <c r="B142" s="41" t="s">
        <v>754</v>
      </c>
      <c r="C142" s="42" t="s">
        <v>582</v>
      </c>
      <c r="D142" s="43">
        <v>1</v>
      </c>
      <c r="E142" s="44">
        <v>84316</v>
      </c>
      <c r="F142" s="71"/>
      <c r="G142" s="92"/>
      <c r="H142" s="93"/>
    </row>
    <row r="143" spans="1:8" s="84" customFormat="1" ht="19.5" customHeight="1">
      <c r="A143" s="40" t="s">
        <v>756</v>
      </c>
      <c r="B143" s="41" t="s">
        <v>51</v>
      </c>
      <c r="C143" s="42" t="s">
        <v>552</v>
      </c>
      <c r="D143" s="43">
        <v>3</v>
      </c>
      <c r="E143" s="44">
        <v>276771</v>
      </c>
      <c r="F143" s="71"/>
      <c r="G143" s="92"/>
      <c r="H143" s="93"/>
    </row>
    <row r="144" spans="1:8" s="84" customFormat="1" ht="19.5" customHeight="1">
      <c r="A144" s="116" t="s">
        <v>757</v>
      </c>
      <c r="B144" s="116" t="s">
        <v>758</v>
      </c>
      <c r="C144" s="438" t="s">
        <v>759</v>
      </c>
      <c r="D144" s="43">
        <v>1</v>
      </c>
      <c r="E144" s="439">
        <v>25999</v>
      </c>
      <c r="F144" s="71"/>
      <c r="G144" s="92"/>
      <c r="H144" s="93"/>
    </row>
    <row r="145" spans="1:8" s="84" customFormat="1" ht="19.5" customHeight="1">
      <c r="A145" s="40" t="s">
        <v>760</v>
      </c>
      <c r="B145" s="41" t="s">
        <v>175</v>
      </c>
      <c r="C145" s="42" t="s">
        <v>837</v>
      </c>
      <c r="D145" s="43">
        <v>2</v>
      </c>
      <c r="E145" s="44">
        <v>324567</v>
      </c>
      <c r="F145" s="71"/>
      <c r="G145" s="92"/>
      <c r="H145" s="93"/>
    </row>
    <row r="146" spans="1:8" s="84" customFormat="1" ht="19.5" customHeight="1">
      <c r="A146" s="116" t="s">
        <v>764</v>
      </c>
      <c r="B146" s="116" t="s">
        <v>60</v>
      </c>
      <c r="C146" s="438"/>
      <c r="D146" s="43">
        <v>2</v>
      </c>
      <c r="E146" s="439">
        <v>214982</v>
      </c>
      <c r="F146" s="71"/>
      <c r="G146" s="92"/>
      <c r="H146" s="93"/>
    </row>
    <row r="147" spans="1:8" s="84" customFormat="1" ht="19.5" customHeight="1">
      <c r="A147" s="40"/>
      <c r="B147" s="41"/>
      <c r="C147" s="42"/>
      <c r="D147" s="43"/>
      <c r="E147" s="44"/>
      <c r="F147" s="71"/>
      <c r="G147" s="92"/>
      <c r="H147" s="93"/>
    </row>
    <row r="148" spans="1:8" s="84" customFormat="1" ht="19.5" customHeight="1">
      <c r="A148" s="31"/>
      <c r="B148" s="31"/>
      <c r="C148" s="134" t="s">
        <v>43</v>
      </c>
      <c r="D148" s="33"/>
      <c r="E148" s="50">
        <f>SUM(E130:E146)</f>
        <v>4586737.87</v>
      </c>
      <c r="F148" s="71"/>
      <c r="G148" s="92"/>
      <c r="H148" s="93"/>
    </row>
    <row r="149" spans="1:8" s="84" customFormat="1" ht="19.5" customHeight="1">
      <c r="A149" s="36"/>
      <c r="B149" s="31"/>
      <c r="C149" s="134" t="s">
        <v>41</v>
      </c>
      <c r="D149" s="49"/>
      <c r="E149" s="85">
        <f>7625000+235000-2000000</f>
        <v>5860000</v>
      </c>
      <c r="F149" s="71"/>
      <c r="G149" s="92"/>
      <c r="H149" s="93"/>
    </row>
    <row r="150" spans="1:8" s="84" customFormat="1" ht="19.5" customHeight="1">
      <c r="A150" s="36"/>
      <c r="B150" s="31"/>
      <c r="C150" s="32"/>
      <c r="D150" s="52" t="s">
        <v>15</v>
      </c>
      <c r="E150" s="50">
        <f>SUM(E148:E149)</f>
        <v>10446737.870000001</v>
      </c>
      <c r="F150" s="71"/>
      <c r="G150" s="92"/>
      <c r="H150" s="93"/>
    </row>
    <row r="151" spans="1:8" s="84" customFormat="1" ht="19.5" customHeight="1" thickBot="1">
      <c r="A151" s="97"/>
      <c r="B151" s="97"/>
      <c r="C151" s="169"/>
      <c r="D151" s="136"/>
      <c r="E151" s="137"/>
      <c r="F151" s="71"/>
      <c r="G151" s="92"/>
      <c r="H151" s="93"/>
    </row>
    <row r="152" spans="1:8" s="84" customFormat="1" ht="19.5" customHeight="1">
      <c r="A152" s="97"/>
      <c r="B152" s="275" t="s">
        <v>161</v>
      </c>
      <c r="C152" s="277" t="s">
        <v>155</v>
      </c>
      <c r="D152" s="278" t="s">
        <v>156</v>
      </c>
      <c r="E152" s="276" t="s">
        <v>162</v>
      </c>
      <c r="F152" s="71"/>
      <c r="G152" s="92"/>
      <c r="H152" s="93"/>
    </row>
    <row r="153" spans="1:8" s="84" customFormat="1" ht="19.5" customHeight="1">
      <c r="A153" s="97"/>
      <c r="B153" s="272" t="s">
        <v>157</v>
      </c>
      <c r="C153" s="282">
        <f>+E19</f>
        <v>5443937.1799999997</v>
      </c>
      <c r="D153" s="279">
        <f>+E20</f>
        <v>7158459</v>
      </c>
      <c r="E153" s="273">
        <f>SUM(C153:D153)</f>
        <v>12602396.18</v>
      </c>
      <c r="F153" s="71"/>
      <c r="G153" s="92"/>
      <c r="H153" s="93"/>
    </row>
    <row r="154" spans="1:8" s="84" customFormat="1" ht="19.5" customHeight="1">
      <c r="A154" s="97"/>
      <c r="B154" s="272" t="s">
        <v>158</v>
      </c>
      <c r="C154" s="282">
        <f>+E96</f>
        <v>3483910.96</v>
      </c>
      <c r="D154" s="280">
        <f>+E97</f>
        <v>10459309</v>
      </c>
      <c r="E154" s="273">
        <f>SUM(C154:D154)</f>
        <v>13943219.960000001</v>
      </c>
      <c r="F154" s="71"/>
      <c r="G154" s="92"/>
      <c r="H154" s="93"/>
    </row>
    <row r="155" spans="1:8" s="84" customFormat="1" ht="19.5" customHeight="1">
      <c r="A155" s="97"/>
      <c r="B155" s="272" t="s">
        <v>159</v>
      </c>
      <c r="C155" s="282">
        <f>+E124</f>
        <v>11348884.640000001</v>
      </c>
      <c r="D155" s="281">
        <f>+E125</f>
        <v>15958000</v>
      </c>
      <c r="E155" s="273">
        <f>SUM(C155:D155)</f>
        <v>27306884.640000001</v>
      </c>
      <c r="F155" s="71"/>
      <c r="G155" s="92"/>
      <c r="H155" s="93"/>
    </row>
    <row r="156" spans="1:8" s="84" customFormat="1" ht="19.5" customHeight="1">
      <c r="A156" s="97"/>
      <c r="B156" s="272" t="s">
        <v>160</v>
      </c>
      <c r="C156" s="282">
        <f>+E148</f>
        <v>4586737.87</v>
      </c>
      <c r="D156" s="282">
        <f>+E149</f>
        <v>5860000</v>
      </c>
      <c r="E156" s="273">
        <f>SUM(C156:D156)</f>
        <v>10446737.870000001</v>
      </c>
      <c r="F156" s="71"/>
      <c r="G156" s="92"/>
      <c r="H156" s="93"/>
    </row>
    <row r="157" spans="1:8" s="84" customFormat="1" ht="19.5" customHeight="1">
      <c r="A157" s="97"/>
      <c r="B157" s="272"/>
      <c r="C157" s="282"/>
      <c r="D157" s="282"/>
      <c r="E157" s="273"/>
      <c r="F157" s="71"/>
      <c r="G157" s="92"/>
      <c r="H157" s="93"/>
    </row>
    <row r="158" spans="1:8" s="84" customFormat="1" ht="19.5" customHeight="1" thickBot="1">
      <c r="A158" s="97"/>
      <c r="B158" s="284" t="s">
        <v>163</v>
      </c>
      <c r="C158" s="504">
        <f>SUM(C153:C156)</f>
        <v>24863470.650000002</v>
      </c>
      <c r="D158" s="283">
        <f>SUM(D153:D156)</f>
        <v>39435768</v>
      </c>
      <c r="E158" s="274">
        <f>SUM(C158:D158)</f>
        <v>64299238.650000006</v>
      </c>
      <c r="F158" s="71"/>
      <c r="G158" s="92"/>
      <c r="H158" s="93"/>
    </row>
    <row r="159" spans="1:8" s="84" customFormat="1" ht="19.5" customHeight="1">
      <c r="A159" s="97"/>
      <c r="B159" s="97"/>
      <c r="C159" s="169"/>
      <c r="D159" s="136"/>
      <c r="E159" s="137"/>
      <c r="F159" s="71"/>
      <c r="G159" s="92"/>
      <c r="H159" s="93"/>
    </row>
    <row r="160" spans="1:8" s="84" customFormat="1" ht="19.5" customHeight="1">
      <c r="A160" s="97"/>
      <c r="B160" s="97"/>
      <c r="C160" s="169"/>
      <c r="D160" s="136"/>
      <c r="E160" s="137"/>
      <c r="F160" s="71"/>
      <c r="G160" s="92"/>
      <c r="H160" s="93"/>
    </row>
    <row r="161" spans="1:8" s="84" customFormat="1" ht="19.5" customHeight="1">
      <c r="A161" s="97"/>
      <c r="B161" s="97"/>
      <c r="C161" s="169"/>
      <c r="D161" s="136"/>
      <c r="E161" s="137"/>
      <c r="F161" s="71"/>
      <c r="G161" s="92"/>
      <c r="H161" s="93"/>
    </row>
    <row r="162" spans="1:8" s="84" customFormat="1" ht="19.5" customHeight="1">
      <c r="A162" s="97"/>
      <c r="B162" s="97"/>
      <c r="C162" s="169"/>
      <c r="D162" s="136"/>
      <c r="E162" s="137"/>
      <c r="F162" s="71"/>
      <c r="G162" s="92"/>
      <c r="H162" s="93"/>
    </row>
    <row r="163" spans="1:8" s="84" customFormat="1" ht="19.5" customHeight="1">
      <c r="A163" s="97"/>
      <c r="B163" s="97"/>
      <c r="C163" s="169"/>
      <c r="D163" s="136"/>
      <c r="E163" s="137"/>
      <c r="F163" s="71"/>
      <c r="G163" s="92"/>
      <c r="H163" s="93"/>
    </row>
    <row r="164" spans="1:8" s="84" customFormat="1" ht="19.5" customHeight="1">
      <c r="A164" s="97"/>
      <c r="B164" s="97"/>
      <c r="C164" s="169"/>
      <c r="D164" s="136"/>
      <c r="E164" s="137"/>
      <c r="F164" s="71"/>
      <c r="G164" s="92"/>
      <c r="H164" s="93"/>
    </row>
    <row r="165" spans="1:8" s="97" customFormat="1" ht="19.5" customHeight="1">
      <c r="C165" s="169"/>
      <c r="D165" s="136"/>
      <c r="E165" s="137"/>
      <c r="F165" s="71"/>
      <c r="G165" s="95"/>
      <c r="H165" s="96"/>
    </row>
    <row r="166" spans="1:8" s="97" customFormat="1" ht="19.5" customHeight="1">
      <c r="C166" s="169"/>
      <c r="D166" s="136"/>
      <c r="E166" s="137"/>
      <c r="F166" s="71"/>
      <c r="G166" s="95"/>
      <c r="H166" s="96"/>
    </row>
    <row r="167" spans="1:8" s="97" customFormat="1" ht="19.5" customHeight="1">
      <c r="C167" s="169"/>
      <c r="D167" s="136"/>
      <c r="E167" s="137"/>
      <c r="F167" s="71"/>
      <c r="G167" s="95"/>
      <c r="H167" s="96"/>
    </row>
    <row r="168" spans="1:8" s="97" customFormat="1" ht="19.5" customHeight="1">
      <c r="C168" s="169"/>
      <c r="D168" s="136"/>
      <c r="E168" s="137"/>
      <c r="F168" s="71"/>
      <c r="G168" s="95"/>
      <c r="H168" s="96"/>
    </row>
    <row r="169" spans="1:8" s="97" customFormat="1" ht="19.5" customHeight="1">
      <c r="C169" s="169"/>
      <c r="D169" s="136"/>
      <c r="E169" s="137"/>
      <c r="F169" s="71"/>
      <c r="G169" s="95"/>
      <c r="H169" s="96"/>
    </row>
    <row r="170" spans="1:8" s="97" customFormat="1" ht="19.5" customHeight="1">
      <c r="C170" s="169"/>
      <c r="D170" s="136"/>
      <c r="E170" s="137"/>
      <c r="F170" s="71"/>
      <c r="G170" s="95"/>
      <c r="H170" s="96"/>
    </row>
    <row r="171" spans="1:8" s="97" customFormat="1" ht="19.5" customHeight="1">
      <c r="C171" s="169"/>
      <c r="D171" s="136"/>
      <c r="E171" s="137"/>
      <c r="F171" s="71"/>
      <c r="G171" s="95"/>
      <c r="H171" s="96"/>
    </row>
  </sheetData>
  <mergeCells count="6">
    <mergeCell ref="C100:F100"/>
    <mergeCell ref="A1:E1"/>
    <mergeCell ref="A2:E2"/>
    <mergeCell ref="A3:E3"/>
    <mergeCell ref="A4:E4"/>
    <mergeCell ref="A80:E80"/>
  </mergeCells>
  <pageMargins left="0.70866141732283472" right="0.70866141732283472" top="0.35433070866141736" bottom="0.35433070866141736" header="0.31496062992125984" footer="0.31496062992125984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topLeftCell="A66" zoomScale="83" zoomScaleNormal="83" workbookViewId="0">
      <selection sqref="A1:G81"/>
    </sheetView>
  </sheetViews>
  <sheetFormatPr defaultColWidth="9.140625" defaultRowHeight="19.5" customHeight="1"/>
  <cols>
    <col min="1" max="1" width="22.28515625" style="150" customWidth="1"/>
    <col min="2" max="2" width="44.140625" style="150" customWidth="1"/>
    <col min="3" max="3" width="52.28515625" style="149" customWidth="1"/>
    <col min="4" max="4" width="29.85546875" style="147" customWidth="1"/>
    <col min="5" max="5" width="20" style="148" customWidth="1"/>
    <col min="6" max="6" width="9.140625" style="57" hidden="1" customWidth="1"/>
    <col min="7" max="7" width="9.5703125" style="58" hidden="1" customWidth="1"/>
    <col min="8" max="8" width="22.28515625" style="59" customWidth="1"/>
    <col min="9" max="9" width="13.42578125" style="59" bestFit="1" customWidth="1"/>
    <col min="10" max="16384" width="9.140625" style="59"/>
  </cols>
  <sheetData>
    <row r="1" spans="1:9" s="56" customFormat="1" ht="19.5" customHeight="1">
      <c r="A1" s="695" t="s">
        <v>838</v>
      </c>
      <c r="B1" s="695"/>
      <c r="C1" s="695"/>
      <c r="D1" s="695"/>
      <c r="E1" s="695"/>
      <c r="F1" s="53"/>
      <c r="G1" s="53"/>
      <c r="H1" s="54"/>
      <c r="I1" s="55"/>
    </row>
    <row r="2" spans="1:9" s="56" customFormat="1" ht="19.5" customHeight="1">
      <c r="A2" s="695" t="s">
        <v>640</v>
      </c>
      <c r="B2" s="695"/>
      <c r="C2" s="695"/>
      <c r="D2" s="695"/>
      <c r="E2" s="695"/>
      <c r="F2" s="53"/>
      <c r="G2" s="53"/>
      <c r="H2" s="54"/>
      <c r="I2" s="55"/>
    </row>
    <row r="3" spans="1:9" s="56" customFormat="1" ht="19.5" customHeight="1">
      <c r="A3" s="424"/>
      <c r="B3" s="424"/>
      <c r="C3" s="424"/>
      <c r="D3" s="424"/>
      <c r="E3" s="287"/>
      <c r="F3" s="53"/>
      <c r="G3" s="53"/>
      <c r="H3" s="54"/>
      <c r="I3" s="55"/>
    </row>
    <row r="4" spans="1:9" s="56" customFormat="1" ht="19.5" customHeight="1">
      <c r="A4" s="288"/>
      <c r="B4" s="288"/>
      <c r="C4" s="289" t="s">
        <v>2</v>
      </c>
      <c r="D4" s="289"/>
      <c r="E4" s="290"/>
      <c r="F4" s="91"/>
      <c r="G4" s="91"/>
      <c r="H4" s="92"/>
      <c r="I4" s="55"/>
    </row>
    <row r="5" spans="1:9" s="56" customFormat="1" ht="19.5" customHeight="1">
      <c r="A5" s="288"/>
      <c r="B5" s="288"/>
      <c r="C5" s="289" t="s">
        <v>34</v>
      </c>
      <c r="D5" s="289"/>
      <c r="E5" s="290"/>
      <c r="F5" s="91"/>
      <c r="G5" s="91"/>
      <c r="H5" s="92"/>
      <c r="I5" s="55"/>
    </row>
    <row r="6" spans="1:9" s="56" customFormat="1" ht="19.5" customHeight="1">
      <c r="A6" s="288"/>
      <c r="B6" s="288"/>
      <c r="C6" s="289"/>
      <c r="D6" s="289"/>
      <c r="E6" s="290"/>
      <c r="F6" s="91"/>
      <c r="G6" s="91"/>
      <c r="H6" s="92"/>
      <c r="I6" s="55"/>
    </row>
    <row r="7" spans="1:9" ht="19.5" customHeight="1">
      <c r="A7" s="698" t="s">
        <v>151</v>
      </c>
      <c r="B7" s="698"/>
      <c r="C7" s="698"/>
      <c r="D7" s="698"/>
      <c r="E7" s="698"/>
    </row>
    <row r="8" spans="1:9" s="81" customFormat="1" ht="19.5" customHeight="1">
      <c r="A8" s="60"/>
      <c r="B8" s="61"/>
      <c r="C8" s="62"/>
      <c r="D8" s="63" t="s">
        <v>9</v>
      </c>
      <c r="E8" s="64"/>
      <c r="F8" s="84"/>
      <c r="G8" s="83"/>
    </row>
    <row r="9" spans="1:9" s="81" customFormat="1" ht="19.5" customHeight="1">
      <c r="A9" s="68" t="s">
        <v>11</v>
      </c>
      <c r="B9" s="69" t="s">
        <v>12</v>
      </c>
      <c r="C9" s="69" t="s">
        <v>7</v>
      </c>
      <c r="D9" s="69" t="s">
        <v>10</v>
      </c>
      <c r="E9" s="70" t="s">
        <v>8</v>
      </c>
      <c r="F9" s="71"/>
      <c r="G9" s="72"/>
    </row>
    <row r="10" spans="1:9" s="112" customFormat="1" ht="19.5" customHeight="1">
      <c r="A10" s="36" t="s">
        <v>447</v>
      </c>
      <c r="B10" s="31" t="s">
        <v>211</v>
      </c>
      <c r="C10" s="37" t="s">
        <v>448</v>
      </c>
      <c r="D10" s="422">
        <v>1</v>
      </c>
      <c r="E10" s="420">
        <v>18139</v>
      </c>
      <c r="F10" s="110"/>
      <c r="G10" s="110"/>
      <c r="H10" s="92"/>
      <c r="I10" s="111"/>
    </row>
    <row r="11" spans="1:9" s="84" customFormat="1" ht="19.5" customHeight="1">
      <c r="A11" s="36" t="s">
        <v>476</v>
      </c>
      <c r="B11" s="31" t="s">
        <v>232</v>
      </c>
      <c r="C11" s="37" t="s">
        <v>477</v>
      </c>
      <c r="D11" s="422">
        <v>4</v>
      </c>
      <c r="E11" s="420">
        <v>313083</v>
      </c>
      <c r="F11" s="110"/>
      <c r="G11" s="110"/>
      <c r="H11" s="92"/>
      <c r="I11" s="93"/>
    </row>
    <row r="12" spans="1:9" s="81" customFormat="1" ht="19.5" customHeight="1">
      <c r="A12" s="36"/>
      <c r="B12" s="31"/>
      <c r="C12" s="134" t="s">
        <v>43</v>
      </c>
      <c r="D12" s="52"/>
      <c r="E12" s="50">
        <f>SUM(E10:E11)</f>
        <v>331222</v>
      </c>
      <c r="F12" s="84"/>
      <c r="G12" s="83"/>
    </row>
    <row r="13" spans="1:9" s="84" customFormat="1" ht="19.5" customHeight="1">
      <c r="A13" s="36"/>
      <c r="B13" s="31"/>
      <c r="C13" s="134" t="s">
        <v>41</v>
      </c>
      <c r="D13" s="52"/>
      <c r="E13" s="50">
        <v>3090903</v>
      </c>
      <c r="F13" s="91"/>
      <c r="G13" s="91"/>
      <c r="H13" s="92"/>
      <c r="I13" s="93"/>
    </row>
    <row r="14" spans="1:9" s="84" customFormat="1" ht="19.5" customHeight="1">
      <c r="A14" s="31"/>
      <c r="B14" s="31"/>
      <c r="C14" s="134"/>
      <c r="D14" s="52" t="s">
        <v>15</v>
      </c>
      <c r="E14" s="50">
        <f>SUM(E12:E13)</f>
        <v>3422125</v>
      </c>
      <c r="F14" s="407"/>
      <c r="G14" s="407"/>
      <c r="H14" s="92"/>
      <c r="I14" s="93"/>
    </row>
    <row r="15" spans="1:9" s="84" customFormat="1" ht="19.5" customHeight="1">
      <c r="A15" s="480"/>
      <c r="B15" s="481"/>
      <c r="C15" s="482"/>
      <c r="D15" s="483"/>
      <c r="E15" s="484"/>
      <c r="F15" s="479"/>
      <c r="G15" s="479"/>
      <c r="H15" s="92"/>
      <c r="I15" s="93"/>
    </row>
    <row r="16" spans="1:9" s="84" customFormat="1" ht="19.5" customHeight="1">
      <c r="A16" s="480"/>
      <c r="B16" s="481"/>
      <c r="C16" s="697" t="s">
        <v>152</v>
      </c>
      <c r="D16" s="697"/>
      <c r="E16" s="697"/>
      <c r="F16" s="697"/>
      <c r="G16" s="697"/>
      <c r="H16" s="92"/>
      <c r="I16" s="93"/>
    </row>
    <row r="17" spans="1:9" s="84" customFormat="1" ht="19.5" customHeight="1">
      <c r="A17" s="68" t="s">
        <v>11</v>
      </c>
      <c r="B17" s="69" t="s">
        <v>12</v>
      </c>
      <c r="C17" s="69" t="s">
        <v>7</v>
      </c>
      <c r="D17" s="69" t="s">
        <v>10</v>
      </c>
      <c r="E17" s="70" t="s">
        <v>8</v>
      </c>
      <c r="F17" s="91"/>
      <c r="G17" s="91"/>
      <c r="H17" s="92"/>
      <c r="I17" s="93"/>
    </row>
    <row r="18" spans="1:9" s="86" customFormat="1" ht="19.5" customHeight="1">
      <c r="A18" s="36" t="s">
        <v>534</v>
      </c>
      <c r="B18" s="31" t="s">
        <v>196</v>
      </c>
      <c r="C18" s="37" t="s">
        <v>556</v>
      </c>
      <c r="D18" s="33">
        <v>6</v>
      </c>
      <c r="E18" s="154">
        <v>148401</v>
      </c>
      <c r="F18" s="94"/>
      <c r="G18" s="94"/>
      <c r="H18" s="95"/>
      <c r="I18" s="106"/>
    </row>
    <row r="19" spans="1:9" s="84" customFormat="1" ht="19.5" customHeight="1">
      <c r="A19" s="36" t="s">
        <v>557</v>
      </c>
      <c r="B19" s="31" t="s">
        <v>505</v>
      </c>
      <c r="C19" s="37" t="s">
        <v>558</v>
      </c>
      <c r="D19" s="33">
        <v>7</v>
      </c>
      <c r="E19" s="154">
        <v>354990</v>
      </c>
      <c r="F19" s="91"/>
      <c r="G19" s="91"/>
      <c r="H19" s="92"/>
      <c r="I19" s="93"/>
    </row>
    <row r="20" spans="1:9" s="112" customFormat="1" ht="19.5" customHeight="1">
      <c r="A20" s="116" t="s">
        <v>449</v>
      </c>
      <c r="B20" s="116" t="s">
        <v>450</v>
      </c>
      <c r="C20" s="438" t="s">
        <v>563</v>
      </c>
      <c r="D20" s="43">
        <v>1</v>
      </c>
      <c r="E20" s="439">
        <v>236073</v>
      </c>
      <c r="F20" s="110"/>
      <c r="G20" s="110"/>
      <c r="H20" s="111"/>
      <c r="I20" s="111"/>
    </row>
    <row r="21" spans="1:9" s="84" customFormat="1" ht="19.5" hidden="1" customHeight="1">
      <c r="A21" s="36"/>
      <c r="B21" s="31"/>
      <c r="C21" s="37"/>
      <c r="D21" s="33"/>
      <c r="E21" s="154"/>
      <c r="F21" s="91"/>
      <c r="G21" s="91"/>
      <c r="H21" s="124"/>
      <c r="I21" s="93"/>
    </row>
    <row r="22" spans="1:9" s="84" customFormat="1" ht="19.5" hidden="1" customHeight="1">
      <c r="A22" s="36"/>
      <c r="B22" s="31"/>
      <c r="C22" s="37"/>
      <c r="D22" s="33"/>
      <c r="E22" s="154"/>
      <c r="F22" s="91"/>
      <c r="G22" s="91"/>
      <c r="H22" s="124"/>
      <c r="I22" s="93"/>
    </row>
    <row r="23" spans="1:9" s="84" customFormat="1" ht="19.5" hidden="1" customHeight="1">
      <c r="A23" s="40"/>
      <c r="B23" s="41"/>
      <c r="C23" s="42"/>
      <c r="D23" s="43"/>
      <c r="E23" s="44"/>
      <c r="F23" s="106"/>
      <c r="G23" s="106"/>
      <c r="H23" s="125"/>
      <c r="I23" s="93"/>
    </row>
    <row r="24" spans="1:9" s="84" customFormat="1" ht="19.5" hidden="1" customHeight="1">
      <c r="A24" s="36"/>
      <c r="B24" s="45"/>
      <c r="C24" s="32"/>
      <c r="D24" s="33"/>
      <c r="E24" s="38"/>
      <c r="F24" s="57"/>
      <c r="G24" s="58"/>
      <c r="H24" s="59"/>
      <c r="I24" s="93"/>
    </row>
    <row r="25" spans="1:9" s="81" customFormat="1" ht="19.5" hidden="1" customHeight="1">
      <c r="A25" s="36"/>
      <c r="B25" s="45"/>
      <c r="C25" s="32"/>
      <c r="D25" s="33"/>
      <c r="E25" s="38"/>
      <c r="F25" s="57"/>
      <c r="G25" s="58"/>
      <c r="H25" s="59"/>
      <c r="I25" s="91"/>
    </row>
    <row r="26" spans="1:9" s="81" customFormat="1" ht="19.5" hidden="1" customHeight="1">
      <c r="A26" s="36"/>
      <c r="B26" s="45"/>
      <c r="C26" s="32"/>
      <c r="D26" s="33"/>
      <c r="E26" s="38"/>
      <c r="F26" s="57"/>
      <c r="G26" s="58"/>
      <c r="H26" s="489">
        <v>956261.91</v>
      </c>
      <c r="I26" s="91"/>
    </row>
    <row r="27" spans="1:9" s="127" customFormat="1" ht="19.5" hidden="1" customHeight="1">
      <c r="A27" s="31"/>
      <c r="B27" s="31"/>
      <c r="C27" s="37"/>
      <c r="D27" s="33"/>
      <c r="E27" s="38"/>
      <c r="F27" s="57"/>
      <c r="G27" s="58"/>
      <c r="H27" s="489">
        <v>945145</v>
      </c>
      <c r="I27" s="126"/>
    </row>
    <row r="28" spans="1:9" s="127" customFormat="1" ht="19.5" hidden="1" customHeight="1">
      <c r="A28" s="36"/>
      <c r="B28" s="31"/>
      <c r="C28" s="37"/>
      <c r="D28" s="33"/>
      <c r="E28" s="154"/>
      <c r="F28" s="57"/>
      <c r="G28" s="58"/>
      <c r="H28" s="59"/>
      <c r="I28" s="126"/>
    </row>
    <row r="29" spans="1:9" s="84" customFormat="1" ht="19.5" hidden="1" customHeight="1">
      <c r="A29" s="476"/>
      <c r="B29" s="47"/>
      <c r="C29" s="477"/>
      <c r="D29" s="478"/>
      <c r="E29" s="475"/>
      <c r="F29" s="57"/>
      <c r="G29" s="58"/>
      <c r="H29" s="59"/>
      <c r="I29" s="93"/>
    </row>
    <row r="30" spans="1:9" s="84" customFormat="1" ht="19.5" hidden="1" customHeight="1">
      <c r="A30" s="40"/>
      <c r="B30" s="41"/>
      <c r="C30" s="42"/>
      <c r="D30" s="43"/>
      <c r="E30" s="44"/>
      <c r="F30" s="57"/>
      <c r="G30" s="58"/>
      <c r="H30" s="59"/>
      <c r="I30" s="93"/>
    </row>
    <row r="31" spans="1:9" s="84" customFormat="1" ht="19.5" customHeight="1">
      <c r="A31" s="31"/>
      <c r="B31" s="31"/>
      <c r="C31" s="134" t="s">
        <v>43</v>
      </c>
      <c r="D31" s="33"/>
      <c r="E31" s="50">
        <f>SUM(E18:E30)</f>
        <v>739464</v>
      </c>
      <c r="F31" s="57"/>
      <c r="G31" s="58"/>
      <c r="H31" s="59"/>
      <c r="I31" s="93"/>
    </row>
    <row r="32" spans="1:9" s="84" customFormat="1" ht="19.5" customHeight="1">
      <c r="A32" s="36"/>
      <c r="B32" s="31"/>
      <c r="C32" s="134" t="s">
        <v>41</v>
      </c>
      <c r="D32" s="49"/>
      <c r="E32" s="85">
        <v>3806653</v>
      </c>
      <c r="F32" s="57"/>
      <c r="G32" s="58"/>
      <c r="H32" s="59"/>
      <c r="I32" s="93"/>
    </row>
    <row r="33" spans="1:9" s="112" customFormat="1" ht="19.5" customHeight="1">
      <c r="A33" s="36"/>
      <c r="B33" s="31"/>
      <c r="C33" s="32"/>
      <c r="D33" s="52" t="s">
        <v>15</v>
      </c>
      <c r="E33" s="50">
        <f>SUM(E31:E32)</f>
        <v>4546117</v>
      </c>
      <c r="F33" s="57"/>
      <c r="G33" s="58"/>
      <c r="H33" s="59"/>
      <c r="I33" s="111"/>
    </row>
    <row r="34" spans="1:9" s="112" customFormat="1" ht="19.5" customHeight="1">
      <c r="A34" s="133"/>
      <c r="B34" s="81"/>
      <c r="C34" s="87"/>
      <c r="D34" s="88"/>
      <c r="E34" s="187"/>
      <c r="F34" s="57"/>
      <c r="G34" s="58"/>
      <c r="H34" s="59"/>
      <c r="I34" s="111"/>
    </row>
    <row r="35" spans="1:9" s="112" customFormat="1" ht="19.5" customHeight="1">
      <c r="A35" s="133"/>
      <c r="B35" s="81"/>
      <c r="C35" s="87"/>
      <c r="D35" s="88"/>
      <c r="E35" s="187"/>
      <c r="F35" s="57"/>
      <c r="G35" s="58"/>
      <c r="H35" s="59"/>
      <c r="I35" s="111"/>
    </row>
    <row r="36" spans="1:9" s="509" customFormat="1" ht="19.5" customHeight="1">
      <c r="A36" s="505"/>
      <c r="B36" s="506"/>
      <c r="C36" s="697" t="s">
        <v>153</v>
      </c>
      <c r="D36" s="697"/>
      <c r="E36" s="697"/>
      <c r="F36" s="697"/>
      <c r="G36" s="697"/>
      <c r="H36" s="507"/>
      <c r="I36" s="508"/>
    </row>
    <row r="37" spans="1:9" s="84" customFormat="1" ht="19.5" customHeight="1">
      <c r="A37" s="68" t="s">
        <v>11</v>
      </c>
      <c r="B37" s="69" t="s">
        <v>12</v>
      </c>
      <c r="C37" s="69" t="s">
        <v>7</v>
      </c>
      <c r="D37" s="69" t="s">
        <v>10</v>
      </c>
      <c r="E37" s="70" t="s">
        <v>8</v>
      </c>
      <c r="F37" s="91"/>
      <c r="G37" s="91"/>
      <c r="H37" s="92"/>
      <c r="I37" s="93"/>
    </row>
    <row r="38" spans="1:9" s="86" customFormat="1" ht="19.5" customHeight="1">
      <c r="A38" s="31" t="s">
        <v>821</v>
      </c>
      <c r="B38" s="31" t="s">
        <v>211</v>
      </c>
      <c r="C38" s="32" t="s">
        <v>822</v>
      </c>
      <c r="D38" s="33">
        <v>1</v>
      </c>
      <c r="E38" s="154">
        <v>59381</v>
      </c>
      <c r="F38" s="94"/>
      <c r="G38" s="94"/>
      <c r="H38" s="95"/>
      <c r="I38" s="106"/>
    </row>
    <row r="39" spans="1:9" s="84" customFormat="1" ht="19.5" customHeight="1">
      <c r="A39" s="36" t="s">
        <v>823</v>
      </c>
      <c r="B39" s="31" t="s">
        <v>824</v>
      </c>
      <c r="C39" s="31" t="s">
        <v>825</v>
      </c>
      <c r="D39" s="33">
        <v>4</v>
      </c>
      <c r="E39" s="154">
        <v>248851</v>
      </c>
      <c r="F39" s="91"/>
      <c r="G39" s="91"/>
      <c r="H39" s="92"/>
      <c r="I39" s="93"/>
    </row>
    <row r="40" spans="1:9" s="112" customFormat="1" ht="19.5" customHeight="1">
      <c r="A40" s="116" t="s">
        <v>826</v>
      </c>
      <c r="B40" s="116" t="s">
        <v>175</v>
      </c>
      <c r="C40" s="42" t="s">
        <v>827</v>
      </c>
      <c r="D40" s="43">
        <v>2</v>
      </c>
      <c r="E40" s="439">
        <v>196775.23</v>
      </c>
      <c r="F40" s="110"/>
      <c r="G40" s="110"/>
      <c r="H40" s="111"/>
      <c r="I40" s="111"/>
    </row>
    <row r="41" spans="1:9" s="84" customFormat="1" ht="19.5" hidden="1" customHeight="1">
      <c r="A41" s="36"/>
      <c r="B41" s="31"/>
      <c r="C41" s="32"/>
      <c r="D41" s="33"/>
      <c r="E41" s="154"/>
      <c r="F41" s="91"/>
      <c r="G41" s="91"/>
      <c r="H41" s="124"/>
      <c r="I41" s="93"/>
    </row>
    <row r="42" spans="1:9" s="84" customFormat="1" ht="19.5" hidden="1" customHeight="1">
      <c r="A42" s="36"/>
      <c r="B42" s="31"/>
      <c r="C42" s="32"/>
      <c r="D42" s="33"/>
      <c r="E42" s="154"/>
      <c r="F42" s="91"/>
      <c r="G42" s="91"/>
      <c r="H42" s="124"/>
      <c r="I42" s="93"/>
    </row>
    <row r="43" spans="1:9" s="84" customFormat="1" ht="19.5" hidden="1" customHeight="1">
      <c r="A43" s="40"/>
      <c r="B43" s="116"/>
      <c r="C43" s="42"/>
      <c r="D43" s="43"/>
      <c r="E43" s="44"/>
      <c r="F43" s="106"/>
      <c r="G43" s="106"/>
      <c r="H43" s="125"/>
      <c r="I43" s="93"/>
    </row>
    <row r="44" spans="1:9" s="84" customFormat="1" ht="19.5" hidden="1" customHeight="1">
      <c r="A44" s="36"/>
      <c r="B44" s="31"/>
      <c r="C44" s="32"/>
      <c r="D44" s="33"/>
      <c r="E44" s="38"/>
      <c r="F44" s="57"/>
      <c r="G44" s="58"/>
      <c r="H44" s="59"/>
      <c r="I44" s="93"/>
    </row>
    <row r="45" spans="1:9" s="81" customFormat="1" ht="19.5" hidden="1" customHeight="1">
      <c r="A45" s="36"/>
      <c r="B45" s="31"/>
      <c r="C45" s="32"/>
      <c r="D45" s="33"/>
      <c r="E45" s="38"/>
      <c r="F45" s="57"/>
      <c r="G45" s="58"/>
      <c r="H45" s="59"/>
      <c r="I45" s="91"/>
    </row>
    <row r="46" spans="1:9" s="81" customFormat="1" ht="19.5" hidden="1" customHeight="1">
      <c r="A46" s="36"/>
      <c r="B46" s="31"/>
      <c r="C46" s="32"/>
      <c r="D46" s="33"/>
      <c r="E46" s="38"/>
      <c r="F46" s="57"/>
      <c r="G46" s="58"/>
      <c r="H46" s="489">
        <v>956261.91</v>
      </c>
      <c r="I46" s="91"/>
    </row>
    <row r="47" spans="1:9" s="127" customFormat="1" ht="19.5" hidden="1" customHeight="1">
      <c r="A47" s="31"/>
      <c r="B47" s="31"/>
      <c r="C47" s="32"/>
      <c r="D47" s="33"/>
      <c r="E47" s="38"/>
      <c r="F47" s="57"/>
      <c r="G47" s="58"/>
      <c r="H47" s="489">
        <v>945145</v>
      </c>
      <c r="I47" s="126"/>
    </row>
    <row r="48" spans="1:9" s="127" customFormat="1" ht="19.5" hidden="1" customHeight="1">
      <c r="A48" s="36"/>
      <c r="B48" s="31"/>
      <c r="C48" s="32"/>
      <c r="D48" s="33"/>
      <c r="E48" s="154"/>
      <c r="F48" s="57"/>
      <c r="G48" s="58"/>
      <c r="H48" s="59"/>
      <c r="I48" s="126"/>
    </row>
    <row r="49" spans="1:9" s="84" customFormat="1" ht="19.5" hidden="1" customHeight="1">
      <c r="A49" s="476"/>
      <c r="B49" s="47"/>
      <c r="C49" s="46"/>
      <c r="D49" s="478"/>
      <c r="E49" s="475"/>
      <c r="F49" s="57"/>
      <c r="G49" s="58"/>
      <c r="H49" s="59"/>
      <c r="I49" s="93"/>
    </row>
    <row r="50" spans="1:9" s="84" customFormat="1" ht="19.5" hidden="1" customHeight="1">
      <c r="A50" s="40"/>
      <c r="B50" s="116"/>
      <c r="C50" s="42"/>
      <c r="D50" s="43"/>
      <c r="E50" s="44"/>
      <c r="F50" s="57"/>
      <c r="G50" s="58"/>
      <c r="H50" s="59"/>
      <c r="I50" s="93"/>
    </row>
    <row r="51" spans="1:9" s="84" customFormat="1" ht="19.5" customHeight="1">
      <c r="A51" s="40" t="s">
        <v>437</v>
      </c>
      <c r="B51" s="116" t="s">
        <v>828</v>
      </c>
      <c r="C51" s="42" t="s">
        <v>829</v>
      </c>
      <c r="D51" s="43">
        <v>1</v>
      </c>
      <c r="E51" s="44">
        <v>54846</v>
      </c>
      <c r="F51" s="57"/>
      <c r="G51" s="58"/>
      <c r="H51" s="59"/>
      <c r="I51" s="93"/>
    </row>
    <row r="52" spans="1:9" s="84" customFormat="1" ht="19.5" customHeight="1">
      <c r="A52" s="40" t="s">
        <v>830</v>
      </c>
      <c r="B52" s="116" t="s">
        <v>124</v>
      </c>
      <c r="C52" s="42" t="s">
        <v>831</v>
      </c>
      <c r="D52" s="43">
        <v>3</v>
      </c>
      <c r="E52" s="44">
        <v>155827.72</v>
      </c>
      <c r="F52" s="57"/>
      <c r="G52" s="58"/>
      <c r="H52" s="59"/>
      <c r="I52" s="93"/>
    </row>
    <row r="53" spans="1:9" s="84" customFormat="1" ht="19.5" customHeight="1">
      <c r="A53" s="40" t="s">
        <v>832</v>
      </c>
      <c r="B53" s="116" t="s">
        <v>60</v>
      </c>
      <c r="C53" s="42" t="s">
        <v>833</v>
      </c>
      <c r="D53" s="43">
        <v>2</v>
      </c>
      <c r="E53" s="44">
        <v>62558</v>
      </c>
      <c r="F53" s="57"/>
      <c r="G53" s="58"/>
      <c r="H53" s="59"/>
      <c r="I53" s="93"/>
    </row>
    <row r="54" spans="1:9" s="84" customFormat="1" ht="19.5" customHeight="1">
      <c r="A54" s="40" t="s">
        <v>834</v>
      </c>
      <c r="B54" s="116" t="s">
        <v>835</v>
      </c>
      <c r="C54" s="42" t="s">
        <v>836</v>
      </c>
      <c r="D54" s="43">
        <v>1</v>
      </c>
      <c r="E54" s="44">
        <v>74472.800000000003</v>
      </c>
      <c r="F54" s="57"/>
      <c r="G54" s="58"/>
      <c r="H54" s="59"/>
      <c r="I54" s="93"/>
    </row>
    <row r="55" spans="1:9" s="84" customFormat="1" ht="19.5" customHeight="1">
      <c r="A55" s="40"/>
      <c r="B55" s="116"/>
      <c r="C55" s="42"/>
      <c r="D55" s="43"/>
      <c r="E55" s="44"/>
      <c r="F55" s="57"/>
      <c r="G55" s="58"/>
      <c r="H55" s="59"/>
      <c r="I55" s="93"/>
    </row>
    <row r="56" spans="1:9" s="84" customFormat="1" ht="19.5" customHeight="1">
      <c r="A56" s="31"/>
      <c r="B56" s="31"/>
      <c r="C56" s="134" t="s">
        <v>43</v>
      </c>
      <c r="D56" s="33"/>
      <c r="E56" s="50">
        <f>SUM(E38:E55)</f>
        <v>852711.75</v>
      </c>
      <c r="F56" s="57"/>
      <c r="G56" s="58"/>
      <c r="H56" s="59"/>
      <c r="I56" s="93"/>
    </row>
    <row r="57" spans="1:9" s="84" customFormat="1" ht="19.5" customHeight="1">
      <c r="A57" s="36"/>
      <c r="B57" s="31"/>
      <c r="C57" s="134" t="s">
        <v>41</v>
      </c>
      <c r="D57" s="49"/>
      <c r="E57" s="85">
        <v>5060131</v>
      </c>
      <c r="F57" s="57"/>
      <c r="G57" s="58"/>
      <c r="H57" s="59"/>
      <c r="I57" s="93"/>
    </row>
    <row r="58" spans="1:9" s="112" customFormat="1" ht="19.5" customHeight="1">
      <c r="A58" s="36"/>
      <c r="B58" s="31"/>
      <c r="C58" s="32"/>
      <c r="D58" s="52" t="s">
        <v>15</v>
      </c>
      <c r="E58" s="50">
        <f>SUM(E57:E57)</f>
        <v>5060131</v>
      </c>
      <c r="F58" s="57"/>
      <c r="G58" s="58"/>
      <c r="H58" s="59"/>
      <c r="I58" s="111"/>
    </row>
    <row r="59" spans="1:9" s="112" customFormat="1" ht="19.5" customHeight="1">
      <c r="A59" s="133"/>
      <c r="B59" s="81"/>
      <c r="C59" s="87"/>
      <c r="D59" s="88"/>
      <c r="E59" s="187"/>
      <c r="F59" s="57"/>
      <c r="G59" s="58"/>
      <c r="H59" s="59"/>
      <c r="I59" s="111"/>
    </row>
    <row r="60" spans="1:9" s="112" customFormat="1" ht="19.5" customHeight="1">
      <c r="A60" s="133"/>
      <c r="B60" s="81"/>
      <c r="C60" s="510" t="s">
        <v>154</v>
      </c>
      <c r="D60" s="88"/>
      <c r="E60" s="187"/>
      <c r="F60" s="57"/>
      <c r="G60" s="58"/>
      <c r="H60" s="59"/>
      <c r="I60" s="111"/>
    </row>
    <row r="61" spans="1:9" s="112" customFormat="1" ht="19.5" customHeight="1">
      <c r="A61" s="68" t="s">
        <v>11</v>
      </c>
      <c r="B61" s="69" t="s">
        <v>12</v>
      </c>
      <c r="C61" s="69" t="s">
        <v>7</v>
      </c>
      <c r="D61" s="69" t="s">
        <v>10</v>
      </c>
      <c r="E61" s="70" t="s">
        <v>8</v>
      </c>
      <c r="F61" s="57"/>
      <c r="G61" s="58"/>
      <c r="H61" s="59"/>
      <c r="I61" s="111"/>
    </row>
    <row r="62" spans="1:9" s="112" customFormat="1" ht="19.5" customHeight="1">
      <c r="A62" s="36" t="s">
        <v>627</v>
      </c>
      <c r="B62" s="31" t="s">
        <v>257</v>
      </c>
      <c r="C62" s="37" t="s">
        <v>628</v>
      </c>
      <c r="D62" s="33">
        <v>1</v>
      </c>
      <c r="E62" s="154">
        <v>18485</v>
      </c>
      <c r="F62" s="57"/>
      <c r="G62" s="58"/>
      <c r="H62" s="59"/>
      <c r="I62" s="111"/>
    </row>
    <row r="63" spans="1:9" s="112" customFormat="1" ht="19.5" customHeight="1">
      <c r="A63" s="36" t="s">
        <v>725</v>
      </c>
      <c r="B63" s="31" t="s">
        <v>60</v>
      </c>
      <c r="C63" s="37" t="s">
        <v>726</v>
      </c>
      <c r="D63" s="33">
        <v>2</v>
      </c>
      <c r="E63" s="154">
        <v>13144</v>
      </c>
      <c r="F63" s="57"/>
      <c r="G63" s="58"/>
      <c r="H63" s="59"/>
      <c r="I63" s="111"/>
    </row>
    <row r="64" spans="1:9" s="112" customFormat="1" ht="19.5" customHeight="1">
      <c r="A64" s="116" t="s">
        <v>744</v>
      </c>
      <c r="B64" s="116" t="s">
        <v>745</v>
      </c>
      <c r="C64" s="438" t="s">
        <v>746</v>
      </c>
      <c r="D64" s="43">
        <v>2</v>
      </c>
      <c r="E64" s="439">
        <v>37486</v>
      </c>
      <c r="F64" s="57"/>
      <c r="G64" s="58"/>
      <c r="H64" s="59"/>
      <c r="I64" s="111"/>
    </row>
    <row r="65" spans="1:9" s="84" customFormat="1" ht="19.5" customHeight="1">
      <c r="A65" s="36" t="s">
        <v>765</v>
      </c>
      <c r="B65" s="31" t="s">
        <v>96</v>
      </c>
      <c r="C65" s="37" t="s">
        <v>766</v>
      </c>
      <c r="D65" s="33">
        <v>3</v>
      </c>
      <c r="E65" s="154">
        <v>27807</v>
      </c>
      <c r="F65" s="57"/>
      <c r="G65" s="58"/>
      <c r="H65" s="59"/>
      <c r="I65" s="93"/>
    </row>
    <row r="66" spans="1:9" s="127" customFormat="1" ht="19.5" customHeight="1">
      <c r="A66" s="36" t="s">
        <v>767</v>
      </c>
      <c r="B66" s="31" t="s">
        <v>183</v>
      </c>
      <c r="C66" s="37" t="s">
        <v>768</v>
      </c>
      <c r="D66" s="33">
        <v>4</v>
      </c>
      <c r="E66" s="154">
        <v>14668</v>
      </c>
      <c r="F66" s="57"/>
      <c r="G66" s="58"/>
      <c r="H66" s="59"/>
      <c r="I66" s="126"/>
    </row>
    <row r="67" spans="1:9" s="127" customFormat="1" ht="19.5" customHeight="1">
      <c r="A67" s="40" t="s">
        <v>777</v>
      </c>
      <c r="B67" s="41" t="s">
        <v>50</v>
      </c>
      <c r="C67" s="42" t="s">
        <v>778</v>
      </c>
      <c r="D67" s="43">
        <v>1</v>
      </c>
      <c r="E67" s="44">
        <v>22351</v>
      </c>
      <c r="F67" s="57"/>
      <c r="G67" s="58"/>
      <c r="H67" s="59"/>
      <c r="I67" s="126"/>
    </row>
    <row r="68" spans="1:9" s="84" customFormat="1" ht="19.5" customHeight="1">
      <c r="A68" s="40"/>
      <c r="B68" s="41"/>
      <c r="C68" s="42"/>
      <c r="D68" s="43"/>
      <c r="E68" s="44"/>
      <c r="F68" s="57"/>
      <c r="G68" s="58"/>
      <c r="H68" s="59"/>
      <c r="I68" s="93"/>
    </row>
    <row r="69" spans="1:9" s="84" customFormat="1" ht="19.5" customHeight="1">
      <c r="A69" s="31"/>
      <c r="B69" s="31"/>
      <c r="C69" s="134" t="s">
        <v>43</v>
      </c>
      <c r="D69" s="33"/>
      <c r="E69" s="50">
        <f>SUM(E62:E68)</f>
        <v>133941</v>
      </c>
      <c r="F69" s="57"/>
      <c r="G69" s="58"/>
      <c r="H69" s="59"/>
      <c r="I69" s="93"/>
    </row>
    <row r="70" spans="1:9" s="84" customFormat="1" ht="19.5" customHeight="1">
      <c r="A70" s="36"/>
      <c r="B70" s="31"/>
      <c r="C70" s="134" t="s">
        <v>41</v>
      </c>
      <c r="D70" s="49"/>
      <c r="E70" s="85">
        <v>2582410</v>
      </c>
      <c r="F70" s="57"/>
      <c r="G70" s="58"/>
      <c r="H70" s="59"/>
      <c r="I70" s="93"/>
    </row>
    <row r="71" spans="1:9" s="84" customFormat="1" ht="19.5" customHeight="1">
      <c r="A71" s="36"/>
      <c r="B71" s="31"/>
      <c r="C71" s="32"/>
      <c r="D71" s="52" t="s">
        <v>15</v>
      </c>
      <c r="E71" s="50">
        <f>SUM(E69:E70)</f>
        <v>2716351</v>
      </c>
      <c r="F71" s="57"/>
      <c r="G71" s="58"/>
      <c r="H71" s="59"/>
      <c r="I71" s="93"/>
    </row>
    <row r="72" spans="1:9" s="84" customFormat="1" ht="19.5" customHeight="1">
      <c r="A72" s="133"/>
      <c r="B72" s="81"/>
      <c r="C72" s="87"/>
      <c r="D72" s="88"/>
      <c r="E72" s="187"/>
      <c r="F72" s="57"/>
      <c r="G72" s="58"/>
      <c r="H72" s="59"/>
      <c r="I72" s="93"/>
    </row>
    <row r="73" spans="1:9" s="84" customFormat="1" ht="19.5" customHeight="1" thickBot="1">
      <c r="A73" s="150"/>
      <c r="B73" s="150"/>
      <c r="C73" s="149"/>
      <c r="D73" s="147"/>
      <c r="E73" s="148"/>
      <c r="F73" s="57"/>
      <c r="G73" s="58"/>
      <c r="H73" s="59"/>
      <c r="I73" s="93"/>
    </row>
    <row r="74" spans="1:9" s="84" customFormat="1" ht="19.5" customHeight="1">
      <c r="A74" s="150"/>
      <c r="B74" s="275" t="s">
        <v>161</v>
      </c>
      <c r="C74" s="277" t="s">
        <v>155</v>
      </c>
      <c r="D74" s="278" t="s">
        <v>156</v>
      </c>
      <c r="E74" s="276" t="s">
        <v>162</v>
      </c>
      <c r="F74" s="57"/>
      <c r="G74" s="58"/>
      <c r="H74" s="59"/>
      <c r="I74" s="93"/>
    </row>
    <row r="75" spans="1:9" s="84" customFormat="1" ht="19.5" customHeight="1">
      <c r="A75" s="150"/>
      <c r="B75" s="272" t="s">
        <v>157</v>
      </c>
      <c r="C75" s="282">
        <f>+E12</f>
        <v>331222</v>
      </c>
      <c r="D75" s="279">
        <f>+E13</f>
        <v>3090903</v>
      </c>
      <c r="E75" s="273">
        <f>SUM(C75:D75)</f>
        <v>3422125</v>
      </c>
      <c r="F75" s="57"/>
      <c r="G75" s="58"/>
      <c r="H75" s="59"/>
      <c r="I75" s="93"/>
    </row>
    <row r="76" spans="1:9" s="84" customFormat="1" ht="19.5" customHeight="1">
      <c r="A76" s="150"/>
      <c r="B76" s="272" t="s">
        <v>158</v>
      </c>
      <c r="C76" s="282">
        <f>+E31</f>
        <v>739464</v>
      </c>
      <c r="D76" s="280">
        <f>+E32</f>
        <v>3806653</v>
      </c>
      <c r="E76" s="273">
        <f t="shared" ref="E76:E78" si="0">SUM(C76:D76)</f>
        <v>4546117</v>
      </c>
      <c r="F76" s="57"/>
      <c r="G76" s="58"/>
      <c r="H76" s="59"/>
      <c r="I76" s="93"/>
    </row>
    <row r="77" spans="1:9" s="84" customFormat="1" ht="19.5" customHeight="1">
      <c r="A77" s="150"/>
      <c r="B77" s="272" t="s">
        <v>159</v>
      </c>
      <c r="C77" s="282">
        <f>+E56</f>
        <v>852711.75</v>
      </c>
      <c r="D77" s="281">
        <f>+E57</f>
        <v>5060131</v>
      </c>
      <c r="E77" s="273">
        <f t="shared" si="0"/>
        <v>5912842.75</v>
      </c>
      <c r="F77" s="57"/>
      <c r="G77" s="58"/>
      <c r="H77" s="59"/>
      <c r="I77" s="93"/>
    </row>
    <row r="78" spans="1:9" s="84" customFormat="1" ht="19.5" customHeight="1">
      <c r="A78" s="150"/>
      <c r="B78" s="272" t="s">
        <v>160</v>
      </c>
      <c r="C78" s="282">
        <f>+E69</f>
        <v>133941</v>
      </c>
      <c r="D78" s="282">
        <f>+E70</f>
        <v>2582410</v>
      </c>
      <c r="E78" s="273">
        <f t="shared" si="0"/>
        <v>2716351</v>
      </c>
      <c r="F78" s="57"/>
      <c r="G78" s="58"/>
      <c r="H78" s="59"/>
      <c r="I78" s="93"/>
    </row>
    <row r="79" spans="1:9" s="84" customFormat="1" ht="19.5" customHeight="1">
      <c r="A79" s="150"/>
      <c r="B79" s="272"/>
      <c r="C79" s="282"/>
      <c r="D79" s="282"/>
      <c r="E79" s="273"/>
      <c r="F79" s="57"/>
      <c r="G79" s="58"/>
      <c r="H79" s="59"/>
      <c r="I79" s="93"/>
    </row>
    <row r="80" spans="1:9" s="84" customFormat="1" ht="19.5" customHeight="1" thickBot="1">
      <c r="A80" s="150"/>
      <c r="B80" s="284" t="s">
        <v>163</v>
      </c>
      <c r="C80" s="504">
        <f>SUM(C75:C79)</f>
        <v>2057338.75</v>
      </c>
      <c r="D80" s="283">
        <f>SUM(D75:D78)</f>
        <v>14540097</v>
      </c>
      <c r="E80" s="274">
        <f>SUM(E75:E78)</f>
        <v>16597435.75</v>
      </c>
      <c r="F80" s="57"/>
      <c r="G80" s="58"/>
      <c r="H80" s="59"/>
      <c r="I80" s="93"/>
    </row>
    <row r="81" spans="1:9" s="97" customFormat="1" ht="19.5" customHeight="1">
      <c r="A81" s="150"/>
      <c r="B81" s="150"/>
      <c r="C81" s="149"/>
      <c r="D81" s="147"/>
      <c r="E81" s="148"/>
      <c r="F81" s="57"/>
      <c r="G81" s="58"/>
      <c r="H81" s="59"/>
      <c r="I81" s="96"/>
    </row>
    <row r="82" spans="1:9" s="97" customFormat="1" ht="19.5" customHeight="1">
      <c r="A82" s="150"/>
      <c r="B82" s="150"/>
      <c r="C82" s="149"/>
      <c r="D82" s="147"/>
      <c r="E82" s="148"/>
      <c r="F82" s="57"/>
      <c r="G82" s="58"/>
      <c r="H82" s="59"/>
      <c r="I82" s="96"/>
    </row>
    <row r="83" spans="1:9" s="97" customFormat="1" ht="19.5" customHeight="1">
      <c r="A83" s="150"/>
      <c r="B83" s="150"/>
      <c r="C83" s="149"/>
      <c r="D83" s="147"/>
      <c r="E83" s="148"/>
      <c r="F83" s="57"/>
      <c r="G83" s="58"/>
      <c r="H83" s="59"/>
      <c r="I83" s="96"/>
    </row>
    <row r="84" spans="1:9" s="97" customFormat="1" ht="19.5" customHeight="1">
      <c r="A84" s="150"/>
      <c r="B84" s="150"/>
      <c r="C84" s="149"/>
      <c r="D84" s="147"/>
      <c r="E84" s="148"/>
      <c r="F84" s="57"/>
      <c r="G84" s="58"/>
      <c r="H84" s="59"/>
      <c r="I84" s="96"/>
    </row>
    <row r="85" spans="1:9" s="97" customFormat="1" ht="19.5" customHeight="1">
      <c r="A85" s="150"/>
      <c r="B85" s="150"/>
      <c r="C85" s="149"/>
      <c r="D85" s="147"/>
      <c r="E85" s="148"/>
      <c r="F85" s="57"/>
      <c r="G85" s="58"/>
      <c r="H85" s="59"/>
      <c r="I85" s="96"/>
    </row>
    <row r="86" spans="1:9" s="97" customFormat="1" ht="19.5" customHeight="1">
      <c r="A86" s="150"/>
      <c r="B86" s="150"/>
      <c r="C86" s="149"/>
      <c r="D86" s="147"/>
      <c r="E86" s="148"/>
      <c r="F86" s="57"/>
      <c r="G86" s="58"/>
      <c r="H86" s="59"/>
      <c r="I86" s="96"/>
    </row>
    <row r="87" spans="1:9" s="73" customFormat="1" ht="19.5" customHeight="1">
      <c r="A87" s="150"/>
      <c r="B87" s="150"/>
      <c r="C87" s="149"/>
      <c r="D87" s="147"/>
      <c r="E87" s="148"/>
      <c r="F87" s="57"/>
      <c r="G87" s="58"/>
      <c r="H87" s="59"/>
    </row>
    <row r="88" spans="1:9" s="73" customFormat="1" ht="19.5" customHeight="1">
      <c r="A88" s="150"/>
      <c r="B88" s="150"/>
      <c r="C88" s="149"/>
      <c r="D88" s="147"/>
      <c r="E88" s="148"/>
      <c r="F88" s="57"/>
      <c r="G88" s="58"/>
      <c r="H88" s="59"/>
    </row>
    <row r="89" spans="1:9" s="73" customFormat="1" ht="19.5" customHeight="1">
      <c r="A89" s="150"/>
      <c r="B89" s="150"/>
      <c r="C89" s="149"/>
      <c r="D89" s="147"/>
      <c r="E89" s="148"/>
      <c r="F89" s="57"/>
      <c r="G89" s="58"/>
      <c r="H89" s="59"/>
    </row>
    <row r="90" spans="1:9" s="73" customFormat="1" ht="19.5" customHeight="1">
      <c r="A90" s="150"/>
      <c r="B90" s="150"/>
      <c r="C90" s="149"/>
      <c r="D90" s="147"/>
      <c r="E90" s="148"/>
      <c r="F90" s="57"/>
      <c r="G90" s="58"/>
      <c r="H90" s="59"/>
    </row>
    <row r="91" spans="1:9" s="73" customFormat="1" ht="19.5" customHeight="1">
      <c r="A91" s="150"/>
      <c r="B91" s="150"/>
      <c r="C91" s="149"/>
      <c r="D91" s="147"/>
      <c r="E91" s="148"/>
      <c r="F91" s="57"/>
      <c r="G91" s="58"/>
      <c r="H91" s="59"/>
    </row>
    <row r="92" spans="1:9" s="73" customFormat="1" ht="19.5" customHeight="1">
      <c r="A92" s="150"/>
      <c r="B92" s="150"/>
      <c r="C92" s="149"/>
      <c r="D92" s="147"/>
      <c r="E92" s="148"/>
      <c r="F92" s="57"/>
      <c r="G92" s="58"/>
      <c r="H92" s="59"/>
    </row>
    <row r="93" spans="1:9" s="73" customFormat="1" ht="19.5" customHeight="1">
      <c r="A93" s="150"/>
      <c r="B93" s="150"/>
      <c r="C93" s="149"/>
      <c r="D93" s="147"/>
      <c r="E93" s="148"/>
      <c r="F93" s="57"/>
      <c r="G93" s="58"/>
      <c r="H93" s="59"/>
    </row>
    <row r="94" spans="1:9" s="73" customFormat="1" ht="19.5" customHeight="1">
      <c r="A94" s="150"/>
      <c r="B94" s="150"/>
      <c r="C94" s="149"/>
      <c r="D94" s="147"/>
      <c r="E94" s="148"/>
      <c r="F94" s="57"/>
      <c r="G94" s="58"/>
      <c r="H94" s="59"/>
    </row>
    <row r="95" spans="1:9" s="97" customFormat="1" ht="19.5" customHeight="1">
      <c r="A95" s="150"/>
      <c r="B95" s="150"/>
      <c r="C95" s="149"/>
      <c r="D95" s="147"/>
      <c r="E95" s="148"/>
      <c r="F95" s="57"/>
      <c r="G95" s="58"/>
      <c r="H95" s="59"/>
      <c r="I95" s="96"/>
    </row>
    <row r="96" spans="1:9" s="97" customFormat="1" ht="19.5" customHeight="1">
      <c r="A96" s="150"/>
      <c r="B96" s="150"/>
      <c r="C96" s="149"/>
      <c r="D96" s="147"/>
      <c r="E96" s="148"/>
      <c r="F96" s="57"/>
      <c r="G96" s="58"/>
      <c r="H96" s="59"/>
      <c r="I96" s="96"/>
    </row>
    <row r="97" spans="1:8" s="73" customFormat="1" ht="19.5" customHeight="1">
      <c r="A97" s="150"/>
      <c r="B97" s="150"/>
      <c r="C97" s="149"/>
      <c r="D97" s="147"/>
      <c r="E97" s="148"/>
      <c r="F97" s="57"/>
      <c r="G97" s="58"/>
      <c r="H97" s="59"/>
    </row>
    <row r="98" spans="1:8" s="73" customFormat="1" ht="19.5" customHeight="1">
      <c r="A98" s="150"/>
      <c r="B98" s="150"/>
      <c r="C98" s="149"/>
      <c r="D98" s="147"/>
      <c r="E98" s="148"/>
      <c r="F98" s="57"/>
      <c r="G98" s="58"/>
      <c r="H98" s="59"/>
    </row>
    <row r="99" spans="1:8" s="73" customFormat="1" ht="19.5" customHeight="1">
      <c r="A99" s="150"/>
      <c r="B99" s="150"/>
      <c r="C99" s="149"/>
      <c r="D99" s="147"/>
      <c r="E99" s="148"/>
      <c r="F99" s="57"/>
      <c r="G99" s="58"/>
      <c r="H99" s="59"/>
    </row>
    <row r="100" spans="1:8" s="73" customFormat="1" ht="19.5" customHeight="1">
      <c r="A100" s="150"/>
      <c r="B100" s="150"/>
      <c r="C100" s="149"/>
      <c r="D100" s="147"/>
      <c r="E100" s="148"/>
      <c r="F100" s="57"/>
      <c r="G100" s="58"/>
      <c r="H100" s="59"/>
    </row>
    <row r="101" spans="1:8" s="73" customFormat="1" ht="19.5" customHeight="1">
      <c r="A101" s="150"/>
      <c r="B101" s="150"/>
      <c r="C101" s="149"/>
      <c r="D101" s="147"/>
      <c r="E101" s="148"/>
      <c r="F101" s="57"/>
      <c r="G101" s="58"/>
      <c r="H101" s="59"/>
    </row>
    <row r="102" spans="1:8" s="73" customFormat="1" ht="19.5" customHeight="1">
      <c r="A102" s="150"/>
      <c r="B102" s="150"/>
      <c r="C102" s="149"/>
      <c r="D102" s="147"/>
      <c r="E102" s="148"/>
      <c r="F102" s="57"/>
      <c r="G102" s="58"/>
      <c r="H102" s="59"/>
    </row>
    <row r="103" spans="1:8" s="73" customFormat="1" ht="19.5" customHeight="1">
      <c r="A103" s="150"/>
      <c r="B103" s="150"/>
      <c r="C103" s="149"/>
      <c r="D103" s="147"/>
      <c r="E103" s="148"/>
      <c r="F103" s="57"/>
      <c r="G103" s="58"/>
      <c r="H103" s="59"/>
    </row>
    <row r="104" spans="1:8" s="73" customFormat="1" ht="19.5" customHeight="1">
      <c r="A104" s="150"/>
      <c r="B104" s="150"/>
      <c r="C104" s="149"/>
      <c r="D104" s="147"/>
      <c r="E104" s="148"/>
      <c r="F104" s="57"/>
      <c r="G104" s="58"/>
      <c r="H104" s="59"/>
    </row>
    <row r="105" spans="1:8" s="73" customFormat="1" ht="19.5" customHeight="1">
      <c r="A105" s="150"/>
      <c r="B105" s="150"/>
      <c r="C105" s="149"/>
      <c r="D105" s="147"/>
      <c r="E105" s="148"/>
      <c r="F105" s="57"/>
      <c r="G105" s="58"/>
      <c r="H105" s="59"/>
    </row>
    <row r="106" spans="1:8" s="73" customFormat="1" ht="19.5" customHeight="1">
      <c r="A106" s="150"/>
      <c r="B106" s="150"/>
      <c r="C106" s="149"/>
      <c r="D106" s="147"/>
      <c r="E106" s="148"/>
      <c r="F106" s="57"/>
      <c r="G106" s="58"/>
      <c r="H106" s="59"/>
    </row>
    <row r="107" spans="1:8" s="73" customFormat="1" ht="19.5" customHeight="1">
      <c r="A107" s="150"/>
      <c r="B107" s="150"/>
      <c r="C107" s="149"/>
      <c r="D107" s="147"/>
      <c r="E107" s="148"/>
      <c r="F107" s="57"/>
      <c r="G107" s="58"/>
      <c r="H107" s="59"/>
    </row>
  </sheetData>
  <customSheetViews>
    <customSheetView guid="{05968881-C04D-4370-A5DE-8B7E8E78D960}" showPageBreaks="1" hiddenColumns="1">
      <selection sqref="A1:H1"/>
      <rowBreaks count="4" manualBreakCount="4">
        <brk id="32" max="7" man="1"/>
        <brk id="51" max="7" man="1"/>
        <brk id="82" max="16383" man="1"/>
        <brk id="108" max="6" man="1"/>
      </rowBreaks>
      <pageMargins left="0.196850393700787" right="0" top="0.55118110236220497" bottom="0.35433070866141703" header="0.31496062992126" footer="0.31496062992126"/>
      <printOptions horizontalCentered="1" verticalCentered="1"/>
      <pageSetup paperSize="9" scale="80" orientation="landscape" r:id="rId1"/>
      <headerFooter>
        <oddFooter>&amp;C&amp;P</oddFooter>
      </headerFooter>
    </customSheetView>
  </customSheetViews>
  <mergeCells count="5">
    <mergeCell ref="C36:G36"/>
    <mergeCell ref="A1:E1"/>
    <mergeCell ref="A2:E2"/>
    <mergeCell ref="A7:E7"/>
    <mergeCell ref="C16:G16"/>
  </mergeCells>
  <printOptions horizontalCentered="1" verticalCentered="1"/>
  <pageMargins left="0.19685039370078741" right="0" top="0.35433070866141736" bottom="0.35433070866141736" header="0.31496062992125984" footer="0.31496062992125984"/>
  <pageSetup paperSize="9" scale="52" orientation="portrait" r:id="rId2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4"/>
  <sheetViews>
    <sheetView topLeftCell="A181" zoomScale="60" zoomScaleNormal="60" workbookViewId="0">
      <selection sqref="A1:E195"/>
    </sheetView>
  </sheetViews>
  <sheetFormatPr defaultColWidth="9.140625" defaultRowHeight="29.25" customHeight="1"/>
  <cols>
    <col min="1" max="1" width="27.5703125" style="150" customWidth="1"/>
    <col min="2" max="2" width="33" style="150" customWidth="1"/>
    <col min="3" max="3" width="97" style="149" customWidth="1"/>
    <col min="4" max="4" width="30.7109375" style="147" customWidth="1"/>
    <col min="5" max="5" width="46" style="148" customWidth="1"/>
    <col min="6" max="6" width="9.140625" style="57" hidden="1" customWidth="1"/>
    <col min="7" max="7" width="9.5703125" style="58" hidden="1" customWidth="1"/>
    <col min="8" max="8" width="20.140625" style="59" bestFit="1" customWidth="1"/>
    <col min="9" max="16384" width="9.140625" style="59"/>
  </cols>
  <sheetData>
    <row r="1" spans="1:9" s="101" customFormat="1" ht="29.25" customHeight="1">
      <c r="A1" s="695" t="s">
        <v>838</v>
      </c>
      <c r="B1" s="695"/>
      <c r="C1" s="695"/>
      <c r="D1" s="695"/>
      <c r="E1" s="695"/>
      <c r="F1" s="98"/>
      <c r="G1" s="98"/>
      <c r="H1" s="99"/>
      <c r="I1" s="100"/>
    </row>
    <row r="2" spans="1:9" customFormat="1" ht="29.25" customHeight="1">
      <c r="A2" s="694" t="s">
        <v>640</v>
      </c>
      <c r="B2" s="694"/>
      <c r="C2" s="694"/>
      <c r="D2" s="694"/>
      <c r="E2" s="694"/>
    </row>
    <row r="3" spans="1:9" s="112" customFormat="1" ht="29.25" customHeight="1">
      <c r="A3" s="288"/>
      <c r="B3" s="288"/>
      <c r="C3" s="289" t="s">
        <v>3</v>
      </c>
      <c r="D3" s="291"/>
      <c r="E3" s="292"/>
      <c r="F3" s="110"/>
      <c r="G3" s="110"/>
      <c r="H3" s="92"/>
      <c r="I3" s="111"/>
    </row>
    <row r="4" spans="1:9" s="112" customFormat="1" ht="29.25" customHeight="1">
      <c r="A4" s="288"/>
      <c r="B4" s="288"/>
      <c r="C4" s="289" t="s">
        <v>35</v>
      </c>
      <c r="D4" s="289"/>
      <c r="E4" s="292"/>
      <c r="F4" s="110"/>
      <c r="G4" s="110"/>
      <c r="H4" s="92"/>
      <c r="I4" s="111"/>
    </row>
    <row r="5" spans="1:9" ht="29.25" customHeight="1">
      <c r="A5" s="86"/>
      <c r="B5" s="474"/>
      <c r="C5" s="286" t="s">
        <v>164</v>
      </c>
      <c r="D5" s="286"/>
      <c r="E5" s="286"/>
      <c r="F5" s="286"/>
      <c r="G5" s="286"/>
      <c r="H5" s="73"/>
    </row>
    <row r="6" spans="1:9" s="153" customFormat="1" ht="15.75">
      <c r="A6" s="86"/>
      <c r="B6" s="86"/>
      <c r="C6" s="88" t="s">
        <v>35</v>
      </c>
      <c r="D6" s="88"/>
      <c r="E6" s="106"/>
      <c r="F6" s="79"/>
      <c r="G6" s="80"/>
      <c r="H6" s="81"/>
    </row>
    <row r="7" spans="1:9" s="153" customFormat="1" ht="29.25" customHeight="1">
      <c r="A7" s="60"/>
      <c r="B7" s="61"/>
      <c r="C7" s="62"/>
      <c r="D7" s="63" t="s">
        <v>9</v>
      </c>
      <c r="E7" s="64"/>
      <c r="F7" s="82"/>
      <c r="G7" s="83"/>
      <c r="H7" s="80"/>
    </row>
    <row r="8" spans="1:9" s="153" customFormat="1" ht="29.25" customHeight="1">
      <c r="A8" s="68" t="s">
        <v>11</v>
      </c>
      <c r="B8" s="69" t="s">
        <v>12</v>
      </c>
      <c r="C8" s="69" t="s">
        <v>7</v>
      </c>
      <c r="D8" s="69" t="s">
        <v>10</v>
      </c>
      <c r="E8" s="70" t="s">
        <v>8</v>
      </c>
      <c r="F8" s="82"/>
      <c r="G8" s="83"/>
      <c r="H8" s="80"/>
    </row>
    <row r="9" spans="1:9" s="153" customFormat="1" ht="29.25" customHeight="1">
      <c r="A9" s="410" t="s">
        <v>449</v>
      </c>
      <c r="B9" s="411" t="s">
        <v>450</v>
      </c>
      <c r="C9" s="412" t="s">
        <v>451</v>
      </c>
      <c r="D9" s="421">
        <v>4</v>
      </c>
      <c r="E9" s="419">
        <v>235070</v>
      </c>
      <c r="F9" s="82"/>
      <c r="G9" s="83"/>
      <c r="H9" s="81"/>
    </row>
    <row r="10" spans="1:9" s="153" customFormat="1" ht="29.25" customHeight="1">
      <c r="A10" s="410" t="s">
        <v>521</v>
      </c>
      <c r="B10" s="411" t="s">
        <v>522</v>
      </c>
      <c r="C10" s="412" t="s">
        <v>523</v>
      </c>
      <c r="D10" s="421">
        <v>2</v>
      </c>
      <c r="E10" s="419">
        <v>141066</v>
      </c>
      <c r="F10" s="82"/>
      <c r="G10" s="83"/>
      <c r="H10" s="81"/>
    </row>
    <row r="11" spans="1:9" s="153" customFormat="1" ht="29.25" customHeight="1">
      <c r="A11" s="36" t="s">
        <v>524</v>
      </c>
      <c r="B11" s="413" t="s">
        <v>215</v>
      </c>
      <c r="C11" s="414" t="s">
        <v>526</v>
      </c>
      <c r="D11" s="422">
        <v>2</v>
      </c>
      <c r="E11" s="420">
        <v>121500</v>
      </c>
      <c r="F11" s="82"/>
      <c r="G11" s="83"/>
      <c r="H11" s="81"/>
    </row>
    <row r="12" spans="1:9" s="153" customFormat="1" ht="29.25" customHeight="1">
      <c r="A12" s="36" t="s">
        <v>525</v>
      </c>
      <c r="B12" s="414" t="s">
        <v>183</v>
      </c>
      <c r="C12" s="414" t="s">
        <v>209</v>
      </c>
      <c r="D12" s="422">
        <v>3</v>
      </c>
      <c r="E12" s="420">
        <v>164912.24</v>
      </c>
      <c r="F12" s="82"/>
      <c r="G12" s="83"/>
      <c r="H12" s="81"/>
    </row>
    <row r="13" spans="1:9" s="153" customFormat="1" ht="29.25" customHeight="1">
      <c r="A13" s="416" t="s">
        <v>527</v>
      </c>
      <c r="B13" s="416" t="s">
        <v>450</v>
      </c>
      <c r="C13" s="416" t="s">
        <v>528</v>
      </c>
      <c r="D13" s="422">
        <v>3</v>
      </c>
      <c r="E13" s="420">
        <v>150000</v>
      </c>
      <c r="F13" s="82"/>
      <c r="G13" s="83"/>
      <c r="H13" s="81"/>
    </row>
    <row r="14" spans="1:9" s="153" customFormat="1" ht="29.25" customHeight="1">
      <c r="A14" s="410" t="s">
        <v>529</v>
      </c>
      <c r="B14" s="411" t="s">
        <v>254</v>
      </c>
      <c r="C14" s="412" t="s">
        <v>530</v>
      </c>
      <c r="D14" s="421">
        <v>2</v>
      </c>
      <c r="E14" s="419">
        <v>184500</v>
      </c>
      <c r="F14" s="82"/>
      <c r="G14" s="83"/>
      <c r="H14" s="81"/>
    </row>
    <row r="15" spans="1:9" s="153" customFormat="1" ht="29.25" customHeight="1">
      <c r="A15" s="410" t="s">
        <v>531</v>
      </c>
      <c r="B15" s="411" t="s">
        <v>47</v>
      </c>
      <c r="C15" s="412" t="s">
        <v>532</v>
      </c>
      <c r="D15" s="421">
        <v>3</v>
      </c>
      <c r="E15" s="419">
        <v>180000</v>
      </c>
      <c r="F15" s="82"/>
      <c r="G15" s="83"/>
      <c r="H15" s="81"/>
    </row>
    <row r="16" spans="1:9" s="153" customFormat="1" ht="29.25" customHeight="1">
      <c r="A16" s="116"/>
      <c r="B16" s="116"/>
      <c r="C16" s="48" t="s">
        <v>43</v>
      </c>
      <c r="D16" s="43"/>
      <c r="E16" s="117">
        <f>SUM(E9:E15)</f>
        <v>1177048.24</v>
      </c>
      <c r="F16" s="82"/>
      <c r="G16" s="83"/>
      <c r="H16" s="81"/>
    </row>
    <row r="17" spans="1:9" s="153" customFormat="1" ht="29.25" customHeight="1" thickBot="1">
      <c r="A17" s="118"/>
      <c r="B17" s="116"/>
      <c r="C17" s="48" t="s">
        <v>41</v>
      </c>
      <c r="D17" s="43"/>
      <c r="E17" s="490">
        <f>1612109+6000</f>
        <v>1618109</v>
      </c>
      <c r="F17" s="82"/>
      <c r="G17" s="83"/>
      <c r="H17" s="81"/>
    </row>
    <row r="18" spans="1:9" s="153" customFormat="1" ht="29.25" customHeight="1" thickBot="1">
      <c r="A18" s="162"/>
      <c r="B18" s="31"/>
      <c r="C18" s="32"/>
      <c r="D18" s="417" t="s">
        <v>15</v>
      </c>
      <c r="E18" s="418">
        <f>SUM(E16:E17)</f>
        <v>2795157.24</v>
      </c>
      <c r="F18" s="82"/>
      <c r="G18" s="83"/>
      <c r="H18" s="81"/>
    </row>
    <row r="19" spans="1:9" s="153" customFormat="1" ht="29.25" customHeight="1">
      <c r="A19" s="123"/>
      <c r="B19" s="81"/>
      <c r="C19" s="87"/>
      <c r="D19" s="88"/>
      <c r="E19" s="188"/>
      <c r="F19" s="82"/>
      <c r="G19" s="83"/>
      <c r="H19" s="81"/>
    </row>
    <row r="20" spans="1:9" s="153" customFormat="1" ht="29.25" customHeight="1">
      <c r="A20" s="86"/>
      <c r="B20" s="81"/>
      <c r="C20" s="286" t="s">
        <v>555</v>
      </c>
      <c r="D20" s="89"/>
      <c r="E20" s="90"/>
      <c r="F20" s="82"/>
      <c r="G20" s="83"/>
      <c r="H20" s="81"/>
    </row>
    <row r="21" spans="1:9" s="153" customFormat="1" ht="29.25" hidden="1" customHeight="1">
      <c r="A21" s="86"/>
      <c r="B21" s="81"/>
      <c r="C21" s="408" t="s">
        <v>165</v>
      </c>
      <c r="D21" s="408"/>
      <c r="E21" s="408"/>
      <c r="F21" s="82"/>
      <c r="G21" s="83"/>
      <c r="H21" s="81"/>
    </row>
    <row r="22" spans="1:9" s="153" customFormat="1" ht="29.25" hidden="1" customHeight="1">
      <c r="A22" s="60"/>
      <c r="B22" s="61"/>
      <c r="C22" s="62"/>
      <c r="D22" s="63" t="s">
        <v>9</v>
      </c>
      <c r="E22" s="64"/>
      <c r="F22" s="84"/>
      <c r="G22" s="83"/>
      <c r="H22" s="81"/>
    </row>
    <row r="23" spans="1:9" s="153" customFormat="1" ht="29.25" hidden="1" customHeight="1">
      <c r="A23" s="68" t="s">
        <v>11</v>
      </c>
      <c r="B23" s="69" t="s">
        <v>12</v>
      </c>
      <c r="C23" s="69" t="s">
        <v>7</v>
      </c>
      <c r="D23" s="69" t="s">
        <v>10</v>
      </c>
      <c r="E23" s="70" t="s">
        <v>8</v>
      </c>
      <c r="F23" s="408"/>
      <c r="G23" s="408"/>
      <c r="H23" s="81"/>
    </row>
    <row r="24" spans="1:9" s="153" customFormat="1" ht="29.25" hidden="1" customHeight="1">
      <c r="A24" s="74"/>
      <c r="B24" s="75"/>
      <c r="C24" s="76"/>
      <c r="D24" s="77"/>
      <c r="E24" s="78"/>
      <c r="F24" s="84"/>
      <c r="G24" s="83"/>
      <c r="H24" s="81"/>
    </row>
    <row r="25" spans="1:9" s="81" customFormat="1" ht="29.25" hidden="1" customHeight="1">
      <c r="A25" s="36" t="s">
        <v>216</v>
      </c>
      <c r="B25" s="31" t="s">
        <v>201</v>
      </c>
      <c r="C25" s="37" t="s">
        <v>217</v>
      </c>
      <c r="D25" s="33">
        <v>1</v>
      </c>
      <c r="E25" s="38">
        <v>60007.74</v>
      </c>
      <c r="F25" s="84"/>
      <c r="G25" s="83"/>
    </row>
    <row r="26" spans="1:9" s="81" customFormat="1" ht="29.25" hidden="1" customHeight="1">
      <c r="A26" s="31" t="s">
        <v>218</v>
      </c>
      <c r="B26" s="31" t="s">
        <v>219</v>
      </c>
      <c r="C26" s="32" t="s">
        <v>220</v>
      </c>
      <c r="D26" s="33">
        <v>4</v>
      </c>
      <c r="E26" s="38">
        <v>50692</v>
      </c>
      <c r="F26" s="84"/>
      <c r="G26" s="83"/>
    </row>
    <row r="27" spans="1:9" s="84" customFormat="1" ht="29.25" hidden="1" customHeight="1">
      <c r="A27" s="36" t="s">
        <v>221</v>
      </c>
      <c r="B27" s="31" t="s">
        <v>66</v>
      </c>
      <c r="C27" s="37" t="s">
        <v>222</v>
      </c>
      <c r="D27" s="33">
        <v>1</v>
      </c>
      <c r="E27" s="38">
        <v>28104.69</v>
      </c>
      <c r="F27" s="91"/>
      <c r="G27" s="91"/>
      <c r="H27" s="92"/>
      <c r="I27" s="93"/>
    </row>
    <row r="28" spans="1:9" s="84" customFormat="1" ht="29.25" hidden="1" customHeight="1">
      <c r="A28" s="31" t="s">
        <v>223</v>
      </c>
      <c r="B28" s="31" t="s">
        <v>48</v>
      </c>
      <c r="C28" s="32" t="s">
        <v>224</v>
      </c>
      <c r="D28" s="33">
        <v>1</v>
      </c>
      <c r="E28" s="38">
        <v>61260</v>
      </c>
      <c r="F28" s="91"/>
      <c r="G28" s="91"/>
      <c r="H28" s="92"/>
      <c r="I28" s="93"/>
    </row>
    <row r="29" spans="1:9" s="84" customFormat="1" ht="29.25" hidden="1" customHeight="1">
      <c r="A29" s="31" t="s">
        <v>225</v>
      </c>
      <c r="B29" s="31" t="s">
        <v>66</v>
      </c>
      <c r="C29" s="37" t="s">
        <v>222</v>
      </c>
      <c r="D29" s="33">
        <v>1</v>
      </c>
      <c r="E29" s="38">
        <v>28104.69</v>
      </c>
      <c r="F29" s="91"/>
      <c r="G29" s="91"/>
      <c r="H29" s="92"/>
      <c r="I29" s="93"/>
    </row>
    <row r="30" spans="1:9" s="97" customFormat="1" ht="29.25" hidden="1" customHeight="1">
      <c r="A30" s="31" t="s">
        <v>225</v>
      </c>
      <c r="B30" s="31" t="s">
        <v>66</v>
      </c>
      <c r="C30" s="37" t="s">
        <v>222</v>
      </c>
      <c r="D30" s="33">
        <v>1</v>
      </c>
      <c r="E30" s="38">
        <v>42330</v>
      </c>
      <c r="F30" s="94"/>
      <c r="G30" s="94"/>
      <c r="H30" s="95"/>
      <c r="I30" s="96"/>
    </row>
    <row r="31" spans="1:9" s="73" customFormat="1" ht="29.25" hidden="1" customHeight="1">
      <c r="A31" s="36" t="s">
        <v>216</v>
      </c>
      <c r="B31" s="32" t="s">
        <v>201</v>
      </c>
      <c r="C31" s="37" t="s">
        <v>217</v>
      </c>
      <c r="D31" s="33">
        <v>1</v>
      </c>
      <c r="E31" s="38">
        <v>21466.23</v>
      </c>
      <c r="F31" s="71"/>
      <c r="G31" s="72"/>
    </row>
    <row r="32" spans="1:9" s="73" customFormat="1" ht="29.25" hidden="1" customHeight="1">
      <c r="A32" s="31" t="s">
        <v>223</v>
      </c>
      <c r="B32" s="425" t="s">
        <v>177</v>
      </c>
      <c r="C32" s="425" t="s">
        <v>226</v>
      </c>
      <c r="D32" s="33">
        <v>1</v>
      </c>
      <c r="E32" s="38">
        <v>17225.23</v>
      </c>
      <c r="F32" s="71"/>
      <c r="G32" s="72"/>
    </row>
    <row r="33" spans="1:9" s="73" customFormat="1" ht="29.25" hidden="1" customHeight="1">
      <c r="A33" s="36" t="s">
        <v>216</v>
      </c>
      <c r="B33" s="32" t="s">
        <v>201</v>
      </c>
      <c r="C33" s="37" t="s">
        <v>217</v>
      </c>
      <c r="D33" s="33">
        <v>1</v>
      </c>
      <c r="E33" s="38">
        <v>12645</v>
      </c>
      <c r="F33" s="71"/>
      <c r="G33" s="72"/>
    </row>
    <row r="34" spans="1:9" s="73" customFormat="1" ht="29.25" hidden="1" customHeight="1">
      <c r="A34" s="415" t="s">
        <v>227</v>
      </c>
      <c r="B34" s="425" t="s">
        <v>219</v>
      </c>
      <c r="C34" s="135" t="s">
        <v>228</v>
      </c>
      <c r="D34" s="33">
        <v>1</v>
      </c>
      <c r="E34" s="38">
        <v>26062.23</v>
      </c>
      <c r="F34" s="71"/>
      <c r="G34" s="72"/>
    </row>
    <row r="35" spans="1:9" s="73" customFormat="1" ht="29.25" hidden="1" customHeight="1">
      <c r="A35" s="415" t="s">
        <v>227</v>
      </c>
      <c r="B35" s="425" t="s">
        <v>219</v>
      </c>
      <c r="C35" s="135" t="s">
        <v>228</v>
      </c>
      <c r="D35" s="33">
        <v>1</v>
      </c>
      <c r="E35" s="38">
        <v>79680</v>
      </c>
      <c r="F35" s="71"/>
      <c r="G35" s="72"/>
    </row>
    <row r="36" spans="1:9" s="73" customFormat="1" ht="29.25" hidden="1" customHeight="1">
      <c r="A36" s="415" t="s">
        <v>229</v>
      </c>
      <c r="B36" s="425" t="s">
        <v>46</v>
      </c>
      <c r="C36" s="135" t="s">
        <v>230</v>
      </c>
      <c r="D36" s="33">
        <v>1</v>
      </c>
      <c r="E36" s="38">
        <v>85753.69</v>
      </c>
      <c r="F36" s="71"/>
      <c r="G36" s="72"/>
    </row>
    <row r="37" spans="1:9" s="73" customFormat="1" ht="29.25" hidden="1" customHeight="1">
      <c r="A37" s="415" t="s">
        <v>229</v>
      </c>
      <c r="B37" s="425" t="s">
        <v>46</v>
      </c>
      <c r="C37" s="135" t="s">
        <v>230</v>
      </c>
      <c r="D37" s="33">
        <v>1</v>
      </c>
      <c r="E37" s="38">
        <v>34196.69</v>
      </c>
      <c r="F37" s="71"/>
      <c r="G37" s="72"/>
    </row>
    <row r="38" spans="1:9" s="73" customFormat="1" ht="29.25" hidden="1" customHeight="1">
      <c r="A38" s="415" t="s">
        <v>231</v>
      </c>
      <c r="B38" s="425" t="s">
        <v>219</v>
      </c>
      <c r="C38" s="32" t="s">
        <v>220</v>
      </c>
      <c r="D38" s="33">
        <v>1</v>
      </c>
      <c r="E38" s="38">
        <v>2738</v>
      </c>
      <c r="F38" s="71"/>
      <c r="G38" s="72"/>
    </row>
    <row r="39" spans="1:9" s="156" customFormat="1" ht="29.25" hidden="1" customHeight="1">
      <c r="A39" s="40"/>
      <c r="B39" s="116"/>
      <c r="C39" s="48" t="s">
        <v>43</v>
      </c>
      <c r="D39" s="43"/>
      <c r="E39" s="117">
        <f>SUM(E25:E38)</f>
        <v>550266.18999999994</v>
      </c>
      <c r="F39" s="91"/>
      <c r="G39" s="91"/>
      <c r="H39" s="92"/>
      <c r="I39" s="155"/>
    </row>
    <row r="40" spans="1:9" s="150" customFormat="1" ht="29.25" hidden="1" customHeight="1">
      <c r="A40" s="118"/>
      <c r="B40" s="116"/>
      <c r="C40" s="48" t="s">
        <v>41</v>
      </c>
      <c r="D40" s="119"/>
      <c r="E40" s="117">
        <v>2883372</v>
      </c>
      <c r="F40" s="408"/>
      <c r="G40" s="408"/>
      <c r="H40" s="95"/>
      <c r="I40" s="157"/>
    </row>
    <row r="41" spans="1:9" s="150" customFormat="1" ht="29.25" hidden="1" customHeight="1">
      <c r="A41" s="118"/>
      <c r="B41" s="116"/>
      <c r="C41" s="32"/>
      <c r="D41" s="52" t="s">
        <v>15</v>
      </c>
      <c r="E41" s="120">
        <f>SUM(E39:E40)</f>
        <v>3433638.19</v>
      </c>
      <c r="F41" s="94"/>
      <c r="G41" s="94"/>
      <c r="H41" s="95"/>
      <c r="I41" s="157"/>
    </row>
    <row r="42" spans="1:9" s="150" customFormat="1" ht="29.25" hidden="1" customHeight="1">
      <c r="A42" s="86"/>
      <c r="B42" s="86"/>
      <c r="C42" s="408" t="s">
        <v>167</v>
      </c>
      <c r="D42" s="408"/>
      <c r="E42" s="408"/>
      <c r="F42" s="94"/>
      <c r="G42" s="94"/>
      <c r="H42" s="95"/>
      <c r="I42" s="157"/>
    </row>
    <row r="43" spans="1:9" s="150" customFormat="1" ht="29.25" hidden="1" customHeight="1">
      <c r="A43" s="60"/>
      <c r="B43" s="61"/>
      <c r="C43" s="62"/>
      <c r="D43" s="63" t="s">
        <v>9</v>
      </c>
      <c r="E43" s="64"/>
      <c r="F43" s="94"/>
      <c r="G43" s="94"/>
      <c r="H43" s="95"/>
      <c r="I43" s="157"/>
    </row>
    <row r="44" spans="1:9" s="150" customFormat="1" ht="29.25" hidden="1" customHeight="1">
      <c r="A44" s="68" t="s">
        <v>11</v>
      </c>
      <c r="B44" s="69" t="s">
        <v>12</v>
      </c>
      <c r="C44" s="69" t="s">
        <v>7</v>
      </c>
      <c r="D44" s="69" t="s">
        <v>10</v>
      </c>
      <c r="E44" s="70" t="s">
        <v>8</v>
      </c>
      <c r="F44" s="94"/>
      <c r="G44" s="94"/>
      <c r="H44" s="95"/>
      <c r="I44" s="157"/>
    </row>
    <row r="45" spans="1:9" s="150" customFormat="1" ht="29.25" hidden="1" customHeight="1">
      <c r="A45" s="74"/>
      <c r="B45" s="75"/>
      <c r="C45" s="76"/>
      <c r="D45" s="77"/>
      <c r="E45" s="78"/>
      <c r="F45" s="94"/>
      <c r="G45" s="94"/>
      <c r="H45" s="95"/>
      <c r="I45" s="157"/>
    </row>
    <row r="46" spans="1:9" s="150" customFormat="1" ht="29.25" hidden="1" customHeight="1">
      <c r="A46" s="118"/>
      <c r="B46" s="116"/>
      <c r="C46" s="134" t="s">
        <v>43</v>
      </c>
      <c r="D46" s="43"/>
      <c r="E46" s="117"/>
      <c r="F46" s="94"/>
      <c r="G46" s="94"/>
      <c r="H46" s="95"/>
      <c r="I46" s="157"/>
    </row>
    <row r="47" spans="1:9" s="150" customFormat="1" ht="29.25" hidden="1" customHeight="1">
      <c r="A47" s="118"/>
      <c r="B47" s="116"/>
      <c r="C47" s="134" t="s">
        <v>41</v>
      </c>
      <c r="D47" s="43"/>
      <c r="E47" s="109"/>
      <c r="F47" s="94"/>
      <c r="G47" s="94"/>
      <c r="H47" s="95"/>
      <c r="I47" s="157"/>
    </row>
    <row r="48" spans="1:9" s="56" customFormat="1" ht="29.25" hidden="1" customHeight="1">
      <c r="A48" s="162"/>
      <c r="B48" s="31"/>
      <c r="C48" s="163"/>
      <c r="D48" s="113" t="s">
        <v>15</v>
      </c>
      <c r="E48" s="120"/>
      <c r="F48" s="98"/>
      <c r="G48" s="98"/>
      <c r="H48" s="99"/>
      <c r="I48" s="55"/>
    </row>
    <row r="49" spans="1:9" s="158" customFormat="1" ht="29.25" hidden="1" customHeight="1">
      <c r="A49" s="123"/>
      <c r="B49" s="81"/>
      <c r="C49" s="87"/>
      <c r="D49" s="88"/>
      <c r="E49" s="188"/>
      <c r="F49" s="106"/>
      <c r="G49" s="107"/>
      <c r="H49" s="106"/>
    </row>
    <row r="50" spans="1:9" s="158" customFormat="1" ht="29.25" hidden="1" customHeight="1">
      <c r="A50" s="81"/>
      <c r="B50" s="81"/>
      <c r="C50" s="408" t="s">
        <v>166</v>
      </c>
      <c r="D50" s="408"/>
      <c r="E50" s="408"/>
      <c r="F50" s="106"/>
      <c r="G50" s="107"/>
      <c r="H50" s="106"/>
    </row>
    <row r="51" spans="1:9" s="158" customFormat="1" ht="29.25" hidden="1" customHeight="1">
      <c r="A51" s="60"/>
      <c r="B51" s="61"/>
      <c r="C51" s="62"/>
      <c r="D51" s="63" t="s">
        <v>9</v>
      </c>
      <c r="E51" s="64"/>
      <c r="F51" s="106"/>
      <c r="G51" s="107"/>
      <c r="H51" s="106"/>
    </row>
    <row r="52" spans="1:9" s="160" customFormat="1" ht="29.25" hidden="1" customHeight="1">
      <c r="A52" s="68" t="s">
        <v>11</v>
      </c>
      <c r="B52" s="69" t="s">
        <v>12</v>
      </c>
      <c r="C52" s="69" t="s">
        <v>7</v>
      </c>
      <c r="D52" s="69" t="s">
        <v>10</v>
      </c>
      <c r="E52" s="70" t="s">
        <v>8</v>
      </c>
      <c r="F52" s="110"/>
      <c r="G52" s="110"/>
      <c r="H52" s="92"/>
      <c r="I52" s="159"/>
    </row>
    <row r="53" spans="1:9" s="160" customFormat="1" ht="29.25" hidden="1" customHeight="1">
      <c r="A53" s="74"/>
      <c r="B53" s="75"/>
      <c r="C53" s="76"/>
      <c r="D53" s="77"/>
      <c r="E53" s="78"/>
      <c r="F53" s="110"/>
      <c r="G53" s="110"/>
      <c r="H53" s="92"/>
      <c r="I53" s="159"/>
    </row>
    <row r="54" spans="1:9" s="160" customFormat="1" ht="29.25" hidden="1" customHeight="1">
      <c r="A54" s="40"/>
      <c r="B54" s="116"/>
      <c r="C54" s="48" t="s">
        <v>43</v>
      </c>
      <c r="D54" s="43"/>
      <c r="E54" s="117"/>
      <c r="F54" s="110"/>
      <c r="G54" s="110"/>
      <c r="H54" s="92"/>
      <c r="I54" s="159"/>
    </row>
    <row r="55" spans="1:9" s="160" customFormat="1" ht="29.25" hidden="1" customHeight="1">
      <c r="A55" s="40"/>
      <c r="B55" s="116"/>
      <c r="C55" s="48"/>
      <c r="D55" s="43"/>
      <c r="E55" s="117"/>
      <c r="F55" s="110"/>
      <c r="G55" s="110"/>
      <c r="H55" s="92"/>
      <c r="I55" s="159"/>
    </row>
    <row r="56" spans="1:9" s="160" customFormat="1" ht="29.25" hidden="1" customHeight="1">
      <c r="A56" s="40"/>
      <c r="B56" s="116"/>
      <c r="C56" s="48" t="s">
        <v>43</v>
      </c>
      <c r="D56" s="43"/>
      <c r="E56" s="117">
        <f>SUM(E54:E55)</f>
        <v>0</v>
      </c>
      <c r="F56" s="110"/>
      <c r="G56" s="110"/>
      <c r="H56" s="92"/>
      <c r="I56" s="159"/>
    </row>
    <row r="57" spans="1:9" s="160" customFormat="1" ht="29.25" hidden="1" customHeight="1">
      <c r="A57" s="118"/>
      <c r="B57" s="116"/>
      <c r="C57" s="48" t="s">
        <v>41</v>
      </c>
      <c r="D57" s="119"/>
      <c r="E57" s="117"/>
      <c r="F57" s="110"/>
      <c r="G57" s="110">
        <f>E47</f>
        <v>0</v>
      </c>
      <c r="H57" s="92"/>
      <c r="I57" s="159"/>
    </row>
    <row r="58" spans="1:9" s="156" customFormat="1" ht="29.25" hidden="1" customHeight="1">
      <c r="A58" s="118"/>
      <c r="B58" s="116"/>
      <c r="C58" s="32"/>
      <c r="D58" s="52" t="s">
        <v>145</v>
      </c>
      <c r="E58" s="120">
        <f>SUM(E56)</f>
        <v>0</v>
      </c>
      <c r="F58" s="91"/>
      <c r="G58" s="91"/>
      <c r="H58" s="92"/>
      <c r="I58" s="155"/>
    </row>
    <row r="59" spans="1:9" s="156" customFormat="1" ht="29.25" hidden="1" customHeight="1">
      <c r="A59" s="121"/>
      <c r="B59" s="122"/>
      <c r="C59" s="87"/>
      <c r="D59" s="88"/>
      <c r="E59" s="188"/>
      <c r="F59" s="91"/>
      <c r="G59" s="91"/>
      <c r="H59" s="92"/>
      <c r="I59" s="155"/>
    </row>
    <row r="60" spans="1:9" s="156" customFormat="1" ht="29.25" hidden="1" customHeight="1">
      <c r="A60" s="121"/>
      <c r="B60" s="122"/>
      <c r="C60" s="87"/>
      <c r="D60" s="88"/>
      <c r="E60" s="188"/>
      <c r="F60" s="91"/>
      <c r="G60" s="91"/>
      <c r="H60" s="92"/>
      <c r="I60" s="155"/>
    </row>
    <row r="61" spans="1:9" s="150" customFormat="1" ht="29.25" hidden="1" customHeight="1">
      <c r="A61" s="86"/>
      <c r="B61" s="86"/>
      <c r="C61" s="408" t="s">
        <v>167</v>
      </c>
      <c r="D61" s="408"/>
      <c r="E61" s="408"/>
      <c r="F61" s="94"/>
      <c r="G61" s="94"/>
      <c r="H61" s="95"/>
      <c r="I61" s="157"/>
    </row>
    <row r="62" spans="1:9" s="150" customFormat="1" ht="29.25" hidden="1" customHeight="1">
      <c r="A62" s="60"/>
      <c r="B62" s="61"/>
      <c r="C62" s="62"/>
      <c r="D62" s="63" t="s">
        <v>9</v>
      </c>
      <c r="E62" s="64"/>
      <c r="F62" s="94"/>
      <c r="G62" s="94"/>
      <c r="H62" s="95"/>
      <c r="I62" s="157"/>
    </row>
    <row r="63" spans="1:9" s="150" customFormat="1" ht="29.25" hidden="1" customHeight="1">
      <c r="A63" s="68" t="s">
        <v>11</v>
      </c>
      <c r="B63" s="69" t="s">
        <v>12</v>
      </c>
      <c r="C63" s="69" t="s">
        <v>7</v>
      </c>
      <c r="D63" s="69" t="s">
        <v>10</v>
      </c>
      <c r="E63" s="70" t="s">
        <v>8</v>
      </c>
      <c r="F63" s="94"/>
      <c r="G63" s="94"/>
      <c r="H63" s="95"/>
      <c r="I63" s="157"/>
    </row>
    <row r="64" spans="1:9" s="150" customFormat="1" ht="29.25" hidden="1" customHeight="1">
      <c r="A64" s="74"/>
      <c r="B64" s="75"/>
      <c r="C64" s="76"/>
      <c r="D64" s="77"/>
      <c r="E64" s="78"/>
      <c r="F64" s="94"/>
      <c r="G64" s="94"/>
      <c r="H64" s="95"/>
      <c r="I64" s="157"/>
    </row>
    <row r="65" spans="1:9" s="81" customFormat="1" ht="29.25" hidden="1" customHeight="1">
      <c r="A65" s="36" t="s">
        <v>335</v>
      </c>
      <c r="B65" s="31" t="s">
        <v>111</v>
      </c>
      <c r="C65" s="37" t="s">
        <v>336</v>
      </c>
      <c r="D65" s="33">
        <v>1</v>
      </c>
      <c r="E65" s="38">
        <v>46347.74</v>
      </c>
      <c r="F65" s="84"/>
      <c r="G65" s="84"/>
    </row>
    <row r="66" spans="1:9" s="81" customFormat="1" ht="29.25" hidden="1" customHeight="1">
      <c r="A66" s="36" t="s">
        <v>337</v>
      </c>
      <c r="B66" s="31" t="s">
        <v>201</v>
      </c>
      <c r="C66" s="37" t="s">
        <v>338</v>
      </c>
      <c r="D66" s="33">
        <v>1</v>
      </c>
      <c r="E66" s="38">
        <v>58220.480000000003</v>
      </c>
      <c r="F66" s="84"/>
      <c r="G66" s="84"/>
    </row>
    <row r="67" spans="1:9" s="81" customFormat="1" ht="29.25" hidden="1" customHeight="1">
      <c r="A67" s="36" t="s">
        <v>225</v>
      </c>
      <c r="B67" s="31" t="s">
        <v>339</v>
      </c>
      <c r="C67" s="37" t="s">
        <v>340</v>
      </c>
      <c r="D67" s="33">
        <v>1</v>
      </c>
      <c r="E67" s="38">
        <v>52736.49</v>
      </c>
      <c r="F67" s="84"/>
      <c r="G67" s="84"/>
    </row>
    <row r="68" spans="1:9" s="81" customFormat="1" ht="29.25" hidden="1" customHeight="1">
      <c r="A68" s="36" t="s">
        <v>341</v>
      </c>
      <c r="B68" s="31" t="s">
        <v>48</v>
      </c>
      <c r="C68" s="37" t="s">
        <v>342</v>
      </c>
      <c r="D68" s="33">
        <v>1</v>
      </c>
      <c r="E68" s="38">
        <v>4530.92</v>
      </c>
      <c r="F68" s="84"/>
      <c r="G68" s="84"/>
    </row>
    <row r="69" spans="1:9" s="81" customFormat="1" ht="29.25" hidden="1" customHeight="1">
      <c r="A69" s="36" t="s">
        <v>221</v>
      </c>
      <c r="B69" s="31" t="s">
        <v>66</v>
      </c>
      <c r="C69" s="37" t="s">
        <v>343</v>
      </c>
      <c r="D69" s="33">
        <v>1</v>
      </c>
      <c r="E69" s="38">
        <v>27487.74</v>
      </c>
      <c r="F69" s="84"/>
      <c r="G69" s="84"/>
    </row>
    <row r="70" spans="1:9" s="81" customFormat="1" ht="29.25" hidden="1" customHeight="1">
      <c r="A70" s="36" t="s">
        <v>221</v>
      </c>
      <c r="B70" s="31" t="s">
        <v>66</v>
      </c>
      <c r="C70" s="37" t="s">
        <v>343</v>
      </c>
      <c r="D70" s="33">
        <v>1</v>
      </c>
      <c r="E70" s="38">
        <v>27840.74</v>
      </c>
      <c r="F70" s="84"/>
      <c r="G70" s="84"/>
    </row>
    <row r="71" spans="1:9" s="81" customFormat="1" ht="29.25" hidden="1" customHeight="1">
      <c r="A71" s="36" t="s">
        <v>344</v>
      </c>
      <c r="B71" s="31" t="s">
        <v>201</v>
      </c>
      <c r="C71" s="37" t="s">
        <v>345</v>
      </c>
      <c r="D71" s="33">
        <v>1</v>
      </c>
      <c r="E71" s="38">
        <v>22180.48</v>
      </c>
      <c r="F71" s="84"/>
      <c r="G71" s="84"/>
    </row>
    <row r="72" spans="1:9" s="81" customFormat="1" ht="29.25" hidden="1" customHeight="1">
      <c r="A72" s="36" t="s">
        <v>346</v>
      </c>
      <c r="B72" s="31" t="s">
        <v>201</v>
      </c>
      <c r="C72" s="37" t="s">
        <v>347</v>
      </c>
      <c r="D72" s="33">
        <v>1</v>
      </c>
      <c r="E72" s="38">
        <v>42017.74</v>
      </c>
      <c r="F72" s="84"/>
      <c r="G72" s="84"/>
    </row>
    <row r="73" spans="1:9" s="81" customFormat="1" ht="29.25" hidden="1" customHeight="1">
      <c r="A73" s="36" t="s">
        <v>348</v>
      </c>
      <c r="B73" s="81" t="s">
        <v>219</v>
      </c>
      <c r="C73" s="32" t="s">
        <v>349</v>
      </c>
      <c r="D73" s="33">
        <v>1</v>
      </c>
      <c r="E73" s="38">
        <v>15298.5</v>
      </c>
      <c r="F73" s="84"/>
      <c r="G73" s="84"/>
    </row>
    <row r="74" spans="1:9" s="81" customFormat="1" ht="29.25" hidden="1" customHeight="1">
      <c r="A74" s="36" t="s">
        <v>350</v>
      </c>
      <c r="B74" s="31" t="s">
        <v>254</v>
      </c>
      <c r="C74" s="37" t="s">
        <v>351</v>
      </c>
      <c r="D74" s="33">
        <v>1</v>
      </c>
      <c r="E74" s="38">
        <v>42775.68</v>
      </c>
      <c r="F74" s="84"/>
      <c r="G74" s="84"/>
    </row>
    <row r="75" spans="1:9" s="84" customFormat="1" ht="29.25" hidden="1" customHeight="1">
      <c r="A75" s="36" t="s">
        <v>223</v>
      </c>
      <c r="B75" s="31" t="s">
        <v>177</v>
      </c>
      <c r="C75" s="37" t="s">
        <v>352</v>
      </c>
      <c r="D75" s="33">
        <v>1</v>
      </c>
      <c r="E75" s="38">
        <v>3910.07</v>
      </c>
      <c r="F75" s="91"/>
      <c r="G75" s="91"/>
      <c r="H75" s="93"/>
      <c r="I75" s="93"/>
    </row>
    <row r="76" spans="1:9" s="84" customFormat="1" ht="29.25" hidden="1" customHeight="1">
      <c r="A76" s="36" t="s">
        <v>353</v>
      </c>
      <c r="B76" s="31" t="s">
        <v>48</v>
      </c>
      <c r="C76" s="37" t="s">
        <v>354</v>
      </c>
      <c r="D76" s="33">
        <v>2</v>
      </c>
      <c r="E76" s="38">
        <v>18988.52</v>
      </c>
      <c r="F76" s="91"/>
      <c r="G76" s="91"/>
      <c r="H76" s="93"/>
      <c r="I76" s="93"/>
    </row>
    <row r="77" spans="1:9" s="84" customFormat="1" ht="29.25" hidden="1" customHeight="1">
      <c r="A77" s="36" t="s">
        <v>290</v>
      </c>
      <c r="B77" s="31" t="s">
        <v>46</v>
      </c>
      <c r="C77" s="37" t="s">
        <v>355</v>
      </c>
      <c r="D77" s="33">
        <v>1</v>
      </c>
      <c r="E77" s="38">
        <v>78151</v>
      </c>
      <c r="F77" s="91"/>
      <c r="G77" s="91"/>
      <c r="H77" s="93"/>
      <c r="I77" s="93"/>
    </row>
    <row r="78" spans="1:9" s="84" customFormat="1" ht="29.25" hidden="1" customHeight="1">
      <c r="A78" s="36" t="s">
        <v>356</v>
      </c>
      <c r="B78" s="31" t="s">
        <v>357</v>
      </c>
      <c r="C78" s="37" t="s">
        <v>358</v>
      </c>
      <c r="D78" s="33">
        <v>2</v>
      </c>
      <c r="E78" s="38">
        <v>23594.23</v>
      </c>
      <c r="F78" s="91"/>
      <c r="G78" s="91"/>
      <c r="H78" s="93"/>
      <c r="I78" s="93"/>
    </row>
    <row r="79" spans="1:9" s="84" customFormat="1" ht="29.25" hidden="1" customHeight="1">
      <c r="A79" s="36" t="s">
        <v>359</v>
      </c>
      <c r="B79" s="31" t="s">
        <v>111</v>
      </c>
      <c r="C79" s="37" t="s">
        <v>360</v>
      </c>
      <c r="D79" s="33">
        <v>1</v>
      </c>
      <c r="E79" s="38">
        <v>17144.23</v>
      </c>
      <c r="F79" s="91"/>
      <c r="G79" s="91"/>
      <c r="H79" s="93"/>
      <c r="I79" s="93"/>
    </row>
    <row r="80" spans="1:9" s="84" customFormat="1" ht="29.25" hidden="1" customHeight="1">
      <c r="A80" s="36" t="s">
        <v>356</v>
      </c>
      <c r="B80" s="31" t="s">
        <v>357</v>
      </c>
      <c r="C80" s="37" t="s">
        <v>361</v>
      </c>
      <c r="D80" s="33">
        <v>1</v>
      </c>
      <c r="E80" s="38">
        <v>46750</v>
      </c>
      <c r="F80" s="91"/>
      <c r="G80" s="91"/>
      <c r="H80" s="93"/>
      <c r="I80" s="93"/>
    </row>
    <row r="81" spans="1:9" s="84" customFormat="1" ht="29.25" hidden="1" customHeight="1">
      <c r="A81" s="36" t="s">
        <v>362</v>
      </c>
      <c r="B81" s="31" t="s">
        <v>363</v>
      </c>
      <c r="C81" s="37" t="s">
        <v>364</v>
      </c>
      <c r="D81" s="33">
        <v>1</v>
      </c>
      <c r="E81" s="38">
        <v>29258.46</v>
      </c>
      <c r="F81" s="91"/>
      <c r="G81" s="91"/>
      <c r="H81" s="93"/>
      <c r="I81" s="93"/>
    </row>
    <row r="82" spans="1:9" s="84" customFormat="1" ht="29.25" hidden="1" customHeight="1">
      <c r="A82" s="36" t="s">
        <v>365</v>
      </c>
      <c r="B82" s="31" t="s">
        <v>366</v>
      </c>
      <c r="C82" s="37" t="s">
        <v>367</v>
      </c>
      <c r="D82" s="33">
        <v>1</v>
      </c>
      <c r="E82" s="38">
        <v>49260</v>
      </c>
      <c r="F82" s="91"/>
      <c r="G82" s="91"/>
      <c r="H82" s="93"/>
      <c r="I82" s="93"/>
    </row>
    <row r="83" spans="1:9" s="84" customFormat="1" ht="29.25" hidden="1" customHeight="1">
      <c r="A83" s="36" t="s">
        <v>337</v>
      </c>
      <c r="B83" s="31" t="s">
        <v>201</v>
      </c>
      <c r="C83" s="37" t="s">
        <v>368</v>
      </c>
      <c r="D83" s="33">
        <v>1</v>
      </c>
      <c r="E83" s="38">
        <v>58172.94</v>
      </c>
      <c r="F83" s="91"/>
      <c r="G83" s="91"/>
      <c r="H83" s="93"/>
      <c r="I83" s="93"/>
    </row>
    <row r="84" spans="1:9" s="84" customFormat="1" ht="29.25" hidden="1" customHeight="1">
      <c r="A84" s="36" t="s">
        <v>369</v>
      </c>
      <c r="B84" s="31" t="s">
        <v>56</v>
      </c>
      <c r="C84" s="37" t="s">
        <v>370</v>
      </c>
      <c r="D84" s="33">
        <v>1</v>
      </c>
      <c r="E84" s="38">
        <v>21333.69</v>
      </c>
      <c r="F84" s="91"/>
      <c r="G84" s="91"/>
      <c r="H84" s="93"/>
      <c r="I84" s="93"/>
    </row>
    <row r="85" spans="1:9" s="84" customFormat="1" ht="29.25" hidden="1" customHeight="1">
      <c r="A85" s="36" t="s">
        <v>369</v>
      </c>
      <c r="B85" s="31" t="s">
        <v>56</v>
      </c>
      <c r="C85" s="37" t="s">
        <v>370</v>
      </c>
      <c r="D85" s="33">
        <v>1</v>
      </c>
      <c r="E85" s="38">
        <v>19813.689999999999</v>
      </c>
      <c r="F85" s="91"/>
      <c r="G85" s="91"/>
      <c r="H85" s="93"/>
      <c r="I85" s="93"/>
    </row>
    <row r="86" spans="1:9" s="84" customFormat="1" ht="29.25" hidden="1" customHeight="1">
      <c r="A86" s="36" t="s">
        <v>290</v>
      </c>
      <c r="B86" s="31" t="s">
        <v>46</v>
      </c>
      <c r="C86" s="37" t="s">
        <v>371</v>
      </c>
      <c r="D86" s="33">
        <v>1</v>
      </c>
      <c r="E86" s="38">
        <v>89457.69</v>
      </c>
      <c r="F86" s="91"/>
      <c r="G86" s="91"/>
      <c r="H86" s="93"/>
      <c r="I86" s="93"/>
    </row>
    <row r="87" spans="1:9" s="84" customFormat="1" ht="29.25" hidden="1" customHeight="1">
      <c r="A87" s="36" t="s">
        <v>372</v>
      </c>
      <c r="B87" s="31" t="s">
        <v>56</v>
      </c>
      <c r="C87" s="37" t="s">
        <v>373</v>
      </c>
      <c r="D87" s="33">
        <v>1</v>
      </c>
      <c r="E87" s="38">
        <v>19785.689999999999</v>
      </c>
      <c r="F87" s="91"/>
      <c r="G87" s="91"/>
      <c r="H87" s="93"/>
      <c r="I87" s="93"/>
    </row>
    <row r="88" spans="1:9" s="84" customFormat="1" ht="29.25" hidden="1" customHeight="1">
      <c r="A88" s="36" t="s">
        <v>337</v>
      </c>
      <c r="B88" s="31" t="s">
        <v>201</v>
      </c>
      <c r="C88" s="37" t="s">
        <v>374</v>
      </c>
      <c r="D88" s="33">
        <v>2</v>
      </c>
      <c r="E88" s="38">
        <v>71397.94</v>
      </c>
      <c r="F88" s="91"/>
      <c r="G88" s="91"/>
      <c r="H88" s="93"/>
      <c r="I88" s="93"/>
    </row>
    <row r="89" spans="1:9" s="84" customFormat="1" ht="29.25" hidden="1" customHeight="1">
      <c r="A89" s="36" t="s">
        <v>375</v>
      </c>
      <c r="B89" s="31" t="s">
        <v>376</v>
      </c>
      <c r="C89" s="37" t="s">
        <v>377</v>
      </c>
      <c r="D89" s="33">
        <v>1</v>
      </c>
      <c r="E89" s="38">
        <v>73247.23</v>
      </c>
      <c r="F89" s="91"/>
      <c r="G89" s="91"/>
      <c r="H89" s="93"/>
      <c r="I89" s="93"/>
    </row>
    <row r="90" spans="1:9" s="84" customFormat="1" ht="29.25" hidden="1" customHeight="1">
      <c r="A90" s="36" t="s">
        <v>223</v>
      </c>
      <c r="B90" s="31" t="s">
        <v>48</v>
      </c>
      <c r="C90" s="37" t="s">
        <v>378</v>
      </c>
      <c r="D90" s="33">
        <v>1</v>
      </c>
      <c r="E90" s="38">
        <v>61867.94</v>
      </c>
      <c r="F90" s="91"/>
      <c r="G90" s="91"/>
      <c r="H90" s="93"/>
      <c r="I90" s="93"/>
    </row>
    <row r="91" spans="1:9" s="84" customFormat="1" ht="29.25" hidden="1" customHeight="1">
      <c r="A91" s="36" t="s">
        <v>379</v>
      </c>
      <c r="B91" s="31" t="s">
        <v>46</v>
      </c>
      <c r="C91" s="37" t="s">
        <v>380</v>
      </c>
      <c r="D91" s="33">
        <v>1</v>
      </c>
      <c r="E91" s="38">
        <v>41077.94</v>
      </c>
      <c r="F91" s="91"/>
      <c r="G91" s="91"/>
      <c r="H91" s="93"/>
      <c r="I91" s="93"/>
    </row>
    <row r="92" spans="1:9" s="84" customFormat="1" ht="29.25" hidden="1" customHeight="1">
      <c r="A92" s="36" t="s">
        <v>337</v>
      </c>
      <c r="B92" s="31" t="s">
        <v>201</v>
      </c>
      <c r="C92" s="37" t="s">
        <v>381</v>
      </c>
      <c r="D92" s="33">
        <v>2</v>
      </c>
      <c r="E92" s="38">
        <v>137433</v>
      </c>
      <c r="F92" s="91"/>
      <c r="G92" s="91"/>
      <c r="H92" s="93"/>
      <c r="I92" s="93"/>
    </row>
    <row r="93" spans="1:9" s="84" customFormat="1" ht="29.25" hidden="1" customHeight="1">
      <c r="A93" s="36" t="s">
        <v>346</v>
      </c>
      <c r="B93" s="31" t="s">
        <v>201</v>
      </c>
      <c r="C93" s="37" t="s">
        <v>381</v>
      </c>
      <c r="D93" s="33">
        <v>4</v>
      </c>
      <c r="E93" s="38">
        <v>45686</v>
      </c>
      <c r="F93" s="91"/>
      <c r="G93" s="91"/>
      <c r="H93" s="93"/>
      <c r="I93" s="93"/>
    </row>
    <row r="94" spans="1:9" s="84" customFormat="1" ht="29.25" hidden="1" customHeight="1">
      <c r="A94" s="36" t="s">
        <v>223</v>
      </c>
      <c r="B94" s="31" t="s">
        <v>48</v>
      </c>
      <c r="C94" s="37" t="s">
        <v>382</v>
      </c>
      <c r="D94" s="33">
        <v>1</v>
      </c>
      <c r="E94" s="38">
        <v>10813.01</v>
      </c>
      <c r="F94" s="91"/>
      <c r="G94" s="91"/>
      <c r="H94" s="93"/>
      <c r="I94" s="93"/>
    </row>
    <row r="95" spans="1:9" s="84" customFormat="1" ht="29.25" hidden="1" customHeight="1">
      <c r="A95" s="36" t="s">
        <v>350</v>
      </c>
      <c r="B95" s="31" t="s">
        <v>254</v>
      </c>
      <c r="C95" s="37" t="s">
        <v>383</v>
      </c>
      <c r="D95" s="33">
        <v>3</v>
      </c>
      <c r="E95" s="38">
        <v>19460</v>
      </c>
      <c r="F95" s="91"/>
      <c r="G95" s="91"/>
      <c r="H95" s="93"/>
      <c r="I95" s="93"/>
    </row>
    <row r="96" spans="1:9" s="84" customFormat="1" ht="29.25" hidden="1" customHeight="1">
      <c r="A96" s="36" t="s">
        <v>346</v>
      </c>
      <c r="B96" s="31" t="s">
        <v>201</v>
      </c>
      <c r="C96" s="37" t="s">
        <v>384</v>
      </c>
      <c r="D96" s="33">
        <v>1</v>
      </c>
      <c r="E96" s="38">
        <v>19645</v>
      </c>
      <c r="F96" s="91"/>
      <c r="G96" s="91"/>
      <c r="H96" s="93"/>
      <c r="I96" s="93"/>
    </row>
    <row r="97" spans="1:9" s="84" customFormat="1" ht="29.25" hidden="1" customHeight="1">
      <c r="A97" s="36" t="s">
        <v>223</v>
      </c>
      <c r="B97" s="31" t="s">
        <v>48</v>
      </c>
      <c r="C97" s="37" t="s">
        <v>382</v>
      </c>
      <c r="D97" s="33">
        <v>1</v>
      </c>
      <c r="E97" s="38">
        <v>67435.23</v>
      </c>
      <c r="F97" s="91"/>
      <c r="G97" s="91"/>
      <c r="H97" s="93"/>
      <c r="I97" s="93"/>
    </row>
    <row r="98" spans="1:9" s="156" customFormat="1" ht="29.25" hidden="1" customHeight="1">
      <c r="A98" s="36"/>
      <c r="B98" s="31"/>
      <c r="C98" s="48" t="s">
        <v>43</v>
      </c>
      <c r="D98" s="33"/>
      <c r="E98" s="35">
        <f>SUM(E65:E97)</f>
        <v>1363120.0099999995</v>
      </c>
      <c r="F98" s="91"/>
      <c r="G98" s="91"/>
      <c r="H98" s="93"/>
      <c r="I98" s="155"/>
    </row>
    <row r="99" spans="1:9" s="150" customFormat="1" ht="29.25" hidden="1" customHeight="1">
      <c r="A99" s="431"/>
      <c r="B99" s="31"/>
      <c r="C99" s="48" t="s">
        <v>41</v>
      </c>
      <c r="D99" s="52"/>
      <c r="E99" s="35">
        <v>1599449.24</v>
      </c>
      <c r="F99" s="408"/>
      <c r="G99" s="408"/>
      <c r="H99" s="96"/>
      <c r="I99" s="157"/>
    </row>
    <row r="100" spans="1:9" s="150" customFormat="1" ht="29.25" hidden="1" customHeight="1">
      <c r="A100" s="431"/>
      <c r="B100" s="31"/>
      <c r="C100" s="32"/>
      <c r="D100" s="52" t="s">
        <v>15</v>
      </c>
      <c r="E100" s="432">
        <f>SUM(E98:E99)</f>
        <v>2962569.2499999995</v>
      </c>
      <c r="F100" s="94"/>
      <c r="G100" s="94"/>
      <c r="H100" s="96"/>
      <c r="I100" s="157"/>
    </row>
    <row r="101" spans="1:9" s="156" customFormat="1" ht="29.25" hidden="1" customHeight="1">
      <c r="A101" s="81"/>
      <c r="B101" s="81"/>
      <c r="C101" s="87"/>
      <c r="D101" s="89"/>
      <c r="E101" s="91"/>
      <c r="F101" s="91"/>
      <c r="G101" s="91"/>
      <c r="H101" s="92"/>
      <c r="I101" s="155"/>
    </row>
    <row r="102" spans="1:9" s="150" customFormat="1" ht="29.25" hidden="1" customHeight="1">
      <c r="A102" s="86"/>
      <c r="B102" s="86"/>
      <c r="C102" s="408" t="s">
        <v>388</v>
      </c>
      <c r="D102" s="408"/>
      <c r="E102" s="408"/>
      <c r="F102" s="94"/>
      <c r="G102" s="94"/>
      <c r="H102" s="95"/>
      <c r="I102" s="157"/>
    </row>
    <row r="103" spans="1:9" s="150" customFormat="1" ht="29.25" hidden="1" customHeight="1">
      <c r="A103" s="60"/>
      <c r="B103" s="61"/>
      <c r="C103" s="62"/>
      <c r="D103" s="63" t="s">
        <v>9</v>
      </c>
      <c r="E103" s="64"/>
      <c r="F103" s="94"/>
      <c r="G103" s="94"/>
      <c r="H103" s="95"/>
      <c r="I103" s="157"/>
    </row>
    <row r="104" spans="1:9" s="150" customFormat="1" ht="29.25" hidden="1" customHeight="1">
      <c r="A104" s="68" t="s">
        <v>11</v>
      </c>
      <c r="B104" s="69" t="s">
        <v>12</v>
      </c>
      <c r="C104" s="69" t="s">
        <v>7</v>
      </c>
      <c r="D104" s="69" t="s">
        <v>10</v>
      </c>
      <c r="E104" s="70" t="s">
        <v>8</v>
      </c>
      <c r="F104" s="94"/>
      <c r="G104" s="94"/>
      <c r="H104" s="95"/>
      <c r="I104" s="157"/>
    </row>
    <row r="105" spans="1:9" s="150" customFormat="1" ht="29.25" hidden="1" customHeight="1">
      <c r="A105" s="74"/>
      <c r="B105" s="75"/>
      <c r="C105" s="76"/>
      <c r="D105" s="77"/>
      <c r="E105" s="78"/>
      <c r="F105" s="94"/>
      <c r="G105" s="94"/>
      <c r="H105" s="95"/>
      <c r="I105" s="157"/>
    </row>
    <row r="106" spans="1:9" s="81" customFormat="1" ht="29.25" hidden="1" customHeight="1">
      <c r="A106" s="36" t="s">
        <v>390</v>
      </c>
      <c r="B106" s="31" t="s">
        <v>66</v>
      </c>
      <c r="C106" s="37" t="s">
        <v>391</v>
      </c>
      <c r="D106" s="33">
        <v>1</v>
      </c>
      <c r="E106" s="38">
        <v>23721.63</v>
      </c>
      <c r="F106" s="84"/>
      <c r="G106" s="84"/>
      <c r="H106" s="81" t="s">
        <v>401</v>
      </c>
    </row>
    <row r="107" spans="1:9" s="81" customFormat="1" ht="29.25" hidden="1" customHeight="1">
      <c r="A107" s="36" t="s">
        <v>392</v>
      </c>
      <c r="B107" s="31" t="s">
        <v>393</v>
      </c>
      <c r="C107" s="37" t="s">
        <v>394</v>
      </c>
      <c r="D107" s="33">
        <v>1</v>
      </c>
      <c r="E107" s="38">
        <v>55338.63</v>
      </c>
      <c r="F107" s="84"/>
      <c r="G107" s="84"/>
      <c r="H107" s="81" t="s">
        <v>401</v>
      </c>
    </row>
    <row r="108" spans="1:9" s="81" customFormat="1" ht="29.25" hidden="1" customHeight="1">
      <c r="A108" s="36" t="s">
        <v>398</v>
      </c>
      <c r="B108" s="31" t="s">
        <v>49</v>
      </c>
      <c r="C108" s="37" t="s">
        <v>396</v>
      </c>
      <c r="D108" s="33">
        <v>1</v>
      </c>
      <c r="E108" s="38">
        <v>116642.23</v>
      </c>
      <c r="F108" s="84"/>
      <c r="G108" s="84"/>
      <c r="H108" s="81" t="s">
        <v>401</v>
      </c>
    </row>
    <row r="109" spans="1:9" s="81" customFormat="1" ht="29.25" hidden="1" customHeight="1">
      <c r="A109" s="36" t="s">
        <v>399</v>
      </c>
      <c r="B109" s="31" t="s">
        <v>395</v>
      </c>
      <c r="C109" s="37" t="s">
        <v>397</v>
      </c>
      <c r="D109" s="33">
        <v>1</v>
      </c>
      <c r="E109" s="38">
        <v>6869.23</v>
      </c>
      <c r="F109" s="84"/>
      <c r="G109" s="84"/>
      <c r="H109" s="81" t="s">
        <v>401</v>
      </c>
    </row>
    <row r="110" spans="1:9" s="81" customFormat="1" ht="29.25" hidden="1" customHeight="1">
      <c r="A110" s="36" t="s">
        <v>400</v>
      </c>
      <c r="B110" s="31" t="s">
        <v>395</v>
      </c>
      <c r="C110" s="37" t="s">
        <v>397</v>
      </c>
      <c r="D110" s="33">
        <v>1</v>
      </c>
      <c r="E110" s="38">
        <v>13738.46</v>
      </c>
      <c r="F110" s="84"/>
      <c r="G110" s="84"/>
      <c r="H110" s="81" t="s">
        <v>401</v>
      </c>
    </row>
    <row r="111" spans="1:9" s="81" customFormat="1" ht="29.25" hidden="1" customHeight="1">
      <c r="A111" s="36" t="s">
        <v>404</v>
      </c>
      <c r="B111" s="31" t="s">
        <v>56</v>
      </c>
      <c r="C111" s="37" t="s">
        <v>403</v>
      </c>
      <c r="D111" s="33">
        <v>1</v>
      </c>
      <c r="E111" s="38">
        <v>3703.94</v>
      </c>
      <c r="F111" s="84"/>
      <c r="G111" s="84"/>
      <c r="H111" s="81" t="s">
        <v>401</v>
      </c>
    </row>
    <row r="112" spans="1:9" s="81" customFormat="1" ht="29.25" hidden="1" customHeight="1">
      <c r="A112" s="36" t="s">
        <v>404</v>
      </c>
      <c r="B112" s="31" t="s">
        <v>56</v>
      </c>
      <c r="C112" s="37" t="s">
        <v>403</v>
      </c>
      <c r="D112" s="33">
        <v>1</v>
      </c>
      <c r="E112" s="38">
        <v>2453.94</v>
      </c>
      <c r="F112" s="84"/>
      <c r="G112" s="84"/>
      <c r="H112" s="81" t="s">
        <v>401</v>
      </c>
    </row>
    <row r="113" spans="1:8" s="81" customFormat="1" ht="29.25" hidden="1" customHeight="1">
      <c r="A113" s="36" t="s">
        <v>404</v>
      </c>
      <c r="B113" s="31" t="s">
        <v>402</v>
      </c>
      <c r="C113" s="37" t="s">
        <v>405</v>
      </c>
      <c r="D113" s="33">
        <v>1</v>
      </c>
      <c r="E113" s="38">
        <v>1743.94</v>
      </c>
      <c r="F113" s="84"/>
      <c r="G113" s="84"/>
      <c r="H113" s="81" t="s">
        <v>401</v>
      </c>
    </row>
    <row r="114" spans="1:8" s="81" customFormat="1" ht="29.25" hidden="1" customHeight="1">
      <c r="A114" s="36" t="s">
        <v>406</v>
      </c>
      <c r="B114" s="31" t="s">
        <v>52</v>
      </c>
      <c r="C114" s="37" t="s">
        <v>407</v>
      </c>
      <c r="D114" s="33">
        <v>1</v>
      </c>
      <c r="E114" s="38">
        <v>41495.26</v>
      </c>
      <c r="F114" s="84"/>
      <c r="G114" s="84"/>
      <c r="H114" s="81" t="s">
        <v>401</v>
      </c>
    </row>
    <row r="115" spans="1:8" s="81" customFormat="1" ht="29.25" hidden="1" customHeight="1">
      <c r="A115" s="36" t="s">
        <v>408</v>
      </c>
      <c r="B115" s="31" t="s">
        <v>52</v>
      </c>
      <c r="C115" s="37" t="s">
        <v>407</v>
      </c>
      <c r="D115" s="33">
        <v>1</v>
      </c>
      <c r="E115" s="38">
        <v>22212.26</v>
      </c>
      <c r="F115" s="84"/>
      <c r="G115" s="84"/>
      <c r="H115" s="81" t="s">
        <v>401</v>
      </c>
    </row>
    <row r="116" spans="1:8" s="81" customFormat="1" ht="29.25" hidden="1" customHeight="1">
      <c r="A116" s="36" t="s">
        <v>409</v>
      </c>
      <c r="B116" s="31" t="s">
        <v>339</v>
      </c>
      <c r="C116" s="37" t="s">
        <v>410</v>
      </c>
      <c r="D116" s="33">
        <v>1</v>
      </c>
      <c r="E116" s="38">
        <v>51759.23</v>
      </c>
      <c r="F116" s="84"/>
      <c r="G116" s="84"/>
      <c r="H116" s="81" t="s">
        <v>401</v>
      </c>
    </row>
    <row r="117" spans="1:8" s="81" customFormat="1" ht="29.25" hidden="1" customHeight="1">
      <c r="A117" s="36" t="s">
        <v>409</v>
      </c>
      <c r="B117" s="31" t="s">
        <v>339</v>
      </c>
      <c r="C117" s="37" t="s">
        <v>410</v>
      </c>
      <c r="D117" s="33">
        <v>1</v>
      </c>
      <c r="E117" s="38">
        <v>5525.84</v>
      </c>
      <c r="F117" s="84"/>
      <c r="G117" s="84"/>
      <c r="H117" s="81" t="s">
        <v>411</v>
      </c>
    </row>
    <row r="118" spans="1:8" s="81" customFormat="1" ht="29.25" hidden="1" customHeight="1">
      <c r="A118" s="36" t="s">
        <v>404</v>
      </c>
      <c r="B118" s="31" t="s">
        <v>56</v>
      </c>
      <c r="C118" s="37" t="s">
        <v>403</v>
      </c>
      <c r="D118" s="33">
        <v>1</v>
      </c>
      <c r="E118" s="38">
        <v>5062.0600000000004</v>
      </c>
      <c r="F118" s="84"/>
      <c r="G118" s="84"/>
      <c r="H118" s="81" t="s">
        <v>401</v>
      </c>
    </row>
    <row r="119" spans="1:8" s="81" customFormat="1" ht="29.25" hidden="1" customHeight="1">
      <c r="A119" s="36" t="s">
        <v>404</v>
      </c>
      <c r="B119" s="31" t="s">
        <v>56</v>
      </c>
      <c r="C119" s="37" t="s">
        <v>403</v>
      </c>
      <c r="D119" s="33">
        <v>1</v>
      </c>
      <c r="E119" s="38">
        <v>1267.94</v>
      </c>
      <c r="F119" s="84"/>
      <c r="G119" s="84"/>
      <c r="H119" s="81" t="s">
        <v>401</v>
      </c>
    </row>
    <row r="120" spans="1:8" s="81" customFormat="1" ht="29.25" hidden="1" customHeight="1">
      <c r="A120" s="36" t="s">
        <v>404</v>
      </c>
      <c r="B120" s="31" t="s">
        <v>56</v>
      </c>
      <c r="C120" s="37" t="s">
        <v>403</v>
      </c>
      <c r="D120" s="33">
        <v>1</v>
      </c>
      <c r="E120" s="38">
        <v>2167.94</v>
      </c>
      <c r="F120" s="84"/>
      <c r="G120" s="84"/>
      <c r="H120" s="81" t="s">
        <v>401</v>
      </c>
    </row>
    <row r="121" spans="1:8" s="81" customFormat="1" ht="29.25" hidden="1" customHeight="1">
      <c r="A121" s="36" t="s">
        <v>412</v>
      </c>
      <c r="B121" s="31" t="s">
        <v>56</v>
      </c>
      <c r="C121" s="37" t="s">
        <v>403</v>
      </c>
      <c r="D121" s="33">
        <v>1</v>
      </c>
      <c r="E121" s="38">
        <v>1167.94</v>
      </c>
      <c r="F121" s="84"/>
      <c r="G121" s="84"/>
      <c r="H121" s="81" t="s">
        <v>401</v>
      </c>
    </row>
    <row r="122" spans="1:8" s="81" customFormat="1" ht="29.25" hidden="1" customHeight="1">
      <c r="A122" s="36" t="s">
        <v>414</v>
      </c>
      <c r="B122" s="31" t="s">
        <v>219</v>
      </c>
      <c r="C122" s="37" t="s">
        <v>413</v>
      </c>
      <c r="D122" s="33">
        <v>1</v>
      </c>
      <c r="E122" s="38">
        <v>11529.9</v>
      </c>
      <c r="F122" s="84"/>
      <c r="G122" s="84"/>
      <c r="H122" s="81" t="s">
        <v>401</v>
      </c>
    </row>
    <row r="123" spans="1:8" s="81" customFormat="1" ht="29.25" hidden="1" customHeight="1">
      <c r="A123" s="36" t="s">
        <v>414</v>
      </c>
      <c r="B123" s="31" t="s">
        <v>219</v>
      </c>
      <c r="C123" s="37" t="s">
        <v>413</v>
      </c>
      <c r="D123" s="33">
        <v>1</v>
      </c>
      <c r="E123" s="38">
        <v>19339.900000000001</v>
      </c>
      <c r="F123" s="84"/>
      <c r="G123" s="84"/>
      <c r="H123" s="81" t="s">
        <v>401</v>
      </c>
    </row>
    <row r="124" spans="1:8" s="81" customFormat="1" ht="29.25" hidden="1" customHeight="1">
      <c r="A124" s="36" t="s">
        <v>415</v>
      </c>
      <c r="B124" s="31" t="s">
        <v>219</v>
      </c>
      <c r="C124" s="37" t="s">
        <v>413</v>
      </c>
      <c r="D124" s="33">
        <v>1</v>
      </c>
      <c r="E124" s="38">
        <v>18797</v>
      </c>
      <c r="F124" s="84"/>
      <c r="G124" s="84"/>
      <c r="H124" s="81" t="s">
        <v>401</v>
      </c>
    </row>
    <row r="125" spans="1:8" s="81" customFormat="1" ht="29.25" hidden="1" customHeight="1">
      <c r="A125" s="36" t="s">
        <v>415</v>
      </c>
      <c r="B125" s="31" t="s">
        <v>219</v>
      </c>
      <c r="C125" s="37" t="s">
        <v>413</v>
      </c>
      <c r="D125" s="33">
        <v>1</v>
      </c>
      <c r="E125" s="38">
        <v>14040</v>
      </c>
      <c r="F125" s="84"/>
      <c r="G125" s="84"/>
      <c r="H125" s="81" t="s">
        <v>401</v>
      </c>
    </row>
    <row r="126" spans="1:8" s="81" customFormat="1" ht="29.25" hidden="1" customHeight="1">
      <c r="A126" s="36" t="s">
        <v>416</v>
      </c>
      <c r="B126" s="31" t="s">
        <v>284</v>
      </c>
      <c r="C126" s="37" t="s">
        <v>417</v>
      </c>
      <c r="D126" s="33">
        <v>1</v>
      </c>
      <c r="E126" s="38">
        <v>3026</v>
      </c>
      <c r="F126" s="84"/>
      <c r="G126" s="84"/>
      <c r="H126" s="81" t="s">
        <v>401</v>
      </c>
    </row>
    <row r="127" spans="1:8" s="81" customFormat="1" ht="29.25" hidden="1" customHeight="1">
      <c r="A127" s="36" t="s">
        <v>418</v>
      </c>
      <c r="B127" s="31" t="s">
        <v>201</v>
      </c>
      <c r="C127" s="37" t="s">
        <v>419</v>
      </c>
      <c r="D127" s="33">
        <v>1</v>
      </c>
      <c r="E127" s="38">
        <v>330</v>
      </c>
      <c r="F127" s="84"/>
      <c r="G127" s="84"/>
      <c r="H127" s="81" t="s">
        <v>401</v>
      </c>
    </row>
    <row r="128" spans="1:8" s="81" customFormat="1" ht="29.25" hidden="1" customHeight="1">
      <c r="A128" s="36" t="s">
        <v>390</v>
      </c>
      <c r="B128" s="31" t="s">
        <v>66</v>
      </c>
      <c r="C128" s="37" t="s">
        <v>420</v>
      </c>
      <c r="D128" s="33">
        <v>1</v>
      </c>
      <c r="E128" s="38">
        <v>24147.69</v>
      </c>
      <c r="F128" s="84"/>
      <c r="G128" s="84"/>
      <c r="H128" s="81" t="s">
        <v>401</v>
      </c>
    </row>
    <row r="129" spans="1:9" s="81" customFormat="1" ht="29.25" hidden="1" customHeight="1">
      <c r="A129" s="36" t="s">
        <v>390</v>
      </c>
      <c r="B129" s="31" t="s">
        <v>66</v>
      </c>
      <c r="C129" s="37" t="s">
        <v>420</v>
      </c>
      <c r="D129" s="33">
        <v>1</v>
      </c>
      <c r="E129" s="38">
        <v>365</v>
      </c>
      <c r="F129" s="84"/>
      <c r="G129" s="84"/>
      <c r="H129" s="81" t="s">
        <v>401</v>
      </c>
    </row>
    <row r="130" spans="1:9" s="81" customFormat="1" ht="29.25" hidden="1" customHeight="1">
      <c r="A130" s="36" t="s">
        <v>423</v>
      </c>
      <c r="B130" s="31" t="s">
        <v>190</v>
      </c>
      <c r="C130" s="37" t="s">
        <v>422</v>
      </c>
      <c r="D130" s="33">
        <v>1</v>
      </c>
      <c r="E130" s="38">
        <v>7267.87</v>
      </c>
      <c r="F130" s="84"/>
      <c r="G130" s="84"/>
      <c r="H130" s="81" t="s">
        <v>421</v>
      </c>
    </row>
    <row r="131" spans="1:9" s="81" customFormat="1" ht="29.25" hidden="1" customHeight="1">
      <c r="A131" s="36" t="s">
        <v>424</v>
      </c>
      <c r="B131" s="31" t="s">
        <v>190</v>
      </c>
      <c r="C131" s="37" t="s">
        <v>422</v>
      </c>
      <c r="D131" s="33">
        <v>1</v>
      </c>
      <c r="E131" s="38">
        <v>5418.61</v>
      </c>
      <c r="F131" s="84"/>
      <c r="G131" s="84"/>
      <c r="H131" s="81" t="s">
        <v>421</v>
      </c>
    </row>
    <row r="132" spans="1:9" s="81" customFormat="1" ht="29.25" hidden="1" customHeight="1">
      <c r="A132" s="36" t="s">
        <v>418</v>
      </c>
      <c r="B132" s="31" t="s">
        <v>201</v>
      </c>
      <c r="C132" s="37" t="s">
        <v>425</v>
      </c>
      <c r="D132" s="33">
        <v>1</v>
      </c>
      <c r="E132" s="38">
        <v>8779.7999999999993</v>
      </c>
      <c r="F132" s="84"/>
      <c r="G132" s="84"/>
      <c r="H132" s="81" t="s">
        <v>421</v>
      </c>
    </row>
    <row r="133" spans="1:9" s="81" customFormat="1" ht="29.25" hidden="1" customHeight="1">
      <c r="A133" s="36" t="s">
        <v>426</v>
      </c>
      <c r="B133" s="31" t="s">
        <v>393</v>
      </c>
      <c r="C133" s="37" t="s">
        <v>394</v>
      </c>
      <c r="D133" s="33">
        <v>1</v>
      </c>
      <c r="E133" s="38">
        <v>26955.48</v>
      </c>
      <c r="F133" s="84"/>
      <c r="G133" s="84"/>
      <c r="H133" s="81" t="s">
        <v>421</v>
      </c>
    </row>
    <row r="134" spans="1:9" s="81" customFormat="1" ht="29.25" hidden="1" customHeight="1">
      <c r="A134" s="36" t="s">
        <v>427</v>
      </c>
      <c r="B134" s="31" t="s">
        <v>257</v>
      </c>
      <c r="C134" s="37" t="s">
        <v>428</v>
      </c>
      <c r="D134" s="33">
        <v>1</v>
      </c>
      <c r="E134" s="38">
        <v>9774.7999999999993</v>
      </c>
      <c r="F134" s="84"/>
      <c r="G134" s="84"/>
      <c r="H134" s="81" t="s">
        <v>421</v>
      </c>
    </row>
    <row r="135" spans="1:9" s="81" customFormat="1" ht="29.25" hidden="1" customHeight="1">
      <c r="A135" s="36" t="s">
        <v>406</v>
      </c>
      <c r="B135" s="31" t="s">
        <v>52</v>
      </c>
      <c r="C135" s="37" t="s">
        <v>407</v>
      </c>
      <c r="D135" s="33">
        <v>1</v>
      </c>
      <c r="E135" s="38">
        <v>6817.74</v>
      </c>
      <c r="F135" s="84"/>
      <c r="G135" s="84"/>
      <c r="H135" s="81" t="s">
        <v>421</v>
      </c>
    </row>
    <row r="136" spans="1:9" s="81" customFormat="1" ht="29.25" hidden="1" customHeight="1">
      <c r="A136" s="36" t="s">
        <v>406</v>
      </c>
      <c r="B136" s="31" t="s">
        <v>52</v>
      </c>
      <c r="C136" s="37" t="s">
        <v>407</v>
      </c>
      <c r="D136" s="33">
        <v>1</v>
      </c>
      <c r="E136" s="38">
        <v>6817.74</v>
      </c>
      <c r="F136" s="84"/>
      <c r="G136" s="84"/>
      <c r="H136" s="81" t="s">
        <v>421</v>
      </c>
    </row>
    <row r="137" spans="1:9" s="81" customFormat="1" ht="29.25" hidden="1" customHeight="1">
      <c r="A137" s="36" t="s">
        <v>390</v>
      </c>
      <c r="B137" s="31" t="s">
        <v>66</v>
      </c>
      <c r="C137" s="37" t="s">
        <v>420</v>
      </c>
      <c r="D137" s="33">
        <v>1</v>
      </c>
      <c r="E137" s="38">
        <v>24157.74</v>
      </c>
      <c r="F137" s="84"/>
      <c r="G137" s="84"/>
      <c r="H137" s="81" t="s">
        <v>421</v>
      </c>
    </row>
    <row r="138" spans="1:9" s="84" customFormat="1" ht="29.25" hidden="1" customHeight="1">
      <c r="A138" s="36" t="s">
        <v>390</v>
      </c>
      <c r="B138" s="31" t="s">
        <v>66</v>
      </c>
      <c r="C138" s="37" t="s">
        <v>420</v>
      </c>
      <c r="D138" s="33">
        <v>1</v>
      </c>
      <c r="E138" s="38">
        <v>24157.74</v>
      </c>
      <c r="F138" s="91"/>
      <c r="G138" s="91"/>
      <c r="H138" s="81" t="s">
        <v>421</v>
      </c>
      <c r="I138" s="93"/>
    </row>
    <row r="139" spans="1:9" s="84" customFormat="1" ht="29.25" hidden="1" customHeight="1">
      <c r="A139" s="36"/>
      <c r="B139" s="31"/>
      <c r="C139" s="37"/>
      <c r="D139" s="33"/>
      <c r="E139" s="38"/>
      <c r="F139" s="91"/>
      <c r="G139" s="91"/>
      <c r="H139" s="93"/>
      <c r="I139" s="93"/>
    </row>
    <row r="140" spans="1:9" s="150" customFormat="1" ht="29.25" hidden="1" customHeight="1">
      <c r="A140" s="431"/>
      <c r="B140" s="31"/>
      <c r="C140" s="48"/>
      <c r="D140" s="52"/>
      <c r="E140" s="35"/>
      <c r="F140" s="408"/>
      <c r="G140" s="408"/>
      <c r="H140" s="96"/>
      <c r="I140" s="157"/>
    </row>
    <row r="141" spans="1:9" s="150" customFormat="1" ht="29.25" hidden="1" customHeight="1">
      <c r="A141" s="431"/>
      <c r="B141" s="31"/>
      <c r="C141" s="32"/>
      <c r="D141" s="52"/>
      <c r="E141" s="432">
        <f>SUM(E106:E140)</f>
        <v>566593.48</v>
      </c>
      <c r="F141" s="94"/>
      <c r="G141" s="94"/>
      <c r="H141" s="96"/>
      <c r="I141" s="157"/>
    </row>
    <row r="142" spans="1:9" s="153" customFormat="1" ht="29.25" customHeight="1">
      <c r="A142" s="60"/>
      <c r="B142" s="61"/>
      <c r="C142" s="62"/>
      <c r="D142" s="63" t="s">
        <v>9</v>
      </c>
      <c r="E142" s="64"/>
      <c r="F142" s="82"/>
      <c r="G142" s="83"/>
      <c r="H142" s="80"/>
    </row>
    <row r="143" spans="1:9" s="153" customFormat="1" ht="29.25" customHeight="1">
      <c r="A143" s="68" t="s">
        <v>11</v>
      </c>
      <c r="B143" s="69" t="s">
        <v>12</v>
      </c>
      <c r="C143" s="69" t="s">
        <v>7</v>
      </c>
      <c r="D143" s="69" t="s">
        <v>10</v>
      </c>
      <c r="E143" s="70" t="s">
        <v>8</v>
      </c>
      <c r="F143" s="82"/>
      <c r="G143" s="83"/>
      <c r="H143" s="80"/>
    </row>
    <row r="144" spans="1:9" s="153" customFormat="1" ht="29.25" customHeight="1">
      <c r="A144" s="410" t="s">
        <v>672</v>
      </c>
      <c r="B144" s="411" t="s">
        <v>660</v>
      </c>
      <c r="C144" s="412" t="s">
        <v>667</v>
      </c>
      <c r="D144" s="421">
        <v>2</v>
      </c>
      <c r="E144" s="419">
        <v>102151</v>
      </c>
      <c r="F144" s="82"/>
      <c r="G144" s="83"/>
      <c r="H144" s="81"/>
    </row>
    <row r="145" spans="1:8" s="153" customFormat="1" ht="29.25" customHeight="1">
      <c r="A145" s="410" t="s">
        <v>663</v>
      </c>
      <c r="B145" s="411" t="s">
        <v>662</v>
      </c>
      <c r="C145" s="412" t="s">
        <v>661</v>
      </c>
      <c r="D145" s="421">
        <v>1</v>
      </c>
      <c r="E145" s="419">
        <v>11343</v>
      </c>
      <c r="F145" s="82"/>
      <c r="G145" s="83"/>
      <c r="H145" s="81"/>
    </row>
    <row r="146" spans="1:8" s="153" customFormat="1" ht="29.25" customHeight="1">
      <c r="A146" s="36" t="s">
        <v>670</v>
      </c>
      <c r="B146" s="413" t="s">
        <v>665</v>
      </c>
      <c r="C146" s="414" t="s">
        <v>664</v>
      </c>
      <c r="D146" s="422">
        <v>1</v>
      </c>
      <c r="E146" s="420">
        <v>135764.46</v>
      </c>
      <c r="F146" s="82"/>
      <c r="G146" s="83"/>
      <c r="H146" s="81"/>
    </row>
    <row r="147" spans="1:8" s="153" customFormat="1" ht="29.25" customHeight="1">
      <c r="A147" s="36" t="s">
        <v>680</v>
      </c>
      <c r="B147" s="414" t="s">
        <v>666</v>
      </c>
      <c r="C147" s="414" t="s">
        <v>671</v>
      </c>
      <c r="D147" s="422">
        <v>3</v>
      </c>
      <c r="E147" s="420">
        <v>166171</v>
      </c>
      <c r="F147" s="82"/>
      <c r="G147" s="83"/>
      <c r="H147" s="81"/>
    </row>
    <row r="148" spans="1:8" s="153" customFormat="1" ht="29.25" customHeight="1">
      <c r="A148" s="416" t="s">
        <v>669</v>
      </c>
      <c r="B148" s="416" t="s">
        <v>666</v>
      </c>
      <c r="C148" s="416" t="s">
        <v>668</v>
      </c>
      <c r="D148" s="422">
        <v>1</v>
      </c>
      <c r="E148" s="420">
        <v>51984.23</v>
      </c>
      <c r="F148" s="82"/>
      <c r="G148" s="83"/>
      <c r="H148" s="81"/>
    </row>
    <row r="149" spans="1:8" s="153" customFormat="1" ht="29.25" customHeight="1">
      <c r="A149" s="410" t="s">
        <v>675</v>
      </c>
      <c r="B149" s="411" t="s">
        <v>674</v>
      </c>
      <c r="C149" s="412" t="s">
        <v>673</v>
      </c>
      <c r="D149" s="421">
        <v>1</v>
      </c>
      <c r="E149" s="419">
        <v>11445.46</v>
      </c>
      <c r="F149" s="82"/>
      <c r="G149" s="83"/>
      <c r="H149" s="81"/>
    </row>
    <row r="150" spans="1:8" s="153" customFormat="1" ht="29.25" customHeight="1">
      <c r="A150" s="410" t="s">
        <v>678</v>
      </c>
      <c r="B150" s="411" t="s">
        <v>676</v>
      </c>
      <c r="C150" s="412" t="s">
        <v>677</v>
      </c>
      <c r="D150" s="421">
        <v>3</v>
      </c>
      <c r="E150" s="419">
        <v>192899</v>
      </c>
      <c r="F150" s="82"/>
      <c r="G150" s="83"/>
      <c r="H150" s="81"/>
    </row>
    <row r="151" spans="1:8" s="153" customFormat="1" ht="29.25" customHeight="1">
      <c r="A151" s="410" t="s">
        <v>675</v>
      </c>
      <c r="B151" s="411" t="s">
        <v>644</v>
      </c>
      <c r="C151" s="412" t="s">
        <v>679</v>
      </c>
      <c r="D151" s="421">
        <v>3</v>
      </c>
      <c r="E151" s="419">
        <v>411097</v>
      </c>
      <c r="F151" s="82"/>
      <c r="G151" s="83"/>
      <c r="H151" s="81"/>
    </row>
    <row r="152" spans="1:8" s="153" customFormat="1" ht="29.25" customHeight="1">
      <c r="A152" s="410"/>
      <c r="B152" s="411"/>
      <c r="C152" s="412" t="s">
        <v>689</v>
      </c>
      <c r="D152" s="421"/>
      <c r="E152" s="419">
        <v>145613</v>
      </c>
      <c r="F152" s="82"/>
      <c r="G152" s="83"/>
      <c r="H152" s="81"/>
    </row>
    <row r="153" spans="1:8" s="153" customFormat="1" ht="29.25" customHeight="1">
      <c r="A153" s="410"/>
      <c r="B153" s="411"/>
      <c r="C153" s="412"/>
      <c r="D153" s="421"/>
      <c r="E153" s="419"/>
      <c r="F153" s="82"/>
      <c r="G153" s="83"/>
      <c r="H153" s="81"/>
    </row>
    <row r="154" spans="1:8" s="153" customFormat="1" ht="29.25" customHeight="1">
      <c r="A154" s="410"/>
      <c r="B154" s="411"/>
      <c r="C154" s="412"/>
      <c r="D154" s="421"/>
      <c r="E154" s="419"/>
      <c r="F154" s="82"/>
      <c r="G154" s="83"/>
      <c r="H154" s="81"/>
    </row>
    <row r="155" spans="1:8" s="153" customFormat="1" ht="29.25" customHeight="1">
      <c r="A155" s="116"/>
      <c r="B155" s="116"/>
      <c r="C155" s="48" t="s">
        <v>43</v>
      </c>
      <c r="D155" s="43"/>
      <c r="E155" s="117">
        <f>SUM(E144:E154)</f>
        <v>1228468.1499999999</v>
      </c>
      <c r="F155" s="82"/>
      <c r="G155" s="83"/>
      <c r="H155" s="81"/>
    </row>
    <row r="156" spans="1:8" s="153" customFormat="1" ht="29.25" customHeight="1" thickBot="1">
      <c r="A156" s="118"/>
      <c r="B156" s="116"/>
      <c r="C156" s="48" t="s">
        <v>41</v>
      </c>
      <c r="D156" s="43"/>
      <c r="E156" s="452">
        <v>1802642.4</v>
      </c>
      <c r="F156" s="82"/>
      <c r="G156" s="83"/>
      <c r="H156" s="81"/>
    </row>
    <row r="157" spans="1:8" s="153" customFormat="1" ht="29.25" customHeight="1" thickBot="1">
      <c r="A157" s="162"/>
      <c r="B157" s="31"/>
      <c r="C157" s="32"/>
      <c r="D157" s="417" t="s">
        <v>15</v>
      </c>
      <c r="E157" s="418">
        <f>SUM(E155:E156)</f>
        <v>3031110.55</v>
      </c>
      <c r="F157" s="82"/>
      <c r="G157" s="83"/>
      <c r="H157" s="81"/>
    </row>
    <row r="158" spans="1:8" s="153" customFormat="1" ht="29.25" customHeight="1">
      <c r="A158" s="123"/>
      <c r="B158" s="81"/>
      <c r="C158" s="87"/>
      <c r="D158" s="88"/>
      <c r="E158" s="188"/>
      <c r="F158" s="82"/>
      <c r="G158" s="83"/>
      <c r="H158" s="81"/>
    </row>
    <row r="159" spans="1:8" s="153" customFormat="1" ht="29.25" customHeight="1">
      <c r="A159" s="123"/>
      <c r="B159" s="81"/>
      <c r="C159" s="87"/>
      <c r="D159" s="88"/>
      <c r="E159" s="188"/>
      <c r="F159" s="82"/>
      <c r="G159" s="83"/>
      <c r="H159" s="81"/>
    </row>
    <row r="160" spans="1:8" s="153" customFormat="1" ht="29.25" customHeight="1">
      <c r="A160" s="123"/>
      <c r="B160" s="81"/>
      <c r="C160" s="286" t="s">
        <v>641</v>
      </c>
      <c r="D160" s="88"/>
      <c r="E160" s="188"/>
      <c r="F160" s="82"/>
      <c r="G160" s="83"/>
      <c r="H160" s="81"/>
    </row>
    <row r="161" spans="1:9" s="153" customFormat="1" ht="29.25" customHeight="1">
      <c r="A161" s="60"/>
      <c r="B161" s="61"/>
      <c r="C161" s="62"/>
      <c r="D161" s="63" t="s">
        <v>9</v>
      </c>
      <c r="E161" s="64"/>
      <c r="F161" s="82"/>
      <c r="G161" s="83"/>
      <c r="H161" s="81"/>
    </row>
    <row r="162" spans="1:9" s="150" customFormat="1" ht="29.25" customHeight="1">
      <c r="A162" s="68" t="s">
        <v>11</v>
      </c>
      <c r="B162" s="69" t="s">
        <v>12</v>
      </c>
      <c r="C162" s="69" t="s">
        <v>7</v>
      </c>
      <c r="D162" s="69" t="s">
        <v>10</v>
      </c>
      <c r="E162" s="70" t="s">
        <v>8</v>
      </c>
      <c r="F162" s="94"/>
      <c r="G162" s="94"/>
      <c r="H162" s="96"/>
      <c r="I162" s="157"/>
    </row>
    <row r="163" spans="1:9" s="158" customFormat="1" ht="29.25" customHeight="1">
      <c r="A163" s="410" t="s">
        <v>643</v>
      </c>
      <c r="B163" s="97" t="s">
        <v>646</v>
      </c>
      <c r="C163" s="412" t="s">
        <v>642</v>
      </c>
      <c r="D163" s="421">
        <v>5</v>
      </c>
      <c r="E163" s="419">
        <v>211516</v>
      </c>
      <c r="F163" s="106"/>
      <c r="G163" s="106"/>
      <c r="H163" s="107"/>
      <c r="I163" s="161"/>
    </row>
    <row r="164" spans="1:9" s="156" customFormat="1" ht="29.25" customHeight="1">
      <c r="A164" s="410" t="s">
        <v>645</v>
      </c>
      <c r="B164" s="411" t="s">
        <v>644</v>
      </c>
      <c r="C164" s="412" t="s">
        <v>650</v>
      </c>
      <c r="D164" s="421">
        <v>6</v>
      </c>
      <c r="E164" s="419">
        <v>498584.47</v>
      </c>
      <c r="F164" s="91"/>
      <c r="G164" s="91"/>
      <c r="H164" s="92"/>
      <c r="I164" s="155"/>
    </row>
    <row r="165" spans="1:9" s="150" customFormat="1" ht="29.25" customHeight="1">
      <c r="A165" s="36" t="s">
        <v>649</v>
      </c>
      <c r="B165" s="413" t="s">
        <v>648</v>
      </c>
      <c r="C165" s="414" t="s">
        <v>647</v>
      </c>
      <c r="D165" s="422">
        <v>3</v>
      </c>
      <c r="E165" s="420">
        <v>98160</v>
      </c>
      <c r="F165" s="94"/>
      <c r="G165" s="94"/>
      <c r="H165" s="95"/>
      <c r="I165" s="157"/>
    </row>
    <row r="166" spans="1:9" ht="29.25" customHeight="1">
      <c r="A166" s="36" t="s">
        <v>652</v>
      </c>
      <c r="B166" s="414" t="s">
        <v>651</v>
      </c>
      <c r="C166" s="414" t="s">
        <v>653</v>
      </c>
      <c r="D166" s="422">
        <v>1</v>
      </c>
      <c r="E166" s="420">
        <v>139684.29</v>
      </c>
    </row>
    <row r="167" spans="1:9" ht="29.25" customHeight="1">
      <c r="A167" s="416" t="s">
        <v>655</v>
      </c>
      <c r="B167" s="416" t="s">
        <v>654</v>
      </c>
      <c r="C167" s="416" t="s">
        <v>659</v>
      </c>
      <c r="D167" s="422">
        <v>1</v>
      </c>
      <c r="E167" s="420">
        <v>145336.57999999999</v>
      </c>
    </row>
    <row r="168" spans="1:9" ht="29.25" customHeight="1">
      <c r="A168" s="410" t="s">
        <v>658</v>
      </c>
      <c r="B168" s="411" t="s">
        <v>657</v>
      </c>
      <c r="C168" s="412" t="s">
        <v>656</v>
      </c>
      <c r="D168" s="421">
        <v>1</v>
      </c>
      <c r="E168" s="419">
        <v>152600</v>
      </c>
    </row>
    <row r="169" spans="1:9" ht="29.25" customHeight="1">
      <c r="A169" s="410" t="s">
        <v>781</v>
      </c>
      <c r="B169" s="411" t="s">
        <v>58</v>
      </c>
      <c r="C169" s="412" t="s">
        <v>780</v>
      </c>
      <c r="D169" s="421">
        <v>2</v>
      </c>
      <c r="E169" s="419">
        <v>67577.33</v>
      </c>
    </row>
    <row r="170" spans="1:9" ht="29.25" customHeight="1">
      <c r="A170" s="116"/>
      <c r="B170" s="116"/>
      <c r="C170" s="48" t="s">
        <v>43</v>
      </c>
      <c r="D170" s="43"/>
      <c r="E170" s="85">
        <f>SUM(E163:E169)</f>
        <v>1313458.6700000002</v>
      </c>
    </row>
    <row r="171" spans="1:9" ht="29.25" customHeight="1" thickBot="1">
      <c r="A171" s="118"/>
      <c r="B171" s="116"/>
      <c r="C171" s="48" t="s">
        <v>41</v>
      </c>
      <c r="D171" s="43"/>
      <c r="E171" s="282">
        <v>5068660</v>
      </c>
    </row>
    <row r="172" spans="1:9" ht="29.25" customHeight="1" thickBot="1">
      <c r="A172" s="162"/>
      <c r="B172" s="31"/>
      <c r="C172" s="32"/>
      <c r="D172" s="417" t="s">
        <v>15</v>
      </c>
      <c r="E172" s="521">
        <f>SUM(E170:E171)</f>
        <v>6382118.6699999999</v>
      </c>
    </row>
    <row r="173" spans="1:9" ht="29.25" customHeight="1">
      <c r="A173" s="123"/>
      <c r="B173" s="81"/>
      <c r="C173" s="87"/>
      <c r="D173" s="88"/>
      <c r="E173" s="188"/>
    </row>
    <row r="174" spans="1:9" ht="29.25" customHeight="1">
      <c r="A174" s="123"/>
      <c r="B174" s="81"/>
      <c r="C174" s="87"/>
      <c r="D174" s="88"/>
      <c r="E174" s="188"/>
    </row>
    <row r="175" spans="1:9" ht="29.25" customHeight="1">
      <c r="A175" s="123"/>
      <c r="B175" s="81"/>
      <c r="C175" s="286" t="s">
        <v>166</v>
      </c>
      <c r="D175" s="88"/>
      <c r="E175" s="188"/>
    </row>
    <row r="176" spans="1:9" ht="29.25" customHeight="1">
      <c r="A176" s="60"/>
      <c r="B176" s="61"/>
      <c r="C176" s="62"/>
      <c r="D176" s="63" t="s">
        <v>9</v>
      </c>
      <c r="E176" s="64"/>
    </row>
    <row r="177" spans="1:5" ht="29.25" customHeight="1">
      <c r="A177" s="68" t="s">
        <v>11</v>
      </c>
      <c r="B177" s="69" t="s">
        <v>12</v>
      </c>
      <c r="C177" s="69" t="s">
        <v>7</v>
      </c>
      <c r="D177" s="69" t="s">
        <v>10</v>
      </c>
      <c r="E177" s="70" t="s">
        <v>8</v>
      </c>
    </row>
    <row r="178" spans="1:5" ht="29.25" customHeight="1">
      <c r="A178" s="410" t="s">
        <v>789</v>
      </c>
      <c r="B178" s="411" t="s">
        <v>681</v>
      </c>
      <c r="C178" s="412" t="s">
        <v>682</v>
      </c>
      <c r="D178" s="527">
        <v>1</v>
      </c>
      <c r="E178" s="528">
        <v>208023</v>
      </c>
    </row>
    <row r="179" spans="1:5" ht="29.25" customHeight="1">
      <c r="A179" s="410" t="s">
        <v>685</v>
      </c>
      <c r="B179" s="411" t="s">
        <v>683</v>
      </c>
      <c r="C179" s="412" t="s">
        <v>684</v>
      </c>
      <c r="D179" s="527">
        <v>1</v>
      </c>
      <c r="E179" s="528">
        <v>97941</v>
      </c>
    </row>
    <row r="180" spans="1:5" ht="29.25" customHeight="1" thickBot="1">
      <c r="A180" s="36" t="s">
        <v>785</v>
      </c>
      <c r="B180" s="31" t="s">
        <v>686</v>
      </c>
      <c r="C180" s="32" t="s">
        <v>682</v>
      </c>
      <c r="D180" s="33">
        <v>2</v>
      </c>
      <c r="E180" s="529">
        <v>100151.66</v>
      </c>
    </row>
    <row r="181" spans="1:5" ht="29.25" customHeight="1" thickBot="1">
      <c r="A181" s="36" t="s">
        <v>786</v>
      </c>
      <c r="B181" s="32" t="s">
        <v>687</v>
      </c>
      <c r="C181" s="32" t="s">
        <v>688</v>
      </c>
      <c r="D181" s="530">
        <v>1</v>
      </c>
      <c r="E181" s="520">
        <v>201665</v>
      </c>
    </row>
    <row r="182" spans="1:5" ht="29.25" customHeight="1">
      <c r="A182" s="425" t="s">
        <v>787</v>
      </c>
      <c r="B182" s="425" t="s">
        <v>56</v>
      </c>
      <c r="C182" s="425" t="s">
        <v>782</v>
      </c>
      <c r="D182" s="33">
        <v>6</v>
      </c>
      <c r="E182" s="531">
        <f>59764+398000</f>
        <v>457764</v>
      </c>
    </row>
    <row r="183" spans="1:5" ht="29.25" customHeight="1">
      <c r="A183" s="410" t="s">
        <v>781</v>
      </c>
      <c r="B183" s="411" t="s">
        <v>58</v>
      </c>
      <c r="C183" s="412" t="s">
        <v>779</v>
      </c>
      <c r="D183" s="527">
        <v>2</v>
      </c>
      <c r="E183" s="528">
        <v>167577.32999999999</v>
      </c>
    </row>
    <row r="184" spans="1:5" ht="29.25" customHeight="1">
      <c r="A184" s="410" t="s">
        <v>788</v>
      </c>
      <c r="B184" s="411" t="s">
        <v>783</v>
      </c>
      <c r="C184" s="412" t="s">
        <v>784</v>
      </c>
      <c r="D184" s="527">
        <v>4</v>
      </c>
      <c r="E184" s="528">
        <v>367817.6</v>
      </c>
    </row>
    <row r="185" spans="1:5" ht="29.25" customHeight="1">
      <c r="A185" s="116"/>
      <c r="B185" s="116"/>
      <c r="C185" s="48" t="s">
        <v>43</v>
      </c>
      <c r="D185" s="43"/>
      <c r="E185" s="117">
        <f>SUM(E178:E184)</f>
        <v>1600939.5900000003</v>
      </c>
    </row>
    <row r="186" spans="1:5" ht="29.25" customHeight="1" thickBot="1">
      <c r="A186" s="118"/>
      <c r="B186" s="116"/>
      <c r="C186" s="48" t="s">
        <v>41</v>
      </c>
      <c r="D186" s="43"/>
      <c r="E186" s="493">
        <f>1907149-1000</f>
        <v>1906149</v>
      </c>
    </row>
    <row r="187" spans="1:5" ht="29.25" customHeight="1" thickBot="1">
      <c r="A187" s="162"/>
      <c r="B187" s="31"/>
      <c r="C187" s="32"/>
      <c r="D187" s="417" t="s">
        <v>15</v>
      </c>
      <c r="E187" s="418">
        <f>SUM(E185:E186)</f>
        <v>3507088.5900000003</v>
      </c>
    </row>
    <row r="188" spans="1:5" ht="29.25" customHeight="1" thickBot="1"/>
    <row r="189" spans="1:5" ht="29.25" customHeight="1">
      <c r="B189" s="275" t="s">
        <v>161</v>
      </c>
      <c r="C189" s="277" t="s">
        <v>155</v>
      </c>
      <c r="D189" s="278" t="s">
        <v>156</v>
      </c>
      <c r="E189" s="276" t="s">
        <v>162</v>
      </c>
    </row>
    <row r="190" spans="1:5" ht="29.25" customHeight="1">
      <c r="B190" s="272" t="s">
        <v>157</v>
      </c>
      <c r="C190" s="522">
        <f>+E16</f>
        <v>1177048.24</v>
      </c>
      <c r="D190" s="522">
        <f>+E17</f>
        <v>1618109</v>
      </c>
      <c r="E190" s="523">
        <f>SUM(C190:D190)</f>
        <v>2795157.24</v>
      </c>
    </row>
    <row r="191" spans="1:5" ht="29.25" customHeight="1">
      <c r="B191" s="272" t="s">
        <v>158</v>
      </c>
      <c r="C191" s="522">
        <f>+E155</f>
        <v>1228468.1499999999</v>
      </c>
      <c r="D191" s="522">
        <f>+E156</f>
        <v>1802642.4</v>
      </c>
      <c r="E191" s="523">
        <f t="shared" ref="E191:E193" si="0">SUM(C191:D191)</f>
        <v>3031110.55</v>
      </c>
    </row>
    <row r="192" spans="1:5" ht="29.25" customHeight="1">
      <c r="B192" s="272" t="s">
        <v>159</v>
      </c>
      <c r="C192" s="522">
        <f>+E170</f>
        <v>1313458.6700000002</v>
      </c>
      <c r="D192" s="522">
        <f>+E171</f>
        <v>5068660</v>
      </c>
      <c r="E192" s="523">
        <f t="shared" si="0"/>
        <v>6382118.6699999999</v>
      </c>
    </row>
    <row r="193" spans="2:5" ht="29.25" customHeight="1">
      <c r="B193" s="272" t="s">
        <v>160</v>
      </c>
      <c r="C193" s="522">
        <f>+E185</f>
        <v>1600939.5900000003</v>
      </c>
      <c r="D193" s="522">
        <f>+E186</f>
        <v>1906149</v>
      </c>
      <c r="E193" s="523">
        <f t="shared" si="0"/>
        <v>3507088.5900000003</v>
      </c>
    </row>
    <row r="194" spans="2:5" ht="29.25" customHeight="1" thickBot="1">
      <c r="B194" s="284" t="s">
        <v>163</v>
      </c>
      <c r="C194" s="524">
        <f>SUM(C190:C193)</f>
        <v>5319914.6500000004</v>
      </c>
      <c r="D194" s="525">
        <f>SUM(D190:D193)</f>
        <v>10395560.4</v>
      </c>
      <c r="E194" s="526">
        <f>SUM(E190:E193)</f>
        <v>15715475.050000001</v>
      </c>
    </row>
  </sheetData>
  <mergeCells count="2">
    <mergeCell ref="A1:E1"/>
    <mergeCell ref="A2:E2"/>
  </mergeCells>
  <pageMargins left="0.70866141732283472" right="0.70866141732283472" top="0.35433070866141736" bottom="0.35433070866141736" header="0.31496062992125984" footer="0.31496062992125984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6"/>
  <sheetViews>
    <sheetView view="pageBreakPreview" topLeftCell="A22" zoomScale="60" zoomScaleNormal="62" workbookViewId="0">
      <selection activeCell="I34" sqref="I34"/>
    </sheetView>
  </sheetViews>
  <sheetFormatPr defaultColWidth="9.140625" defaultRowHeight="12.75"/>
  <cols>
    <col min="1" max="1" width="25.140625" style="150" customWidth="1"/>
    <col min="2" max="2" width="44.140625" style="150" customWidth="1"/>
    <col min="3" max="3" width="88" style="149" customWidth="1"/>
    <col min="4" max="4" width="29.85546875" style="147" customWidth="1"/>
    <col min="5" max="5" width="32.7109375" style="148" customWidth="1"/>
    <col min="6" max="6" width="9.140625" style="57" hidden="1" customWidth="1"/>
    <col min="7" max="7" width="9.5703125" style="58" hidden="1" customWidth="1"/>
    <col min="8" max="8" width="22.28515625" style="59" customWidth="1"/>
    <col min="9" max="9" width="13.42578125" style="59" bestFit="1" customWidth="1"/>
    <col min="10" max="16384" width="9.140625" style="59"/>
  </cols>
  <sheetData>
    <row r="1" spans="1:9" s="56" customFormat="1" ht="18.75" customHeight="1">
      <c r="A1" s="694" t="s">
        <v>14</v>
      </c>
      <c r="B1" s="694"/>
      <c r="C1" s="694"/>
      <c r="D1" s="694"/>
      <c r="E1" s="694"/>
      <c r="F1" s="53"/>
      <c r="G1" s="53"/>
      <c r="H1" s="54"/>
      <c r="I1" s="55"/>
    </row>
    <row r="2" spans="1:9" s="56" customFormat="1" ht="33.75" customHeight="1">
      <c r="A2" s="694" t="s">
        <v>149</v>
      </c>
      <c r="B2" s="694"/>
      <c r="C2" s="694"/>
      <c r="D2" s="694"/>
      <c r="E2" s="694"/>
      <c r="F2" s="53"/>
      <c r="G2" s="53"/>
      <c r="H2" s="54"/>
      <c r="I2" s="55"/>
    </row>
    <row r="3" spans="1:9" s="56" customFormat="1" ht="15.75">
      <c r="A3" s="151"/>
      <c r="B3" s="151"/>
      <c r="C3" s="151"/>
      <c r="D3" s="151"/>
      <c r="E3" s="152"/>
      <c r="F3" s="53"/>
      <c r="G3" s="53"/>
      <c r="H3" s="54"/>
      <c r="I3" s="55"/>
    </row>
    <row r="4" spans="1:9" s="56" customFormat="1" ht="20.25" customHeight="1">
      <c r="A4" s="696" t="s">
        <v>0</v>
      </c>
      <c r="B4" s="696"/>
      <c r="C4" s="696"/>
      <c r="D4" s="696"/>
      <c r="E4" s="696"/>
      <c r="F4" s="53"/>
      <c r="G4" s="53"/>
      <c r="H4" s="54"/>
      <c r="I4" s="55"/>
    </row>
    <row r="5" spans="1:9" s="56" customFormat="1" ht="16.5" customHeight="1">
      <c r="A5" s="696" t="s">
        <v>1</v>
      </c>
      <c r="B5" s="696"/>
      <c r="C5" s="696"/>
      <c r="D5" s="696"/>
      <c r="E5" s="696"/>
      <c r="F5" s="53"/>
      <c r="G5" s="53"/>
      <c r="H5" s="54"/>
      <c r="I5" s="55"/>
    </row>
    <row r="6" spans="1:9" ht="15" customHeight="1">
      <c r="A6" s="699"/>
      <c r="B6" s="699"/>
      <c r="C6" s="699"/>
      <c r="D6" s="699"/>
      <c r="E6" s="699"/>
    </row>
    <row r="7" spans="1:9" s="67" customFormat="1" ht="15.75">
      <c r="A7" s="60"/>
      <c r="B7" s="61"/>
      <c r="C7" s="62"/>
      <c r="D7" s="63" t="s">
        <v>9</v>
      </c>
      <c r="E7" s="64"/>
      <c r="F7" s="65"/>
      <c r="G7" s="66"/>
    </row>
    <row r="8" spans="1:9" s="73" customFormat="1" ht="15.75">
      <c r="A8" s="68" t="s">
        <v>11</v>
      </c>
      <c r="B8" s="69" t="s">
        <v>12</v>
      </c>
      <c r="C8" s="69" t="s">
        <v>7</v>
      </c>
      <c r="D8" s="69" t="s">
        <v>10</v>
      </c>
      <c r="E8" s="70" t="s">
        <v>8</v>
      </c>
      <c r="F8" s="71"/>
      <c r="G8" s="72"/>
    </row>
    <row r="9" spans="1:9" s="81" customFormat="1" ht="11.25" customHeight="1">
      <c r="A9" s="74"/>
      <c r="B9" s="75"/>
      <c r="C9" s="76"/>
      <c r="D9" s="77"/>
      <c r="E9" s="78"/>
      <c r="F9" s="79"/>
      <c r="G9" s="80"/>
    </row>
    <row r="10" spans="1:9" s="86" customFormat="1" ht="33" customHeight="1">
      <c r="A10" s="36" t="s">
        <v>64</v>
      </c>
      <c r="B10" s="31" t="s">
        <v>66</v>
      </c>
      <c r="C10" s="37" t="s">
        <v>67</v>
      </c>
      <c r="D10" s="33">
        <v>7</v>
      </c>
      <c r="E10" s="38">
        <v>488000</v>
      </c>
      <c r="F10" s="185"/>
      <c r="G10" s="186"/>
    </row>
    <row r="11" spans="1:9" s="86" customFormat="1" ht="33" customHeight="1">
      <c r="A11" s="36" t="s">
        <v>63</v>
      </c>
      <c r="B11" s="31" t="s">
        <v>52</v>
      </c>
      <c r="C11" s="37" t="s">
        <v>53</v>
      </c>
      <c r="D11" s="33">
        <v>5</v>
      </c>
      <c r="E11" s="38">
        <v>173407</v>
      </c>
      <c r="F11" s="185"/>
      <c r="G11" s="186"/>
    </row>
    <row r="12" spans="1:9" s="86" customFormat="1" ht="33" customHeight="1">
      <c r="A12" s="36" t="s">
        <v>74</v>
      </c>
      <c r="B12" s="31" t="s">
        <v>62</v>
      </c>
      <c r="C12" s="37" t="s">
        <v>75</v>
      </c>
      <c r="D12" s="33">
        <v>2</v>
      </c>
      <c r="E12" s="38">
        <v>76140</v>
      </c>
      <c r="F12" s="185"/>
      <c r="G12" s="186"/>
    </row>
    <row r="13" spans="1:9" s="86" customFormat="1" ht="33" customHeight="1">
      <c r="A13" s="39" t="s">
        <v>141</v>
      </c>
      <c r="B13" s="31" t="s">
        <v>47</v>
      </c>
      <c r="C13" s="37" t="s">
        <v>65</v>
      </c>
      <c r="D13" s="33">
        <v>4</v>
      </c>
      <c r="E13" s="38">
        <v>133342</v>
      </c>
      <c r="F13" s="127"/>
      <c r="G13" s="186"/>
    </row>
    <row r="14" spans="1:9" s="86" customFormat="1" ht="33" customHeight="1">
      <c r="A14" s="40" t="s">
        <v>72</v>
      </c>
      <c r="B14" s="41" t="s">
        <v>56</v>
      </c>
      <c r="C14" s="42" t="s">
        <v>132</v>
      </c>
      <c r="D14" s="43">
        <v>2</v>
      </c>
      <c r="E14" s="44">
        <v>26899</v>
      </c>
      <c r="F14" s="127"/>
      <c r="G14" s="186"/>
    </row>
    <row r="15" spans="1:9" s="86" customFormat="1" ht="33" customHeight="1">
      <c r="A15" s="36" t="s">
        <v>68</v>
      </c>
      <c r="B15" s="45" t="s">
        <v>51</v>
      </c>
      <c r="C15" s="32" t="s">
        <v>69</v>
      </c>
      <c r="D15" s="33">
        <v>3</v>
      </c>
      <c r="E15" s="38">
        <v>231138</v>
      </c>
      <c r="F15" s="127"/>
      <c r="G15" s="186"/>
    </row>
    <row r="16" spans="1:9" s="86" customFormat="1" ht="33" customHeight="1">
      <c r="A16" s="36" t="s">
        <v>73</v>
      </c>
      <c r="B16" s="45" t="s">
        <v>57</v>
      </c>
      <c r="C16" s="32" t="s">
        <v>133</v>
      </c>
      <c r="D16" s="33">
        <v>4</v>
      </c>
      <c r="E16" s="38">
        <v>372287</v>
      </c>
      <c r="F16" s="127"/>
      <c r="G16" s="186"/>
    </row>
    <row r="17" spans="1:9" s="86" customFormat="1" ht="33" customHeight="1">
      <c r="A17" s="36" t="s">
        <v>70</v>
      </c>
      <c r="B17" s="45" t="s">
        <v>54</v>
      </c>
      <c r="C17" s="32" t="s">
        <v>71</v>
      </c>
      <c r="D17" s="33">
        <v>7</v>
      </c>
      <c r="E17" s="38">
        <v>397646</v>
      </c>
      <c r="F17" s="127"/>
      <c r="G17" s="186"/>
    </row>
    <row r="18" spans="1:9" s="80" customFormat="1" ht="33" customHeight="1">
      <c r="A18" s="36" t="s">
        <v>83</v>
      </c>
      <c r="B18" s="31" t="s">
        <v>84</v>
      </c>
      <c r="C18" s="37" t="s">
        <v>85</v>
      </c>
      <c r="D18" s="33">
        <v>1</v>
      </c>
      <c r="E18" s="38">
        <v>92780</v>
      </c>
      <c r="F18" s="83"/>
      <c r="G18" s="83"/>
    </row>
    <row r="19" spans="1:9" s="81" customFormat="1" ht="33" customHeight="1">
      <c r="A19" s="40" t="s">
        <v>88</v>
      </c>
      <c r="B19" s="41" t="s">
        <v>86</v>
      </c>
      <c r="C19" s="42" t="s">
        <v>87</v>
      </c>
      <c r="D19" s="43">
        <v>9</v>
      </c>
      <c r="E19" s="44">
        <v>348630</v>
      </c>
      <c r="F19" s="84"/>
      <c r="G19" s="83"/>
    </row>
    <row r="20" spans="1:9" s="81" customFormat="1" ht="33" customHeight="1">
      <c r="A20" s="36" t="s">
        <v>89</v>
      </c>
      <c r="B20" s="45" t="s">
        <v>90</v>
      </c>
      <c r="C20" s="32" t="s">
        <v>91</v>
      </c>
      <c r="D20" s="33">
        <v>3</v>
      </c>
      <c r="E20" s="38">
        <v>102628</v>
      </c>
      <c r="F20" s="84"/>
      <c r="G20" s="83"/>
    </row>
    <row r="21" spans="1:9" s="84" customFormat="1" ht="33" customHeight="1">
      <c r="A21" s="36" t="s">
        <v>110</v>
      </c>
      <c r="B21" s="31" t="s">
        <v>111</v>
      </c>
      <c r="C21" s="37" t="s">
        <v>112</v>
      </c>
      <c r="D21" s="33">
        <v>6</v>
      </c>
      <c r="E21" s="38">
        <v>297488</v>
      </c>
      <c r="F21" s="91"/>
      <c r="G21" s="91"/>
      <c r="H21" s="92"/>
      <c r="I21" s="93"/>
    </row>
    <row r="22" spans="1:9" s="84" customFormat="1" ht="33" customHeight="1">
      <c r="A22" s="36" t="s">
        <v>121</v>
      </c>
      <c r="B22" s="31" t="s">
        <v>59</v>
      </c>
      <c r="C22" s="37" t="s">
        <v>122</v>
      </c>
      <c r="D22" s="33">
        <v>2</v>
      </c>
      <c r="E22" s="38">
        <v>168609</v>
      </c>
      <c r="F22" s="91"/>
      <c r="G22" s="91"/>
      <c r="H22" s="92"/>
      <c r="I22" s="93"/>
    </row>
    <row r="23" spans="1:9" s="97" customFormat="1" ht="33" customHeight="1">
      <c r="A23" s="36" t="s">
        <v>123</v>
      </c>
      <c r="B23" s="31" t="s">
        <v>124</v>
      </c>
      <c r="C23" s="32" t="s">
        <v>125</v>
      </c>
      <c r="D23" s="33">
        <v>2</v>
      </c>
      <c r="E23" s="38">
        <v>241833</v>
      </c>
      <c r="F23" s="94"/>
      <c r="G23" s="94"/>
      <c r="H23" s="95"/>
      <c r="I23" s="96"/>
    </row>
    <row r="24" spans="1:9" s="101" customFormat="1" ht="33" customHeight="1">
      <c r="A24" s="36" t="s">
        <v>130</v>
      </c>
      <c r="B24" s="31" t="s">
        <v>46</v>
      </c>
      <c r="C24" s="32" t="s">
        <v>131</v>
      </c>
      <c r="D24" s="33">
        <v>1</v>
      </c>
      <c r="E24" s="38">
        <v>52644</v>
      </c>
      <c r="F24" s="98"/>
      <c r="G24" s="98"/>
      <c r="H24" s="99"/>
      <c r="I24" s="100"/>
    </row>
    <row r="25" spans="1:9" s="84" customFormat="1" ht="33" customHeight="1">
      <c r="A25" s="46"/>
      <c r="B25" s="47"/>
      <c r="C25" s="48" t="s">
        <v>43</v>
      </c>
      <c r="D25" s="49"/>
      <c r="E25" s="50">
        <f>SUM(E10:E24)</f>
        <v>3203471</v>
      </c>
      <c r="F25" s="91"/>
      <c r="G25" s="91"/>
      <c r="H25" s="92"/>
      <c r="I25" s="93"/>
    </row>
    <row r="26" spans="1:9" s="84" customFormat="1" ht="33" customHeight="1">
      <c r="A26" s="42"/>
      <c r="B26" s="31"/>
      <c r="C26" s="48" t="s">
        <v>41</v>
      </c>
      <c r="D26" s="33"/>
      <c r="E26" s="196">
        <f>7236141+20000-23000</f>
        <v>7233141</v>
      </c>
      <c r="F26" s="91"/>
      <c r="G26" s="91"/>
      <c r="H26" s="92"/>
      <c r="I26" s="93"/>
    </row>
    <row r="27" spans="1:9" s="86" customFormat="1" ht="33" customHeight="1">
      <c r="A27" s="51"/>
      <c r="B27" s="31"/>
      <c r="C27" s="32"/>
      <c r="D27" s="52" t="s">
        <v>145</v>
      </c>
      <c r="E27" s="50">
        <f>SUM(E25:E26)</f>
        <v>10436612</v>
      </c>
      <c r="F27" s="106"/>
      <c r="G27" s="106"/>
      <c r="H27" s="107"/>
      <c r="I27" s="106"/>
    </row>
    <row r="28" spans="1:9" s="86" customFormat="1" ht="27" customHeight="1">
      <c r="B28" s="81"/>
      <c r="C28" s="87"/>
      <c r="D28" s="88"/>
      <c r="E28" s="187"/>
      <c r="F28" s="106"/>
      <c r="G28" s="106"/>
      <c r="H28" s="107"/>
      <c r="I28" s="106"/>
    </row>
    <row r="29" spans="1:9" s="86" customFormat="1" ht="27" customHeight="1">
      <c r="B29" s="81"/>
      <c r="C29" s="87"/>
      <c r="D29" s="88"/>
      <c r="E29" s="187"/>
      <c r="F29" s="106"/>
      <c r="G29" s="106"/>
      <c r="H29" s="107"/>
      <c r="I29" s="106"/>
    </row>
    <row r="30" spans="1:9" s="84" customFormat="1" ht="27.75" customHeight="1">
      <c r="A30" s="86"/>
      <c r="B30" s="81"/>
      <c r="C30" s="88" t="s">
        <v>2</v>
      </c>
      <c r="D30" s="89"/>
      <c r="E30" s="90"/>
      <c r="F30" s="91"/>
      <c r="G30" s="91"/>
      <c r="H30" s="92"/>
      <c r="I30" s="93"/>
    </row>
    <row r="31" spans="1:9" s="84" customFormat="1" ht="22.5" customHeight="1">
      <c r="A31" s="86"/>
      <c r="B31" s="81"/>
      <c r="C31" s="88" t="s">
        <v>34</v>
      </c>
      <c r="D31" s="89"/>
      <c r="E31" s="90"/>
      <c r="F31" s="91"/>
      <c r="G31" s="91"/>
      <c r="H31" s="92"/>
      <c r="I31" s="93"/>
    </row>
    <row r="32" spans="1:9" s="84" customFormat="1" ht="22.5" customHeight="1">
      <c r="A32" s="60"/>
      <c r="B32" s="61"/>
      <c r="C32" s="62"/>
      <c r="D32" s="63" t="s">
        <v>9</v>
      </c>
      <c r="E32" s="64"/>
      <c r="F32" s="91"/>
      <c r="G32" s="91"/>
      <c r="H32" s="92"/>
      <c r="I32" s="93"/>
    </row>
    <row r="33" spans="1:9" s="84" customFormat="1" ht="15" customHeight="1">
      <c r="A33" s="68" t="s">
        <v>11</v>
      </c>
      <c r="B33" s="69" t="s">
        <v>12</v>
      </c>
      <c r="C33" s="69" t="s">
        <v>7</v>
      </c>
      <c r="D33" s="69" t="s">
        <v>10</v>
      </c>
      <c r="E33" s="70" t="s">
        <v>8</v>
      </c>
      <c r="F33" s="91"/>
      <c r="G33" s="91"/>
      <c r="H33" s="92"/>
      <c r="I33" s="93"/>
    </row>
    <row r="34" spans="1:9" s="97" customFormat="1" ht="15">
      <c r="A34" s="74"/>
      <c r="B34" s="75"/>
      <c r="C34" s="76"/>
      <c r="D34" s="77"/>
      <c r="E34" s="78"/>
      <c r="F34" s="94"/>
      <c r="G34" s="94"/>
      <c r="H34" s="95"/>
      <c r="I34" s="96"/>
    </row>
    <row r="35" spans="1:9" s="84" customFormat="1" ht="29.25" customHeight="1">
      <c r="A35" s="102" t="s">
        <v>76</v>
      </c>
      <c r="B35" s="103" t="s">
        <v>77</v>
      </c>
      <c r="C35" s="104" t="s">
        <v>116</v>
      </c>
      <c r="D35" s="105">
        <v>3</v>
      </c>
      <c r="E35" s="34">
        <v>128339</v>
      </c>
      <c r="F35" s="91"/>
      <c r="G35" s="91" t="e">
        <f>#REF!</f>
        <v>#REF!</v>
      </c>
      <c r="H35" s="92"/>
      <c r="I35" s="93"/>
    </row>
    <row r="36" spans="1:9" s="84" customFormat="1" ht="29.25" customHeight="1">
      <c r="A36" s="31" t="s">
        <v>79</v>
      </c>
      <c r="B36" s="31" t="s">
        <v>44</v>
      </c>
      <c r="C36" s="32" t="s">
        <v>80</v>
      </c>
      <c r="D36" s="108">
        <v>1</v>
      </c>
      <c r="E36" s="34">
        <v>16931</v>
      </c>
      <c r="F36" s="91"/>
      <c r="G36" s="91"/>
      <c r="H36" s="92"/>
      <c r="I36" s="93"/>
    </row>
    <row r="37" spans="1:9" s="81" customFormat="1" ht="29.25" customHeight="1">
      <c r="A37" s="31" t="s">
        <v>92</v>
      </c>
      <c r="B37" s="31" t="s">
        <v>52</v>
      </c>
      <c r="C37" s="32" t="s">
        <v>87</v>
      </c>
      <c r="D37" s="108">
        <v>2</v>
      </c>
      <c r="E37" s="34">
        <v>33859</v>
      </c>
      <c r="F37" s="91"/>
      <c r="G37" s="91"/>
      <c r="H37" s="124"/>
      <c r="I37" s="91"/>
    </row>
    <row r="38" spans="1:9" s="81" customFormat="1" ht="29.25" customHeight="1">
      <c r="A38" s="42"/>
      <c r="B38" s="31"/>
      <c r="C38" s="48" t="s">
        <v>43</v>
      </c>
      <c r="D38" s="108"/>
      <c r="E38" s="109">
        <f>+SUM(E35:E37)</f>
        <v>179129</v>
      </c>
      <c r="F38" s="91"/>
      <c r="G38" s="91"/>
      <c r="H38" s="124"/>
      <c r="I38" s="91"/>
    </row>
    <row r="39" spans="1:9" s="186" customFormat="1" ht="29.25" customHeight="1">
      <c r="A39" s="42"/>
      <c r="B39" s="31"/>
      <c r="C39" s="48" t="s">
        <v>41</v>
      </c>
      <c r="D39" s="33"/>
      <c r="E39" s="109">
        <f>2225000+22000</f>
        <v>2247000</v>
      </c>
      <c r="F39" s="107"/>
      <c r="G39" s="107"/>
      <c r="H39" s="125"/>
      <c r="I39" s="125"/>
    </row>
    <row r="40" spans="1:9" s="127" customFormat="1" ht="29.25" customHeight="1">
      <c r="A40" s="51"/>
      <c r="B40" s="31"/>
      <c r="C40" s="32"/>
      <c r="D40" s="113" t="s">
        <v>145</v>
      </c>
      <c r="E40" s="114">
        <f>+SUM(E38:E39)</f>
        <v>2426129</v>
      </c>
      <c r="F40" s="106"/>
      <c r="G40" s="106"/>
      <c r="H40" s="125"/>
      <c r="I40" s="126"/>
    </row>
    <row r="41" spans="1:9" s="127" customFormat="1" ht="20.25" customHeight="1">
      <c r="A41" s="86"/>
      <c r="B41" s="81"/>
      <c r="C41" s="87"/>
      <c r="D41" s="88"/>
      <c r="E41" s="90"/>
      <c r="F41" s="106"/>
      <c r="G41" s="106"/>
      <c r="H41" s="125"/>
      <c r="I41" s="126"/>
    </row>
    <row r="42" spans="1:9" s="127" customFormat="1" ht="20.25" customHeight="1">
      <c r="A42" s="86"/>
      <c r="B42" s="81"/>
      <c r="C42" s="87"/>
      <c r="D42" s="88"/>
      <c r="E42" s="90"/>
      <c r="F42" s="106"/>
      <c r="G42" s="106"/>
      <c r="H42" s="125"/>
      <c r="I42" s="126"/>
    </row>
    <row r="43" spans="1:9" s="84" customFormat="1" ht="20.25" customHeight="1">
      <c r="A43" s="86"/>
      <c r="B43" s="86"/>
      <c r="C43" s="88" t="s">
        <v>3</v>
      </c>
      <c r="D43" s="115"/>
      <c r="E43" s="106"/>
      <c r="F43" s="91"/>
      <c r="G43" s="91"/>
      <c r="H43" s="92"/>
      <c r="I43" s="93"/>
    </row>
    <row r="44" spans="1:9" s="84" customFormat="1" ht="20.25" customHeight="1">
      <c r="A44" s="86"/>
      <c r="B44" s="86"/>
      <c r="C44" s="88" t="s">
        <v>35</v>
      </c>
      <c r="D44" s="88"/>
      <c r="E44" s="106"/>
      <c r="F44" s="91"/>
      <c r="G44" s="91"/>
      <c r="H44" s="92"/>
      <c r="I44" s="93"/>
    </row>
    <row r="45" spans="1:9" s="84" customFormat="1" ht="20.25" customHeight="1">
      <c r="A45" s="60"/>
      <c r="B45" s="61"/>
      <c r="C45" s="62"/>
      <c r="D45" s="63" t="s">
        <v>9</v>
      </c>
      <c r="E45" s="64"/>
      <c r="F45" s="91"/>
      <c r="G45" s="91"/>
      <c r="H45" s="92"/>
      <c r="I45" s="93"/>
    </row>
    <row r="46" spans="1:9" s="84" customFormat="1" ht="20.25" customHeight="1">
      <c r="A46" s="68" t="s">
        <v>11</v>
      </c>
      <c r="B46" s="69" t="s">
        <v>12</v>
      </c>
      <c r="C46" s="69" t="s">
        <v>7</v>
      </c>
      <c r="D46" s="69" t="s">
        <v>10</v>
      </c>
      <c r="E46" s="70" t="s">
        <v>8</v>
      </c>
      <c r="F46" s="91"/>
      <c r="G46" s="91"/>
      <c r="H46" s="92"/>
      <c r="I46" s="93"/>
    </row>
    <row r="47" spans="1:9" s="112" customFormat="1" ht="29.25" customHeight="1">
      <c r="A47" s="74"/>
      <c r="B47" s="75"/>
      <c r="C47" s="76"/>
      <c r="D47" s="77"/>
      <c r="E47" s="78"/>
      <c r="F47" s="110"/>
      <c r="G47" s="110"/>
      <c r="H47" s="92"/>
      <c r="I47" s="111"/>
    </row>
    <row r="48" spans="1:9" s="112" customFormat="1" ht="26.25" customHeight="1">
      <c r="A48" s="40"/>
      <c r="B48" s="116"/>
      <c r="C48" s="48" t="s">
        <v>43</v>
      </c>
      <c r="D48" s="43"/>
      <c r="E48" s="117">
        <v>584169</v>
      </c>
      <c r="F48" s="110"/>
      <c r="G48" s="110"/>
      <c r="H48" s="92"/>
      <c r="I48" s="111"/>
    </row>
    <row r="49" spans="1:9" s="112" customFormat="1" ht="26.25" customHeight="1">
      <c r="A49" s="40"/>
      <c r="B49" s="116"/>
      <c r="C49" s="48"/>
      <c r="D49" s="43"/>
      <c r="E49" s="117"/>
      <c r="F49" s="110"/>
      <c r="G49" s="110"/>
      <c r="H49" s="92"/>
      <c r="I49" s="111"/>
    </row>
    <row r="50" spans="1:9" s="112" customFormat="1" ht="26.25" customHeight="1">
      <c r="A50" s="40"/>
      <c r="B50" s="116"/>
      <c r="C50" s="48" t="s">
        <v>43</v>
      </c>
      <c r="D50" s="43"/>
      <c r="E50" s="117">
        <f>SUM(E48:E49)</f>
        <v>584169</v>
      </c>
      <c r="F50" s="110"/>
      <c r="G50" s="110"/>
      <c r="H50" s="92"/>
      <c r="I50" s="111"/>
    </row>
    <row r="51" spans="1:9" s="112" customFormat="1" ht="22.5" customHeight="1">
      <c r="A51" s="118"/>
      <c r="B51" s="116"/>
      <c r="C51" s="48" t="s">
        <v>41</v>
      </c>
      <c r="D51" s="119"/>
      <c r="E51" s="117">
        <f>2257111-22000</f>
        <v>2235111</v>
      </c>
      <c r="F51" s="110"/>
      <c r="G51" s="110"/>
      <c r="H51" s="92"/>
      <c r="I51" s="111"/>
    </row>
    <row r="52" spans="1:9" s="84" customFormat="1" ht="20.25" customHeight="1">
      <c r="A52" s="118"/>
      <c r="B52" s="116"/>
      <c r="C52" s="32"/>
      <c r="D52" s="52" t="s">
        <v>145</v>
      </c>
      <c r="E52" s="120">
        <f>SUM(E50:E51)</f>
        <v>2819280</v>
      </c>
      <c r="F52" s="91"/>
      <c r="G52" s="91"/>
      <c r="H52" s="92"/>
      <c r="I52" s="93"/>
    </row>
    <row r="53" spans="1:9" s="84" customFormat="1" ht="20.25" customHeight="1">
      <c r="A53" s="121"/>
      <c r="B53" s="122"/>
      <c r="C53" s="87"/>
      <c r="D53" s="88"/>
      <c r="E53" s="188"/>
      <c r="F53" s="91"/>
      <c r="G53" s="91"/>
      <c r="H53" s="92"/>
      <c r="I53" s="93"/>
    </row>
    <row r="54" spans="1:9" s="127" customFormat="1" ht="15.75">
      <c r="A54" s="121"/>
      <c r="B54" s="122"/>
      <c r="C54" s="87"/>
      <c r="D54" s="89"/>
      <c r="E54" s="91"/>
      <c r="F54" s="106"/>
      <c r="G54" s="106"/>
      <c r="H54" s="125"/>
      <c r="I54" s="126"/>
    </row>
    <row r="55" spans="1:9" s="127" customFormat="1" ht="15.75">
      <c r="A55" s="121"/>
      <c r="B55" s="122"/>
      <c r="C55" s="88" t="s">
        <v>6</v>
      </c>
      <c r="D55" s="89"/>
      <c r="E55" s="91"/>
      <c r="F55" s="106"/>
      <c r="G55" s="106"/>
      <c r="H55" s="125"/>
      <c r="I55" s="126"/>
    </row>
    <row r="56" spans="1:9" s="127" customFormat="1" ht="15.75">
      <c r="A56" s="121"/>
      <c r="B56" s="122"/>
      <c r="C56" s="88" t="s">
        <v>36</v>
      </c>
      <c r="D56" s="88"/>
      <c r="E56" s="106"/>
      <c r="F56" s="106"/>
      <c r="G56" s="106"/>
      <c r="H56" s="125"/>
      <c r="I56" s="126"/>
    </row>
    <row r="57" spans="1:9" s="84" customFormat="1" ht="15.75" hidden="1">
      <c r="A57" s="123"/>
      <c r="B57" s="81"/>
      <c r="C57" s="62"/>
      <c r="D57" s="88"/>
      <c r="E57" s="106"/>
      <c r="F57" s="91"/>
      <c r="G57" s="91"/>
      <c r="H57" s="92"/>
      <c r="I57" s="93"/>
    </row>
    <row r="58" spans="1:9" s="84" customFormat="1" ht="15.75">
      <c r="A58" s="60"/>
      <c r="B58" s="61"/>
      <c r="C58" s="69" t="s">
        <v>7</v>
      </c>
      <c r="D58" s="63" t="s">
        <v>9</v>
      </c>
      <c r="E58" s="64"/>
      <c r="F58" s="91"/>
      <c r="G58" s="91"/>
      <c r="H58" s="92"/>
      <c r="I58" s="93"/>
    </row>
    <row r="59" spans="1:9" s="84" customFormat="1" ht="13.5" customHeight="1">
      <c r="A59" s="68" t="s">
        <v>11</v>
      </c>
      <c r="B59" s="69" t="s">
        <v>12</v>
      </c>
      <c r="C59" s="76"/>
      <c r="D59" s="69" t="s">
        <v>10</v>
      </c>
      <c r="E59" s="70" t="s">
        <v>8</v>
      </c>
      <c r="F59" s="91"/>
      <c r="G59" s="91"/>
      <c r="H59" s="92"/>
      <c r="I59" s="93"/>
    </row>
    <row r="60" spans="1:9" s="84" customFormat="1" ht="24.75" hidden="1" customHeight="1">
      <c r="A60" s="74"/>
      <c r="B60" s="75"/>
      <c r="C60" s="46" t="s">
        <v>45</v>
      </c>
      <c r="D60" s="77"/>
      <c r="E60" s="78"/>
      <c r="F60" s="91"/>
      <c r="G60" s="91"/>
      <c r="H60" s="92"/>
      <c r="I60" s="93"/>
    </row>
    <row r="61" spans="1:9" s="83" customFormat="1" ht="34.5" customHeight="1">
      <c r="A61" s="31" t="s">
        <v>108</v>
      </c>
      <c r="B61" s="31" t="s">
        <v>58</v>
      </c>
      <c r="C61" s="32" t="s">
        <v>109</v>
      </c>
      <c r="D61" s="33">
        <v>1</v>
      </c>
      <c r="E61" s="34">
        <v>23071</v>
      </c>
      <c r="F61" s="124"/>
      <c r="G61" s="124"/>
      <c r="H61" s="92"/>
      <c r="I61" s="92"/>
    </row>
    <row r="62" spans="1:9" s="84" customFormat="1" ht="33.75" customHeight="1">
      <c r="A62" s="31"/>
      <c r="B62" s="31"/>
      <c r="C62" s="48" t="s">
        <v>43</v>
      </c>
      <c r="D62" s="33"/>
      <c r="E62" s="35">
        <f>SUM(E61)</f>
        <v>23071</v>
      </c>
      <c r="F62" s="91"/>
      <c r="G62" s="91"/>
      <c r="H62" s="92"/>
      <c r="I62" s="93"/>
    </row>
    <row r="63" spans="1:9" s="84" customFormat="1" ht="24.75" customHeight="1">
      <c r="A63" s="31"/>
      <c r="B63" s="116"/>
      <c r="C63" s="48" t="s">
        <v>41</v>
      </c>
      <c r="D63" s="33"/>
      <c r="E63" s="117">
        <v>807781</v>
      </c>
      <c r="F63" s="91"/>
      <c r="G63" s="91"/>
      <c r="H63" s="92"/>
      <c r="I63" s="93"/>
    </row>
    <row r="64" spans="1:9" s="84" customFormat="1" ht="24.75" customHeight="1">
      <c r="A64" s="31"/>
      <c r="B64" s="128"/>
      <c r="C64" s="128"/>
      <c r="D64" s="52" t="s">
        <v>145</v>
      </c>
      <c r="E64" s="129">
        <f>SUM(E62:E63)</f>
        <v>830852</v>
      </c>
      <c r="F64" s="91"/>
      <c r="G64" s="91"/>
      <c r="H64" s="92"/>
      <c r="I64" s="93"/>
    </row>
    <row r="65" spans="1:9" s="84" customFormat="1" ht="25.5" customHeight="1">
      <c r="A65" s="81"/>
      <c r="B65" s="115"/>
      <c r="C65" s="115"/>
      <c r="D65" s="88"/>
      <c r="E65" s="176"/>
      <c r="F65" s="91"/>
      <c r="G65" s="91"/>
      <c r="H65" s="92"/>
      <c r="I65" s="93"/>
    </row>
    <row r="66" spans="1:9" s="84" customFormat="1" ht="25.5" customHeight="1">
      <c r="A66" s="81"/>
      <c r="B66" s="115"/>
      <c r="C66" s="115"/>
      <c r="D66" s="88"/>
      <c r="E66" s="176"/>
      <c r="F66" s="91"/>
      <c r="G66" s="91"/>
      <c r="H66" s="92"/>
      <c r="I66" s="93"/>
    </row>
    <row r="67" spans="1:9" s="84" customFormat="1" ht="25.5" customHeight="1">
      <c r="A67" s="81"/>
      <c r="B67" s="115"/>
      <c r="C67" s="88" t="s">
        <v>4</v>
      </c>
      <c r="D67" s="88"/>
      <c r="E67" s="176"/>
      <c r="F67" s="91"/>
      <c r="G67" s="91"/>
      <c r="H67" s="92"/>
      <c r="I67" s="93"/>
    </row>
    <row r="68" spans="1:9" s="84" customFormat="1" ht="25.5" customHeight="1">
      <c r="A68" s="86"/>
      <c r="B68" s="86"/>
      <c r="C68" s="88" t="s">
        <v>107</v>
      </c>
      <c r="D68" s="88"/>
      <c r="E68" s="106"/>
      <c r="F68" s="91"/>
      <c r="G68" s="91"/>
      <c r="H68" s="92"/>
      <c r="I68" s="93"/>
    </row>
    <row r="69" spans="1:9" s="84" customFormat="1" ht="25.5" customHeight="1">
      <c r="A69" s="60"/>
      <c r="B69" s="61"/>
      <c r="C69" s="62"/>
      <c r="D69" s="63" t="s">
        <v>9</v>
      </c>
      <c r="E69" s="64"/>
      <c r="F69" s="91"/>
      <c r="G69" s="91"/>
      <c r="H69" s="92"/>
      <c r="I69" s="93"/>
    </row>
    <row r="70" spans="1:9" s="84" customFormat="1" ht="25.5" customHeight="1">
      <c r="A70" s="68" t="s">
        <v>11</v>
      </c>
      <c r="B70" s="69" t="s">
        <v>12</v>
      </c>
      <c r="C70" s="69" t="s">
        <v>7</v>
      </c>
      <c r="D70" s="69" t="s">
        <v>10</v>
      </c>
      <c r="E70" s="70" t="s">
        <v>8</v>
      </c>
      <c r="F70" s="91"/>
      <c r="G70" s="91"/>
      <c r="H70" s="92"/>
      <c r="I70" s="93"/>
    </row>
    <row r="71" spans="1:9" s="84" customFormat="1" ht="25.5" customHeight="1">
      <c r="A71" s="74"/>
      <c r="B71" s="75"/>
      <c r="C71" s="76"/>
      <c r="D71" s="77"/>
      <c r="E71" s="78"/>
      <c r="F71" s="91"/>
      <c r="G71" s="91"/>
      <c r="H71" s="92"/>
      <c r="I71" s="93"/>
    </row>
    <row r="72" spans="1:9" s="84" customFormat="1" ht="28.5" customHeight="1">
      <c r="A72" s="31" t="s">
        <v>117</v>
      </c>
      <c r="B72" s="31" t="s">
        <v>60</v>
      </c>
      <c r="C72" s="32" t="s">
        <v>118</v>
      </c>
      <c r="D72" s="130">
        <v>2</v>
      </c>
      <c r="E72" s="34">
        <v>52882</v>
      </c>
      <c r="F72" s="91"/>
      <c r="G72" s="91"/>
      <c r="H72" s="92"/>
      <c r="I72" s="93"/>
    </row>
    <row r="73" spans="1:9" s="84" customFormat="1" ht="28.5" customHeight="1">
      <c r="A73" s="36" t="s">
        <v>114</v>
      </c>
      <c r="B73" s="31" t="s">
        <v>55</v>
      </c>
      <c r="C73" s="32" t="s">
        <v>115</v>
      </c>
      <c r="D73" s="33">
        <v>3</v>
      </c>
      <c r="E73" s="34">
        <v>33691</v>
      </c>
      <c r="F73" s="91"/>
      <c r="G73" s="91"/>
      <c r="H73" s="92"/>
      <c r="I73" s="93"/>
    </row>
    <row r="74" spans="1:9" s="84" customFormat="1" ht="28.5" customHeight="1">
      <c r="A74" s="36" t="s">
        <v>81</v>
      </c>
      <c r="B74" s="31" t="s">
        <v>98</v>
      </c>
      <c r="C74" s="73" t="s">
        <v>82</v>
      </c>
      <c r="D74" s="33">
        <v>2</v>
      </c>
      <c r="E74" s="34">
        <v>227745</v>
      </c>
      <c r="F74" s="91"/>
      <c r="G74" s="91"/>
      <c r="H74" s="92"/>
      <c r="I74" s="93"/>
    </row>
    <row r="75" spans="1:9" s="84" customFormat="1" ht="28.5" customHeight="1">
      <c r="A75" s="36" t="s">
        <v>99</v>
      </c>
      <c r="B75" s="31" t="s">
        <v>90</v>
      </c>
      <c r="C75" s="32" t="s">
        <v>100</v>
      </c>
      <c r="D75" s="33">
        <v>2</v>
      </c>
      <c r="E75" s="34">
        <v>81496</v>
      </c>
      <c r="F75" s="91"/>
      <c r="G75" s="91"/>
      <c r="H75" s="92"/>
      <c r="I75" s="93"/>
    </row>
    <row r="76" spans="1:9" s="84" customFormat="1" ht="28.5" customHeight="1">
      <c r="A76" s="36" t="s">
        <v>68</v>
      </c>
      <c r="B76" s="31" t="s">
        <v>49</v>
      </c>
      <c r="C76" s="42" t="s">
        <v>113</v>
      </c>
      <c r="D76" s="33">
        <v>4</v>
      </c>
      <c r="E76" s="34">
        <v>252932</v>
      </c>
      <c r="F76" s="91"/>
      <c r="G76" s="91"/>
      <c r="H76" s="92"/>
      <c r="I76" s="93"/>
    </row>
    <row r="77" spans="1:9" s="84" customFormat="1" ht="28.5" customHeight="1">
      <c r="A77" s="36" t="s">
        <v>105</v>
      </c>
      <c r="B77" s="31" t="s">
        <v>106</v>
      </c>
      <c r="C77" s="42" t="s">
        <v>119</v>
      </c>
      <c r="D77" s="33">
        <v>1</v>
      </c>
      <c r="E77" s="131">
        <v>21944</v>
      </c>
      <c r="F77" s="91"/>
      <c r="G77" s="91"/>
      <c r="H77" s="92"/>
      <c r="I77" s="93"/>
    </row>
    <row r="78" spans="1:9" s="84" customFormat="1" ht="28.5" customHeight="1">
      <c r="A78" s="36" t="s">
        <v>120</v>
      </c>
      <c r="B78" s="31" t="s">
        <v>50</v>
      </c>
      <c r="C78" s="42" t="s">
        <v>126</v>
      </c>
      <c r="D78" s="33">
        <v>10</v>
      </c>
      <c r="E78" s="131">
        <v>537561</v>
      </c>
      <c r="F78" s="91"/>
      <c r="G78" s="91"/>
      <c r="H78" s="92"/>
      <c r="I78" s="93"/>
    </row>
    <row r="79" spans="1:9" s="84" customFormat="1" ht="28.5" customHeight="1">
      <c r="A79" s="36" t="s">
        <v>127</v>
      </c>
      <c r="B79" s="31" t="s">
        <v>128</v>
      </c>
      <c r="C79" s="42" t="s">
        <v>129</v>
      </c>
      <c r="D79" s="33">
        <v>6</v>
      </c>
      <c r="E79" s="131">
        <v>451295</v>
      </c>
      <c r="F79" s="91"/>
      <c r="G79" s="91"/>
      <c r="H79" s="92"/>
      <c r="I79" s="93"/>
    </row>
    <row r="80" spans="1:9" s="156" customFormat="1" ht="28.5" customHeight="1">
      <c r="A80" s="36" t="s">
        <v>138</v>
      </c>
      <c r="B80" s="31" t="s">
        <v>139</v>
      </c>
      <c r="C80" s="42" t="s">
        <v>140</v>
      </c>
      <c r="D80" s="33">
        <v>2</v>
      </c>
      <c r="E80" s="131">
        <v>132660</v>
      </c>
      <c r="F80" s="164"/>
      <c r="G80" s="164"/>
      <c r="H80" s="170"/>
      <c r="I80" s="155"/>
    </row>
    <row r="81" spans="1:9" s="97" customFormat="1" ht="28.5" customHeight="1">
      <c r="A81" s="36" t="s">
        <v>142</v>
      </c>
      <c r="B81" s="31" t="s">
        <v>98</v>
      </c>
      <c r="C81" s="42" t="s">
        <v>143</v>
      </c>
      <c r="D81" s="33"/>
      <c r="E81" s="131">
        <v>37516</v>
      </c>
      <c r="F81" s="94"/>
      <c r="G81" s="94"/>
      <c r="H81" s="95"/>
      <c r="I81" s="96"/>
    </row>
    <row r="82" spans="1:9" s="97" customFormat="1" ht="28.5" customHeight="1">
      <c r="A82" s="36"/>
      <c r="B82" s="31"/>
      <c r="C82" s="48" t="s">
        <v>43</v>
      </c>
      <c r="D82" s="33"/>
      <c r="E82" s="132">
        <f>SUM(E72:E81)</f>
        <v>1829722</v>
      </c>
      <c r="F82" s="94"/>
      <c r="G82" s="94"/>
      <c r="H82" s="95"/>
      <c r="I82" s="96"/>
    </row>
    <row r="83" spans="1:9" s="97" customFormat="1" ht="28.5" customHeight="1">
      <c r="A83" s="31"/>
      <c r="B83" s="31"/>
      <c r="C83" s="48" t="s">
        <v>41</v>
      </c>
      <c r="D83" s="43"/>
      <c r="E83" s="117">
        <f>2527821+1868179+2200</f>
        <v>4398200</v>
      </c>
      <c r="F83" s="94"/>
      <c r="G83" s="94"/>
      <c r="H83" s="95"/>
      <c r="I83" s="96"/>
    </row>
    <row r="84" spans="1:9" s="73" customFormat="1" ht="28.5" customHeight="1">
      <c r="A84" s="36"/>
      <c r="B84" s="31"/>
      <c r="C84" s="31"/>
      <c r="D84" s="52" t="s">
        <v>145</v>
      </c>
      <c r="E84" s="35">
        <f>SUM(E82:E83)</f>
        <v>6227922</v>
      </c>
      <c r="F84" s="71"/>
      <c r="G84" s="72"/>
    </row>
    <row r="85" spans="1:9" s="73" customFormat="1" ht="24.75" customHeight="1">
      <c r="A85" s="133"/>
      <c r="B85" s="81"/>
      <c r="C85" s="81"/>
      <c r="D85" s="88"/>
      <c r="E85" s="106"/>
      <c r="F85" s="71"/>
      <c r="G85" s="72"/>
    </row>
    <row r="86" spans="1:9" s="73" customFormat="1" ht="29.25" customHeight="1">
      <c r="A86" s="133"/>
      <c r="B86" s="81"/>
      <c r="C86" s="88" t="s">
        <v>30</v>
      </c>
      <c r="D86" s="88"/>
      <c r="E86" s="106"/>
      <c r="F86" s="71"/>
      <c r="G86" s="72"/>
    </row>
    <row r="87" spans="1:9" s="73" customFormat="1" ht="29.25" customHeight="1">
      <c r="A87" s="133"/>
      <c r="B87" s="81"/>
      <c r="C87" s="88" t="s">
        <v>31</v>
      </c>
      <c r="D87" s="88"/>
      <c r="E87" s="106"/>
      <c r="F87" s="71"/>
      <c r="G87" s="72"/>
    </row>
    <row r="88" spans="1:9" s="73" customFormat="1" ht="29.25" customHeight="1">
      <c r="A88" s="60"/>
      <c r="B88" s="61"/>
      <c r="C88" s="62"/>
      <c r="D88" s="63" t="s">
        <v>9</v>
      </c>
      <c r="E88" s="64"/>
      <c r="F88" s="71"/>
      <c r="G88" s="72"/>
    </row>
    <row r="89" spans="1:9" s="73" customFormat="1" ht="15.75">
      <c r="A89" s="68" t="s">
        <v>11</v>
      </c>
      <c r="B89" s="69" t="s">
        <v>12</v>
      </c>
      <c r="C89" s="69" t="s">
        <v>7</v>
      </c>
      <c r="D89" s="69" t="s">
        <v>10</v>
      </c>
      <c r="E89" s="70" t="s">
        <v>8</v>
      </c>
      <c r="F89" s="71"/>
      <c r="G89" s="72"/>
    </row>
    <row r="90" spans="1:9" s="73" customFormat="1" ht="15">
      <c r="A90" s="74"/>
      <c r="B90" s="75"/>
      <c r="C90" s="76"/>
      <c r="D90" s="77"/>
      <c r="E90" s="78"/>
      <c r="F90" s="71"/>
      <c r="G90" s="72"/>
    </row>
    <row r="91" spans="1:9" s="97" customFormat="1" ht="36.75" customHeight="1">
      <c r="A91" s="36" t="s">
        <v>95</v>
      </c>
      <c r="B91" s="31" t="s">
        <v>96</v>
      </c>
      <c r="C91" s="42" t="s">
        <v>97</v>
      </c>
      <c r="D91" s="33">
        <v>1</v>
      </c>
      <c r="E91" s="34">
        <v>22322</v>
      </c>
      <c r="F91" s="94"/>
      <c r="G91" s="94"/>
      <c r="H91" s="95"/>
      <c r="I91" s="96"/>
    </row>
    <row r="92" spans="1:9" s="97" customFormat="1" ht="27" customHeight="1">
      <c r="A92" s="189"/>
      <c r="B92" s="45"/>
      <c r="C92" s="134"/>
      <c r="D92" s="33"/>
      <c r="E92" s="131"/>
      <c r="F92" s="94"/>
      <c r="G92" s="94"/>
      <c r="H92" s="95"/>
      <c r="I92" s="96"/>
    </row>
    <row r="93" spans="1:9" s="73" customFormat="1" ht="15.75" hidden="1">
      <c r="A93" s="189"/>
      <c r="B93" s="45"/>
      <c r="C93" s="134"/>
      <c r="D93" s="33"/>
      <c r="E93" s="131"/>
      <c r="F93" s="71"/>
      <c r="G93" s="72"/>
    </row>
    <row r="94" spans="1:9" s="73" customFormat="1" ht="25.5" customHeight="1">
      <c r="A94" s="41"/>
      <c r="B94" s="41"/>
      <c r="C94" s="48" t="s">
        <v>43</v>
      </c>
      <c r="D94" s="43"/>
      <c r="E94" s="132">
        <f>+SUM(E91:E92)</f>
        <v>22322</v>
      </c>
      <c r="F94" s="71"/>
      <c r="G94" s="72"/>
    </row>
    <row r="95" spans="1:9" s="73" customFormat="1" ht="23.25" customHeight="1">
      <c r="A95" s="116"/>
      <c r="B95" s="116"/>
      <c r="C95" s="48" t="s">
        <v>41</v>
      </c>
      <c r="D95" s="33"/>
      <c r="E95" s="132">
        <f>13260202-1350524</f>
        <v>11909678</v>
      </c>
      <c r="F95" s="71"/>
      <c r="G95" s="72"/>
    </row>
    <row r="96" spans="1:9" s="73" customFormat="1" ht="23.25" customHeight="1">
      <c r="A96" s="36"/>
      <c r="B96" s="31"/>
      <c r="C96" s="52"/>
      <c r="D96" s="52" t="s">
        <v>145</v>
      </c>
      <c r="E96" s="109">
        <f>SUM(E94:E95)</f>
        <v>11932000</v>
      </c>
      <c r="F96" s="71"/>
      <c r="G96" s="72"/>
    </row>
    <row r="97" spans="1:7" s="73" customFormat="1" ht="23.25" customHeight="1">
      <c r="A97" s="150"/>
      <c r="B97" s="150"/>
      <c r="C97" s="149"/>
      <c r="D97" s="147"/>
      <c r="E97" s="148"/>
      <c r="F97" s="71"/>
      <c r="G97" s="72"/>
    </row>
    <row r="99" spans="1:7" ht="15.75">
      <c r="A99" s="133"/>
      <c r="B99" s="73"/>
      <c r="C99" s="88" t="s">
        <v>32</v>
      </c>
      <c r="D99" s="136"/>
      <c r="E99" s="137"/>
    </row>
    <row r="100" spans="1:7" ht="15.75">
      <c r="A100" s="86"/>
      <c r="B100" s="81"/>
      <c r="C100" s="88" t="s">
        <v>33</v>
      </c>
      <c r="D100" s="115"/>
      <c r="E100" s="106"/>
    </row>
    <row r="101" spans="1:7" ht="15.75">
      <c r="A101" s="60"/>
      <c r="B101" s="61"/>
      <c r="C101" s="62"/>
      <c r="D101" s="63" t="s">
        <v>9</v>
      </c>
      <c r="E101" s="64"/>
    </row>
    <row r="102" spans="1:7" ht="15.75">
      <c r="A102" s="68" t="s">
        <v>11</v>
      </c>
      <c r="B102" s="69" t="s">
        <v>12</v>
      </c>
      <c r="C102" s="69" t="s">
        <v>7</v>
      </c>
      <c r="D102" s="69" t="s">
        <v>10</v>
      </c>
      <c r="E102" s="70" t="s">
        <v>8</v>
      </c>
    </row>
    <row r="103" spans="1:7" ht="15">
      <c r="A103" s="74"/>
      <c r="B103" s="75"/>
      <c r="C103" s="76"/>
      <c r="D103" s="77"/>
      <c r="E103" s="78"/>
    </row>
    <row r="104" spans="1:7" ht="26.25" customHeight="1">
      <c r="A104" s="36" t="s">
        <v>93</v>
      </c>
      <c r="B104" s="31" t="s">
        <v>54</v>
      </c>
      <c r="C104" s="32" t="s">
        <v>94</v>
      </c>
      <c r="D104" s="33">
        <v>2</v>
      </c>
      <c r="E104" s="38">
        <v>79355</v>
      </c>
    </row>
    <row r="105" spans="1:7" ht="26.25" customHeight="1">
      <c r="A105" s="36" t="s">
        <v>101</v>
      </c>
      <c r="B105" s="31" t="s">
        <v>86</v>
      </c>
      <c r="C105" s="32" t="s">
        <v>102</v>
      </c>
      <c r="D105" s="33">
        <v>2</v>
      </c>
      <c r="E105" s="44">
        <f>36733+143.67</f>
        <v>36876.67</v>
      </c>
    </row>
    <row r="106" spans="1:7" ht="26.25" customHeight="1">
      <c r="A106" s="36" t="s">
        <v>103</v>
      </c>
      <c r="B106" s="31" t="s">
        <v>48</v>
      </c>
      <c r="C106" s="42" t="s">
        <v>104</v>
      </c>
      <c r="D106" s="43">
        <v>1</v>
      </c>
      <c r="E106" s="44">
        <v>10935</v>
      </c>
    </row>
    <row r="107" spans="1:7" ht="26.25" customHeight="1">
      <c r="A107" s="36" t="s">
        <v>93</v>
      </c>
      <c r="B107" s="31" t="s">
        <v>78</v>
      </c>
      <c r="C107" s="42" t="s">
        <v>116</v>
      </c>
      <c r="D107" s="43">
        <v>1</v>
      </c>
      <c r="E107" s="44">
        <v>25355</v>
      </c>
    </row>
    <row r="108" spans="1:7" ht="26.25" customHeight="1">
      <c r="A108" s="36" t="s">
        <v>136</v>
      </c>
      <c r="B108" s="31" t="s">
        <v>50</v>
      </c>
      <c r="C108" s="42" t="s">
        <v>137</v>
      </c>
      <c r="D108" s="43">
        <v>4</v>
      </c>
      <c r="E108" s="44">
        <v>371248</v>
      </c>
    </row>
    <row r="109" spans="1:7" ht="26.25" customHeight="1">
      <c r="A109" s="36"/>
      <c r="B109" s="116"/>
      <c r="C109" s="48" t="s">
        <v>43</v>
      </c>
      <c r="D109" s="43"/>
      <c r="E109" s="50">
        <f>+SUM(E104:E108)</f>
        <v>523769.67</v>
      </c>
    </row>
    <row r="110" spans="1:7" ht="26.25" customHeight="1">
      <c r="A110" s="36"/>
      <c r="B110" s="116"/>
      <c r="C110" s="48" t="s">
        <v>41</v>
      </c>
      <c r="D110" s="33"/>
      <c r="E110" s="138">
        <f>1046346+2400</f>
        <v>1048746</v>
      </c>
    </row>
    <row r="111" spans="1:7" ht="26.25" customHeight="1" thickBot="1">
      <c r="A111" s="116"/>
      <c r="B111" s="51"/>
      <c r="C111" s="139"/>
      <c r="D111" s="140" t="s">
        <v>145</v>
      </c>
      <c r="E111" s="141">
        <f>SUM(E109:E110)</f>
        <v>1572515.67</v>
      </c>
    </row>
    <row r="112" spans="1:7" ht="15.75" thickBot="1">
      <c r="A112" s="122"/>
      <c r="B112" s="73"/>
      <c r="C112" s="142"/>
      <c r="D112" s="143"/>
      <c r="E112" s="71"/>
    </row>
    <row r="113" spans="1:5" ht="24" customHeight="1" thickBot="1">
      <c r="A113" s="133"/>
      <c r="B113" s="73"/>
      <c r="C113" s="146"/>
      <c r="D113" s="144" t="s">
        <v>144</v>
      </c>
      <c r="E113" s="145">
        <f>+SUM(E27+E40+E52+E64+E84+E96+E111)</f>
        <v>36245310.670000002</v>
      </c>
    </row>
    <row r="114" spans="1:5" ht="15">
      <c r="A114" s="133"/>
      <c r="B114" s="59"/>
    </row>
    <row r="115" spans="1:5" ht="15">
      <c r="A115" s="73"/>
    </row>
    <row r="116" spans="1:5" ht="15">
      <c r="A116" s="73"/>
      <c r="D116" s="195"/>
    </row>
  </sheetData>
  <mergeCells count="5">
    <mergeCell ref="A1:E1"/>
    <mergeCell ref="A2:E2"/>
    <mergeCell ref="A4:E4"/>
    <mergeCell ref="A5:E5"/>
    <mergeCell ref="A6:E6"/>
  </mergeCells>
  <pageMargins left="0.7" right="0.7" top="0.75" bottom="0.75" header="0.3" footer="0.3"/>
  <pageSetup paperSize="9" scale="55" orientation="landscape" r:id="rId1"/>
  <rowBreaks count="3" manualBreakCount="3">
    <brk id="29" max="6" man="1"/>
    <brk id="65" max="6" man="1"/>
    <brk id="8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tabSelected="1" zoomScaleNormal="100" workbookViewId="0">
      <selection activeCell="D97" sqref="D97"/>
    </sheetView>
  </sheetViews>
  <sheetFormatPr defaultRowHeight="15"/>
  <cols>
    <col min="1" max="1" width="21.28515625" customWidth="1"/>
    <col min="2" max="2" width="31.85546875" customWidth="1"/>
    <col min="3" max="3" width="48.140625" customWidth="1"/>
    <col min="4" max="4" width="17.85546875" customWidth="1"/>
    <col min="5" max="5" width="24.7109375" customWidth="1"/>
  </cols>
  <sheetData>
    <row r="1" spans="1:5" ht="15.75">
      <c r="A1" s="694" t="s">
        <v>838</v>
      </c>
      <c r="B1" s="694"/>
      <c r="C1" s="694"/>
      <c r="D1" s="694"/>
      <c r="E1" s="694"/>
    </row>
    <row r="2" spans="1:5" ht="15.75">
      <c r="A2" s="694" t="s">
        <v>640</v>
      </c>
      <c r="B2" s="694"/>
      <c r="C2" s="694"/>
      <c r="D2" s="694"/>
      <c r="E2" s="694"/>
    </row>
    <row r="3" spans="1:5" ht="15.75">
      <c r="A3" s="86"/>
      <c r="B3" s="86"/>
      <c r="C3" s="88" t="s">
        <v>6</v>
      </c>
      <c r="D3" s="88"/>
      <c r="E3" s="106"/>
    </row>
    <row r="4" spans="1:5" ht="15.75">
      <c r="A4" s="86"/>
      <c r="B4" s="86"/>
      <c r="C4" s="88" t="s">
        <v>36</v>
      </c>
      <c r="D4" s="88"/>
      <c r="E4" s="106"/>
    </row>
    <row r="5" spans="1:5" ht="15.75">
      <c r="A5" s="86"/>
      <c r="B5" s="86"/>
      <c r="C5" s="88" t="s">
        <v>151</v>
      </c>
      <c r="D5" s="88"/>
      <c r="E5" s="106"/>
    </row>
    <row r="6" spans="1:5" ht="15.75">
      <c r="A6" s="60"/>
      <c r="B6" s="61"/>
      <c r="C6" s="62"/>
      <c r="D6" s="63" t="s">
        <v>9</v>
      </c>
      <c r="E6" s="64"/>
    </row>
    <row r="7" spans="1:5" ht="15.75">
      <c r="A7" s="68" t="s">
        <v>11</v>
      </c>
      <c r="B7" s="69" t="s">
        <v>12</v>
      </c>
      <c r="C7" s="69" t="s">
        <v>7</v>
      </c>
      <c r="D7" s="69" t="s">
        <v>10</v>
      </c>
      <c r="E7" s="70" t="s">
        <v>8</v>
      </c>
    </row>
    <row r="8" spans="1:5" ht="15.75">
      <c r="A8" s="74"/>
      <c r="B8" s="75"/>
      <c r="C8" s="76"/>
      <c r="D8" s="77"/>
      <c r="E8" s="78"/>
    </row>
    <row r="9" spans="1:5" ht="15.75">
      <c r="A9" s="31" t="s">
        <v>478</v>
      </c>
      <c r="B9" s="31" t="s">
        <v>46</v>
      </c>
      <c r="C9" s="32" t="s">
        <v>479</v>
      </c>
      <c r="D9" s="33">
        <v>7</v>
      </c>
      <c r="E9" s="34">
        <v>300804</v>
      </c>
    </row>
    <row r="10" spans="1:5" ht="15.75">
      <c r="A10" s="31" t="s">
        <v>480</v>
      </c>
      <c r="B10" s="31" t="s">
        <v>49</v>
      </c>
      <c r="C10" s="32" t="s">
        <v>481</v>
      </c>
      <c r="D10" s="33">
        <v>4</v>
      </c>
      <c r="E10" s="34">
        <v>274527</v>
      </c>
    </row>
    <row r="11" spans="1:5" ht="15.75">
      <c r="A11" s="31" t="s">
        <v>482</v>
      </c>
      <c r="B11" s="31" t="s">
        <v>189</v>
      </c>
      <c r="C11" s="32" t="s">
        <v>71</v>
      </c>
      <c r="D11" s="33">
        <v>13</v>
      </c>
      <c r="E11" s="34">
        <v>2211518.9</v>
      </c>
    </row>
    <row r="12" spans="1:5" ht="15.75" hidden="1">
      <c r="A12" s="31"/>
      <c r="B12" s="31"/>
      <c r="C12" s="37"/>
      <c r="D12" s="33"/>
      <c r="E12" s="34"/>
    </row>
    <row r="13" spans="1:5" ht="15.75" hidden="1">
      <c r="A13" s="116"/>
      <c r="B13" s="116"/>
      <c r="C13" s="42"/>
      <c r="D13" s="43"/>
      <c r="E13" s="171"/>
    </row>
    <row r="14" spans="1:5" ht="15.75" hidden="1">
      <c r="A14" s="116"/>
      <c r="B14" s="116"/>
      <c r="C14" s="42"/>
      <c r="D14" s="43"/>
      <c r="E14" s="171"/>
    </row>
    <row r="15" spans="1:5" ht="15.75" hidden="1">
      <c r="A15" s="31"/>
      <c r="B15" s="31"/>
      <c r="C15" s="32"/>
      <c r="D15" s="33"/>
      <c r="E15" s="34"/>
    </row>
    <row r="16" spans="1:5" ht="15.75">
      <c r="A16" s="31" t="s">
        <v>483</v>
      </c>
      <c r="B16" s="31" t="s">
        <v>450</v>
      </c>
      <c r="C16" s="32" t="s">
        <v>484</v>
      </c>
      <c r="D16" s="33">
        <v>4</v>
      </c>
      <c r="E16" s="34">
        <v>176839.23</v>
      </c>
    </row>
    <row r="17" spans="1:5" ht="15.75">
      <c r="A17" s="31" t="s">
        <v>494</v>
      </c>
      <c r="B17" s="31" t="s">
        <v>440</v>
      </c>
      <c r="C17" s="32" t="s">
        <v>495</v>
      </c>
      <c r="D17" s="33">
        <v>2</v>
      </c>
      <c r="E17" s="34">
        <v>148000</v>
      </c>
    </row>
    <row r="18" spans="1:5" ht="15.75">
      <c r="A18" s="31" t="s">
        <v>496</v>
      </c>
      <c r="B18" s="31" t="s">
        <v>497</v>
      </c>
      <c r="C18" s="32" t="s">
        <v>498</v>
      </c>
      <c r="D18" s="33">
        <v>1</v>
      </c>
      <c r="E18" s="34">
        <v>100000</v>
      </c>
    </row>
    <row r="19" spans="1:5" ht="15.75">
      <c r="A19" s="116"/>
      <c r="B19" s="116"/>
      <c r="C19" s="134" t="s">
        <v>43</v>
      </c>
      <c r="D19" s="172"/>
      <c r="E19" s="173">
        <f>SUM(E9:E18)</f>
        <v>3211689.13</v>
      </c>
    </row>
    <row r="20" spans="1:5" ht="15.75">
      <c r="A20" s="116"/>
      <c r="B20" s="116"/>
      <c r="C20" s="174" t="s">
        <v>41</v>
      </c>
      <c r="D20" s="43"/>
      <c r="E20" s="117">
        <v>646742</v>
      </c>
    </row>
    <row r="21" spans="1:5" ht="15.75">
      <c r="A21" s="128"/>
      <c r="B21" s="128"/>
      <c r="C21" s="175"/>
      <c r="D21" s="52" t="s">
        <v>15</v>
      </c>
      <c r="E21" s="129">
        <f>SUM(E19:E20)</f>
        <v>3858431.13</v>
      </c>
    </row>
    <row r="22" spans="1:5" ht="15.75">
      <c r="A22" s="115"/>
      <c r="B22" s="115"/>
      <c r="C22" s="115"/>
      <c r="D22" s="88"/>
      <c r="E22" s="176"/>
    </row>
    <row r="23" spans="1:5" ht="15.75">
      <c r="A23" s="115"/>
      <c r="B23" s="115"/>
      <c r="C23" s="115"/>
      <c r="D23" s="88"/>
      <c r="E23" s="176"/>
    </row>
    <row r="24" spans="1:5" ht="15.75">
      <c r="A24" s="115"/>
      <c r="B24" s="115"/>
      <c r="C24" s="88" t="s">
        <v>152</v>
      </c>
      <c r="D24" s="88"/>
      <c r="E24" s="176"/>
    </row>
    <row r="25" spans="1:5" ht="15.75" hidden="1">
      <c r="C25" s="101" t="s">
        <v>152</v>
      </c>
    </row>
    <row r="26" spans="1:5" ht="15.75" hidden="1">
      <c r="A26" s="60"/>
      <c r="B26" s="61"/>
      <c r="C26" s="62"/>
      <c r="D26" s="63" t="s">
        <v>9</v>
      </c>
      <c r="E26" s="64"/>
    </row>
    <row r="27" spans="1:5" ht="15.75" hidden="1">
      <c r="A27" s="68" t="s">
        <v>11</v>
      </c>
      <c r="B27" s="69" t="s">
        <v>12</v>
      </c>
      <c r="C27" s="69" t="s">
        <v>7</v>
      </c>
      <c r="D27" s="69" t="s">
        <v>10</v>
      </c>
      <c r="E27" s="70" t="s">
        <v>8</v>
      </c>
    </row>
    <row r="28" spans="1:5" ht="15.75" hidden="1">
      <c r="A28" s="74"/>
      <c r="B28" s="75"/>
      <c r="C28" s="76"/>
      <c r="D28" s="77"/>
      <c r="E28" s="78"/>
    </row>
    <row r="29" spans="1:5" ht="15.75" hidden="1">
      <c r="A29" s="31" t="s">
        <v>239</v>
      </c>
      <c r="B29" s="31" t="s">
        <v>58</v>
      </c>
      <c r="C29" s="32" t="s">
        <v>240</v>
      </c>
      <c r="D29" s="33">
        <v>5</v>
      </c>
      <c r="E29" s="34">
        <v>193663</v>
      </c>
    </row>
    <row r="30" spans="1:5" ht="15.75" hidden="1">
      <c r="A30" s="31" t="s">
        <v>242</v>
      </c>
      <c r="B30" s="31" t="s">
        <v>232</v>
      </c>
      <c r="C30" s="32" t="s">
        <v>233</v>
      </c>
      <c r="D30" s="33">
        <v>3</v>
      </c>
      <c r="E30" s="34">
        <v>198166</v>
      </c>
    </row>
    <row r="31" spans="1:5" ht="15.75" hidden="1">
      <c r="A31" s="31" t="s">
        <v>243</v>
      </c>
      <c r="B31" s="31" t="s">
        <v>66</v>
      </c>
      <c r="C31" s="32" t="s">
        <v>234</v>
      </c>
      <c r="D31" s="33">
        <v>5</v>
      </c>
      <c r="E31" s="34">
        <v>92188.1</v>
      </c>
    </row>
    <row r="32" spans="1:5" ht="15.75" hidden="1">
      <c r="A32" s="31"/>
      <c r="B32" s="31"/>
      <c r="C32" s="32"/>
      <c r="D32" s="33"/>
      <c r="E32" s="108"/>
    </row>
    <row r="33" spans="1:5" ht="15.75" hidden="1">
      <c r="A33" s="31"/>
      <c r="B33" s="31"/>
      <c r="C33" s="32"/>
      <c r="D33" s="33"/>
      <c r="E33" s="34"/>
    </row>
    <row r="34" spans="1:5" ht="15.75" hidden="1">
      <c r="A34" s="31"/>
      <c r="B34" s="31"/>
      <c r="C34" s="32"/>
      <c r="D34" s="33"/>
      <c r="E34" s="34"/>
    </row>
    <row r="35" spans="1:5" ht="15.75" hidden="1">
      <c r="A35" s="31"/>
      <c r="B35" s="31"/>
      <c r="C35" s="32"/>
      <c r="D35" s="33"/>
      <c r="E35" s="34"/>
    </row>
    <row r="36" spans="1:5" ht="15.75" hidden="1">
      <c r="A36" s="31"/>
      <c r="B36" s="31"/>
      <c r="C36" s="32"/>
      <c r="D36" s="33"/>
      <c r="E36" s="108"/>
    </row>
    <row r="37" spans="1:5" ht="15.75" hidden="1">
      <c r="A37" s="31" t="s">
        <v>244</v>
      </c>
      <c r="B37" s="31" t="s">
        <v>215</v>
      </c>
      <c r="C37" s="32" t="s">
        <v>235</v>
      </c>
      <c r="D37" s="33">
        <v>4</v>
      </c>
      <c r="E37" s="34">
        <v>121448.9</v>
      </c>
    </row>
    <row r="38" spans="1:5" ht="15.75" hidden="1">
      <c r="A38" s="31" t="s">
        <v>245</v>
      </c>
      <c r="B38" s="31" t="s">
        <v>236</v>
      </c>
      <c r="C38" s="32" t="s">
        <v>237</v>
      </c>
      <c r="D38" s="33">
        <v>3</v>
      </c>
      <c r="E38" s="34">
        <v>104479</v>
      </c>
    </row>
    <row r="39" spans="1:5" ht="15.75" hidden="1">
      <c r="A39" s="31" t="s">
        <v>241</v>
      </c>
      <c r="B39" s="31" t="s">
        <v>171</v>
      </c>
      <c r="C39" s="32" t="s">
        <v>238</v>
      </c>
      <c r="D39" s="33">
        <v>4</v>
      </c>
      <c r="E39" s="34">
        <v>166430</v>
      </c>
    </row>
    <row r="40" spans="1:5" ht="15.75" hidden="1">
      <c r="A40" s="31"/>
      <c r="B40" s="116"/>
      <c r="C40" s="48" t="s">
        <v>43</v>
      </c>
      <c r="D40" s="33"/>
      <c r="E40" s="117">
        <f>SUM(E29:E39)</f>
        <v>876375</v>
      </c>
    </row>
    <row r="41" spans="1:5" ht="15.75" hidden="1">
      <c r="A41" s="31"/>
      <c r="B41" s="31"/>
      <c r="C41" s="48" t="s">
        <v>41</v>
      </c>
      <c r="D41" s="426"/>
      <c r="E41" s="109">
        <v>504762.51</v>
      </c>
    </row>
    <row r="42" spans="1:5" ht="15.75" hidden="1">
      <c r="A42" s="31"/>
      <c r="B42" s="128"/>
      <c r="C42" s="128"/>
      <c r="D42" s="52" t="s">
        <v>15</v>
      </c>
      <c r="E42" s="129">
        <v>504762</v>
      </c>
    </row>
    <row r="43" spans="1:5" ht="15.75" hidden="1">
      <c r="A43" s="81"/>
      <c r="B43" s="115"/>
      <c r="C43" s="115"/>
      <c r="D43" s="88"/>
      <c r="E43" s="176"/>
    </row>
    <row r="44" spans="1:5" ht="15.75" hidden="1">
      <c r="A44" s="115"/>
      <c r="B44" s="115"/>
      <c r="C44" s="115"/>
      <c r="D44" s="88"/>
      <c r="E44" s="176"/>
    </row>
    <row r="45" spans="1:5" hidden="1"/>
    <row r="46" spans="1:5" ht="15.75" hidden="1">
      <c r="C46" s="101" t="s">
        <v>153</v>
      </c>
    </row>
    <row r="47" spans="1:5" ht="15.75" hidden="1">
      <c r="A47" s="60"/>
      <c r="B47" s="61"/>
      <c r="C47" s="62"/>
      <c r="D47" s="63" t="s">
        <v>9</v>
      </c>
      <c r="E47" s="64"/>
    </row>
    <row r="48" spans="1:5" ht="15.75" hidden="1">
      <c r="A48" s="68" t="s">
        <v>11</v>
      </c>
      <c r="B48" s="69" t="s">
        <v>12</v>
      </c>
      <c r="C48" s="69" t="s">
        <v>7</v>
      </c>
      <c r="D48" s="69" t="s">
        <v>10</v>
      </c>
      <c r="E48" s="70" t="s">
        <v>8</v>
      </c>
    </row>
    <row r="49" spans="1:7" ht="15.75" hidden="1">
      <c r="A49" s="74"/>
      <c r="B49" s="75"/>
      <c r="C49" s="76"/>
      <c r="D49" s="77"/>
      <c r="E49" s="78"/>
    </row>
    <row r="50" spans="1:7" ht="15.75" hidden="1">
      <c r="A50" s="116"/>
      <c r="B50" s="116"/>
      <c r="C50" s="134" t="s">
        <v>43</v>
      </c>
      <c r="D50" s="43"/>
      <c r="E50" s="117"/>
    </row>
    <row r="51" spans="1:7" ht="15.75" hidden="1">
      <c r="A51" s="116"/>
      <c r="B51" s="116"/>
      <c r="C51" s="134" t="s">
        <v>41</v>
      </c>
      <c r="D51" s="128"/>
      <c r="E51" s="109"/>
    </row>
    <row r="52" spans="1:7" ht="15.75" hidden="1">
      <c r="A52" s="31"/>
      <c r="B52" s="128"/>
      <c r="C52" s="165"/>
      <c r="D52" s="52" t="s">
        <v>15</v>
      </c>
      <c r="E52" s="129">
        <f>SUM(E50:E51)</f>
        <v>0</v>
      </c>
    </row>
    <row r="53" spans="1:7" hidden="1"/>
    <row r="54" spans="1:7" hidden="1"/>
    <row r="55" spans="1:7" ht="15.75" hidden="1">
      <c r="C55" s="101" t="s">
        <v>154</v>
      </c>
    </row>
    <row r="56" spans="1:7" ht="15.75" hidden="1">
      <c r="A56" s="68" t="s">
        <v>11</v>
      </c>
      <c r="B56" s="69" t="s">
        <v>12</v>
      </c>
      <c r="C56" s="69" t="s">
        <v>7</v>
      </c>
      <c r="D56" s="69" t="s">
        <v>10</v>
      </c>
      <c r="E56" s="70" t="s">
        <v>8</v>
      </c>
    </row>
    <row r="57" spans="1:7" ht="15.75" hidden="1">
      <c r="A57" s="74"/>
      <c r="B57" s="75"/>
      <c r="C57" s="76"/>
      <c r="D57" s="77"/>
      <c r="E57" s="78"/>
    </row>
    <row r="58" spans="1:7" ht="15.75" hidden="1">
      <c r="A58" s="40"/>
      <c r="B58" s="31"/>
      <c r="C58" s="32"/>
      <c r="D58" s="33"/>
      <c r="E58" s="34"/>
    </row>
    <row r="59" spans="1:7" ht="15.75" hidden="1">
      <c r="A59" s="40"/>
      <c r="B59" s="116"/>
      <c r="C59" s="48"/>
      <c r="D59" s="43"/>
      <c r="E59" s="34"/>
    </row>
    <row r="60" spans="1:7" ht="15.75" hidden="1">
      <c r="A60" s="40"/>
      <c r="B60" s="116"/>
      <c r="C60" s="48" t="s">
        <v>43</v>
      </c>
      <c r="D60" s="33"/>
      <c r="E60" s="34"/>
    </row>
    <row r="61" spans="1:7" ht="15.75" hidden="1">
      <c r="A61" s="118"/>
      <c r="B61" s="116"/>
      <c r="C61" s="48" t="s">
        <v>41</v>
      </c>
      <c r="D61" s="33"/>
      <c r="E61" s="109"/>
    </row>
    <row r="62" spans="1:7" ht="15.75" hidden="1">
      <c r="A62" s="118"/>
      <c r="B62" s="116"/>
      <c r="C62" s="128"/>
      <c r="D62" s="52" t="s">
        <v>145</v>
      </c>
      <c r="E62" s="129">
        <f>SUM(E60:E61)</f>
        <v>0</v>
      </c>
    </row>
    <row r="63" spans="1:7" hidden="1"/>
    <row r="64" spans="1:7" s="81" customFormat="1" ht="33.75" hidden="1" customHeight="1">
      <c r="A64" s="133"/>
      <c r="C64" s="423" t="s">
        <v>153</v>
      </c>
      <c r="D64" s="88"/>
      <c r="E64" s="187"/>
      <c r="F64" s="82"/>
      <c r="G64" s="83"/>
    </row>
    <row r="65" spans="1:9" s="81" customFormat="1" ht="24.75" hidden="1" customHeight="1">
      <c r="A65" s="60"/>
      <c r="B65" s="61"/>
      <c r="C65" s="62"/>
      <c r="D65" s="63" t="s">
        <v>9</v>
      </c>
      <c r="E65" s="64"/>
      <c r="F65" s="84"/>
      <c r="G65" s="83"/>
    </row>
    <row r="66" spans="1:9" s="81" customFormat="1" ht="24.75" hidden="1" customHeight="1">
      <c r="A66" s="68" t="s">
        <v>11</v>
      </c>
      <c r="B66" s="69" t="s">
        <v>12</v>
      </c>
      <c r="C66" s="69" t="s">
        <v>7</v>
      </c>
      <c r="D66" s="69" t="s">
        <v>10</v>
      </c>
      <c r="E66" s="70" t="s">
        <v>8</v>
      </c>
      <c r="F66" s="71"/>
      <c r="G66" s="72"/>
    </row>
    <row r="67" spans="1:9" s="81" customFormat="1" ht="24.75" hidden="1" customHeight="1">
      <c r="A67" s="74"/>
      <c r="B67" s="75"/>
      <c r="C67" s="76"/>
      <c r="D67" s="77"/>
      <c r="E67" s="78"/>
      <c r="F67" s="71"/>
      <c r="G67" s="72"/>
    </row>
    <row r="68" spans="1:9" s="81" customFormat="1" ht="30.75" hidden="1" customHeight="1">
      <c r="A68" s="36" t="s">
        <v>285</v>
      </c>
      <c r="B68" s="31" t="s">
        <v>287</v>
      </c>
      <c r="C68" s="37" t="s">
        <v>286</v>
      </c>
      <c r="D68" s="33">
        <v>7</v>
      </c>
      <c r="E68" s="154">
        <v>476163.89</v>
      </c>
      <c r="F68" s="71"/>
      <c r="G68" s="72"/>
    </row>
    <row r="69" spans="1:9" s="81" customFormat="1" ht="30.75" hidden="1" customHeight="1">
      <c r="A69" s="36" t="s">
        <v>288</v>
      </c>
      <c r="B69" s="31" t="s">
        <v>289</v>
      </c>
      <c r="C69" s="37" t="s">
        <v>283</v>
      </c>
      <c r="D69" s="33">
        <v>6</v>
      </c>
      <c r="E69" s="154">
        <v>362897.23</v>
      </c>
      <c r="F69" s="71"/>
      <c r="G69" s="72"/>
    </row>
    <row r="70" spans="1:9" s="81" customFormat="1" ht="30.75" hidden="1" customHeight="1">
      <c r="A70" s="36" t="s">
        <v>290</v>
      </c>
      <c r="B70" s="31" t="s">
        <v>284</v>
      </c>
      <c r="C70" s="37" t="s">
        <v>292</v>
      </c>
      <c r="D70" s="33">
        <v>4</v>
      </c>
      <c r="E70" s="154">
        <v>257916.26</v>
      </c>
      <c r="F70" s="71"/>
      <c r="G70" s="72"/>
    </row>
    <row r="71" spans="1:9" s="81" customFormat="1" ht="30.75" hidden="1" customHeight="1">
      <c r="A71" s="36" t="s">
        <v>331</v>
      </c>
      <c r="B71" s="45" t="s">
        <v>47</v>
      </c>
      <c r="C71" s="32" t="s">
        <v>332</v>
      </c>
      <c r="D71" s="33">
        <v>5</v>
      </c>
      <c r="E71" s="154">
        <v>472863.48</v>
      </c>
      <c r="F71" s="71"/>
      <c r="G71" s="72"/>
    </row>
    <row r="72" spans="1:9" s="81" customFormat="1" ht="30.75" hidden="1" customHeight="1">
      <c r="A72" s="31" t="s">
        <v>333</v>
      </c>
      <c r="B72" s="45" t="s">
        <v>46</v>
      </c>
      <c r="C72" s="32" t="s">
        <v>334</v>
      </c>
      <c r="D72" s="33">
        <v>3</v>
      </c>
      <c r="E72" s="154">
        <v>155842.62</v>
      </c>
      <c r="F72" s="71"/>
      <c r="G72" s="72"/>
    </row>
    <row r="73" spans="1:9" s="81" customFormat="1" ht="30.75" hidden="1" customHeight="1">
      <c r="A73" s="36" t="s">
        <v>244</v>
      </c>
      <c r="B73" s="45" t="s">
        <v>215</v>
      </c>
      <c r="C73" s="32" t="s">
        <v>235</v>
      </c>
      <c r="D73" s="33">
        <v>3</v>
      </c>
      <c r="E73" s="154">
        <v>221448.9</v>
      </c>
      <c r="F73" s="71"/>
      <c r="G73" s="72"/>
    </row>
    <row r="74" spans="1:9" s="81" customFormat="1" ht="30.75" hidden="1" customHeight="1">
      <c r="A74" s="36" t="s">
        <v>386</v>
      </c>
      <c r="B74" s="45" t="s">
        <v>201</v>
      </c>
      <c r="C74" s="32" t="s">
        <v>385</v>
      </c>
      <c r="D74" s="33">
        <v>3</v>
      </c>
      <c r="E74" s="38">
        <v>241624</v>
      </c>
      <c r="F74" s="71"/>
      <c r="G74" s="72"/>
    </row>
    <row r="75" spans="1:9" s="101" customFormat="1" ht="30.75" hidden="1" customHeight="1">
      <c r="A75" s="46"/>
      <c r="B75" s="47"/>
      <c r="C75" s="48" t="s">
        <v>43</v>
      </c>
      <c r="D75" s="49"/>
      <c r="E75" s="85">
        <f>SUM(E68:E74)</f>
        <v>2188756.38</v>
      </c>
      <c r="F75" s="71"/>
      <c r="G75" s="72"/>
      <c r="H75" s="99"/>
      <c r="I75" s="100"/>
    </row>
    <row r="76" spans="1:9" s="436" customFormat="1" ht="30.75" hidden="1" customHeight="1">
      <c r="A76" s="42"/>
      <c r="B76" s="116"/>
      <c r="C76" s="429" t="s">
        <v>41</v>
      </c>
      <c r="D76" s="43"/>
      <c r="E76" s="430">
        <v>1469035.46</v>
      </c>
      <c r="F76" s="435"/>
      <c r="H76" s="437"/>
      <c r="I76" s="437"/>
    </row>
    <row r="77" spans="1:9" s="97" customFormat="1" ht="19.5" hidden="1" customHeight="1">
      <c r="A77" s="51"/>
      <c r="B77" s="31"/>
      <c r="C77" s="32"/>
      <c r="D77" s="52" t="s">
        <v>145</v>
      </c>
      <c r="E77" s="50">
        <f>SUM(E75:E76)</f>
        <v>3657791.84</v>
      </c>
      <c r="F77" s="71"/>
      <c r="G77" s="72"/>
      <c r="H77" s="95"/>
      <c r="I77" s="96"/>
    </row>
    <row r="78" spans="1:9" s="81" customFormat="1" ht="33.75" hidden="1" customHeight="1">
      <c r="A78" s="133"/>
      <c r="C78" s="423" t="s">
        <v>154</v>
      </c>
      <c r="D78" s="88"/>
      <c r="E78" s="187"/>
      <c r="F78" s="82"/>
      <c r="G78" s="83"/>
    </row>
    <row r="79" spans="1:9" s="81" customFormat="1" ht="24.75" hidden="1" customHeight="1">
      <c r="A79" s="60"/>
      <c r="B79" s="61"/>
      <c r="C79" s="62"/>
      <c r="D79" s="63" t="s">
        <v>9</v>
      </c>
      <c r="E79" s="64"/>
      <c r="F79" s="84"/>
      <c r="G79" s="83"/>
    </row>
    <row r="80" spans="1:9" s="81" customFormat="1" ht="24.75" hidden="1" customHeight="1">
      <c r="A80" s="68" t="s">
        <v>11</v>
      </c>
      <c r="B80" s="69" t="s">
        <v>12</v>
      </c>
      <c r="C80" s="69" t="s">
        <v>7</v>
      </c>
      <c r="D80" s="69" t="s">
        <v>10</v>
      </c>
      <c r="E80" s="70" t="s">
        <v>8</v>
      </c>
      <c r="F80" s="71"/>
      <c r="G80" s="72"/>
    </row>
    <row r="81" spans="1:9" s="81" customFormat="1" ht="24.75" hidden="1" customHeight="1">
      <c r="A81" s="74"/>
      <c r="B81" s="75"/>
      <c r="C81" s="76"/>
      <c r="D81" s="77"/>
      <c r="E81" s="78"/>
      <c r="F81" s="71"/>
      <c r="G81" s="72"/>
    </row>
    <row r="82" spans="1:9" s="81" customFormat="1" ht="30.75" hidden="1" customHeight="1">
      <c r="A82" s="36" t="s">
        <v>285</v>
      </c>
      <c r="B82" s="31" t="s">
        <v>287</v>
      </c>
      <c r="C82" s="37" t="s">
        <v>286</v>
      </c>
      <c r="D82" s="33">
        <v>7</v>
      </c>
      <c r="E82" s="154">
        <v>476163.89</v>
      </c>
      <c r="F82" s="71"/>
      <c r="G82" s="72"/>
    </row>
    <row r="83" spans="1:9" s="81" customFormat="1" ht="30.75" hidden="1" customHeight="1">
      <c r="A83" s="36" t="s">
        <v>288</v>
      </c>
      <c r="B83" s="31" t="s">
        <v>289</v>
      </c>
      <c r="C83" s="37" t="s">
        <v>283</v>
      </c>
      <c r="D83" s="33">
        <v>6</v>
      </c>
      <c r="E83" s="154">
        <v>362897.23</v>
      </c>
      <c r="F83" s="71"/>
      <c r="G83" s="72"/>
    </row>
    <row r="84" spans="1:9" s="81" customFormat="1" ht="30.75" hidden="1" customHeight="1">
      <c r="A84" s="36" t="s">
        <v>290</v>
      </c>
      <c r="B84" s="31" t="s">
        <v>284</v>
      </c>
      <c r="C84" s="37" t="s">
        <v>292</v>
      </c>
      <c r="D84" s="33">
        <v>4</v>
      </c>
      <c r="E84" s="154">
        <v>257916.26</v>
      </c>
      <c r="F84" s="71"/>
      <c r="G84" s="72"/>
    </row>
    <row r="85" spans="1:9" s="81" customFormat="1" ht="30.75" hidden="1" customHeight="1">
      <c r="A85" s="36" t="s">
        <v>331</v>
      </c>
      <c r="B85" s="45" t="s">
        <v>47</v>
      </c>
      <c r="C85" s="32" t="s">
        <v>332</v>
      </c>
      <c r="D85" s="33">
        <v>5</v>
      </c>
      <c r="E85" s="154">
        <v>472863.48</v>
      </c>
      <c r="F85" s="71"/>
      <c r="G85" s="72"/>
    </row>
    <row r="86" spans="1:9" s="81" customFormat="1" ht="30.75" hidden="1" customHeight="1">
      <c r="A86" s="31" t="s">
        <v>333</v>
      </c>
      <c r="B86" s="45" t="s">
        <v>46</v>
      </c>
      <c r="C86" s="32" t="s">
        <v>334</v>
      </c>
      <c r="D86" s="33">
        <v>3</v>
      </c>
      <c r="E86" s="154">
        <v>155842.62</v>
      </c>
      <c r="F86" s="71"/>
      <c r="G86" s="72"/>
    </row>
    <row r="87" spans="1:9" s="81" customFormat="1" ht="30.75" hidden="1" customHeight="1">
      <c r="A87" s="36" t="s">
        <v>244</v>
      </c>
      <c r="B87" s="45" t="s">
        <v>215</v>
      </c>
      <c r="C87" s="32" t="s">
        <v>235</v>
      </c>
      <c r="D87" s="33">
        <v>3</v>
      </c>
      <c r="E87" s="154">
        <v>221448.9</v>
      </c>
      <c r="F87" s="71"/>
      <c r="G87" s="72"/>
    </row>
    <row r="88" spans="1:9" s="81" customFormat="1" ht="30.75" hidden="1" customHeight="1">
      <c r="A88" s="36" t="s">
        <v>386</v>
      </c>
      <c r="B88" s="45" t="s">
        <v>201</v>
      </c>
      <c r="C88" s="32" t="s">
        <v>385</v>
      </c>
      <c r="D88" s="33">
        <v>3</v>
      </c>
      <c r="E88" s="38">
        <v>241624</v>
      </c>
      <c r="F88" s="71"/>
      <c r="G88" s="72"/>
    </row>
    <row r="89" spans="1:9" s="101" customFormat="1" ht="30.75" hidden="1" customHeight="1">
      <c r="A89" s="46"/>
      <c r="B89" s="47"/>
      <c r="C89" s="48" t="s">
        <v>43</v>
      </c>
      <c r="D89" s="49"/>
      <c r="E89" s="85">
        <f>SUM(E82:E88)</f>
        <v>2188756.38</v>
      </c>
      <c r="F89" s="71"/>
      <c r="G89" s="72"/>
      <c r="H89" s="99"/>
      <c r="I89" s="100"/>
    </row>
    <row r="90" spans="1:9" s="436" customFormat="1" ht="30.75" hidden="1" customHeight="1">
      <c r="A90" s="42"/>
      <c r="B90" s="116"/>
      <c r="C90" s="429" t="s">
        <v>41</v>
      </c>
      <c r="D90" s="43"/>
      <c r="E90" s="430">
        <v>1469035.46</v>
      </c>
      <c r="F90" s="435"/>
      <c r="H90" s="437"/>
      <c r="I90" s="437"/>
    </row>
    <row r="91" spans="1:9" s="97" customFormat="1" ht="19.5" hidden="1" customHeight="1">
      <c r="A91" s="51"/>
      <c r="B91" s="31"/>
      <c r="C91" s="32"/>
      <c r="D91" s="52" t="s">
        <v>145</v>
      </c>
      <c r="E91" s="50">
        <f>SUM(E89:E90)</f>
        <v>3657791.84</v>
      </c>
      <c r="F91" s="71"/>
      <c r="G91" s="72"/>
      <c r="H91" s="95"/>
      <c r="I91" s="96"/>
    </row>
    <row r="92" spans="1:9" ht="15.75">
      <c r="A92" s="60"/>
      <c r="B92" s="61"/>
      <c r="C92" s="62"/>
      <c r="D92" s="63" t="s">
        <v>9</v>
      </c>
      <c r="E92" s="64"/>
    </row>
    <row r="93" spans="1:9" ht="15.75">
      <c r="A93" s="68" t="s">
        <v>11</v>
      </c>
      <c r="B93" s="69" t="s">
        <v>12</v>
      </c>
      <c r="C93" s="69" t="s">
        <v>7</v>
      </c>
      <c r="D93" s="69" t="s">
        <v>10</v>
      </c>
      <c r="E93" s="70" t="s">
        <v>8</v>
      </c>
    </row>
    <row r="94" spans="1:9" ht="15.75">
      <c r="A94" s="74"/>
      <c r="B94" s="75"/>
      <c r="C94" s="76"/>
      <c r="D94" s="77"/>
      <c r="E94" s="78"/>
    </row>
    <row r="95" spans="1:9" ht="15.75">
      <c r="A95" s="31" t="s">
        <v>535</v>
      </c>
      <c r="B95" s="31" t="s">
        <v>47</v>
      </c>
      <c r="C95" s="32" t="s">
        <v>536</v>
      </c>
      <c r="D95" s="33">
        <v>1</v>
      </c>
      <c r="E95" s="34">
        <v>231000</v>
      </c>
    </row>
    <row r="96" spans="1:9" ht="15.75">
      <c r="A96" s="31" t="s">
        <v>446</v>
      </c>
      <c r="B96" s="31" t="s">
        <v>537</v>
      </c>
      <c r="C96" s="32" t="s">
        <v>538</v>
      </c>
      <c r="D96" s="33">
        <v>1</v>
      </c>
      <c r="E96" s="34">
        <v>88327</v>
      </c>
    </row>
    <row r="97" spans="1:5" ht="15.75">
      <c r="A97" s="31" t="s">
        <v>576</v>
      </c>
      <c r="B97" s="31" t="s">
        <v>440</v>
      </c>
      <c r="C97" s="32" t="s">
        <v>87</v>
      </c>
      <c r="D97" s="33">
        <v>1</v>
      </c>
      <c r="E97" s="34">
        <v>85700.23</v>
      </c>
    </row>
    <row r="98" spans="1:5" ht="15.75" hidden="1">
      <c r="A98" s="31"/>
      <c r="B98" s="31"/>
      <c r="C98" s="37"/>
      <c r="D98" s="33"/>
      <c r="E98" s="34"/>
    </row>
    <row r="99" spans="1:5" ht="15.75" hidden="1">
      <c r="A99" s="116"/>
      <c r="B99" s="116"/>
      <c r="C99" s="42"/>
      <c r="D99" s="43"/>
      <c r="E99" s="171"/>
    </row>
    <row r="100" spans="1:5" ht="15.75" hidden="1">
      <c r="A100" s="116"/>
      <c r="B100" s="116"/>
      <c r="C100" s="42"/>
      <c r="D100" s="43"/>
      <c r="E100" s="171"/>
    </row>
    <row r="101" spans="1:5" ht="15.75" hidden="1">
      <c r="A101" s="31"/>
      <c r="B101" s="31"/>
      <c r="C101" s="32"/>
      <c r="D101" s="33"/>
      <c r="E101" s="34"/>
    </row>
    <row r="102" spans="1:5" ht="15.75">
      <c r="A102" s="31" t="s">
        <v>543</v>
      </c>
      <c r="B102" s="31" t="s">
        <v>254</v>
      </c>
      <c r="C102" s="32" t="s">
        <v>577</v>
      </c>
      <c r="D102" s="33">
        <v>1</v>
      </c>
      <c r="E102" s="34">
        <v>298000.23</v>
      </c>
    </row>
    <row r="103" spans="1:5" ht="15.75">
      <c r="A103" s="31" t="s">
        <v>494</v>
      </c>
      <c r="B103" s="31" t="s">
        <v>440</v>
      </c>
      <c r="C103" s="32" t="s">
        <v>495</v>
      </c>
      <c r="D103" s="33">
        <v>2</v>
      </c>
      <c r="E103" s="34">
        <v>148000</v>
      </c>
    </row>
    <row r="104" spans="1:5" ht="15.75">
      <c r="A104" s="31" t="s">
        <v>496</v>
      </c>
      <c r="B104" s="31" t="s">
        <v>497</v>
      </c>
      <c r="C104" s="32" t="s">
        <v>498</v>
      </c>
      <c r="D104" s="33">
        <v>1</v>
      </c>
      <c r="E104" s="34">
        <v>120000</v>
      </c>
    </row>
    <row r="105" spans="1:5" ht="15.75">
      <c r="A105" s="31" t="s">
        <v>533</v>
      </c>
      <c r="B105" s="31" t="s">
        <v>175</v>
      </c>
      <c r="C105" s="32" t="s">
        <v>585</v>
      </c>
      <c r="D105" s="33">
        <v>4</v>
      </c>
      <c r="E105" s="34">
        <v>524360</v>
      </c>
    </row>
    <row r="106" spans="1:5" ht="15.75">
      <c r="A106" s="116"/>
      <c r="B106" s="116"/>
      <c r="C106" s="134" t="s">
        <v>43</v>
      </c>
      <c r="D106" s="172"/>
      <c r="E106" s="173">
        <f>SUM(E95:E105)</f>
        <v>1495387.46</v>
      </c>
    </row>
    <row r="107" spans="1:5" ht="15.75">
      <c r="A107" s="116"/>
      <c r="B107" s="116"/>
      <c r="C107" s="174" t="s">
        <v>41</v>
      </c>
      <c r="D107" s="43"/>
      <c r="E107" s="117">
        <v>860371</v>
      </c>
    </row>
    <row r="108" spans="1:5" ht="15.75">
      <c r="A108" s="128"/>
      <c r="B108" s="128"/>
      <c r="C108" s="175"/>
      <c r="D108" s="52" t="s">
        <v>15</v>
      </c>
      <c r="E108" s="129">
        <f>SUM(E106:E107)</f>
        <v>2355758.46</v>
      </c>
    </row>
    <row r="109" spans="1:5" ht="15.75">
      <c r="A109" s="115"/>
      <c r="B109" s="115"/>
      <c r="C109" s="115"/>
      <c r="D109" s="88"/>
      <c r="E109" s="176"/>
    </row>
    <row r="110" spans="1:5" ht="15.75">
      <c r="A110" s="115"/>
      <c r="B110" s="115"/>
      <c r="C110" s="115"/>
      <c r="D110" s="88"/>
      <c r="E110" s="176"/>
    </row>
    <row r="111" spans="1:5" ht="15.75">
      <c r="A111" s="115"/>
      <c r="B111" s="115"/>
      <c r="C111" s="88" t="s">
        <v>153</v>
      </c>
      <c r="D111" s="88"/>
      <c r="E111" s="176"/>
    </row>
    <row r="112" spans="1:5" ht="15.75">
      <c r="A112" s="60"/>
      <c r="B112" s="61"/>
      <c r="C112" s="62"/>
      <c r="D112" s="63" t="s">
        <v>9</v>
      </c>
      <c r="E112" s="64"/>
    </row>
    <row r="113" spans="1:5" ht="15.75">
      <c r="A113" s="68" t="s">
        <v>11</v>
      </c>
      <c r="B113" s="69" t="s">
        <v>12</v>
      </c>
      <c r="C113" s="69" t="s">
        <v>7</v>
      </c>
      <c r="D113" s="69" t="s">
        <v>10</v>
      </c>
      <c r="E113" s="70" t="s">
        <v>8</v>
      </c>
    </row>
    <row r="114" spans="1:5" ht="15.75">
      <c r="A114" s="31" t="s">
        <v>596</v>
      </c>
      <c r="B114" s="31" t="s">
        <v>182</v>
      </c>
      <c r="C114" s="32" t="s">
        <v>597</v>
      </c>
      <c r="D114" s="33">
        <v>2</v>
      </c>
      <c r="E114" s="34">
        <v>81520</v>
      </c>
    </row>
    <row r="115" spans="1:5" ht="15.75">
      <c r="A115" s="31" t="s">
        <v>598</v>
      </c>
      <c r="B115" s="31" t="s">
        <v>599</v>
      </c>
      <c r="C115" s="32" t="s">
        <v>600</v>
      </c>
      <c r="D115" s="33">
        <v>2</v>
      </c>
      <c r="E115" s="34">
        <v>32559</v>
      </c>
    </row>
    <row r="116" spans="1:5" ht="15.75">
      <c r="A116" s="31" t="s">
        <v>601</v>
      </c>
      <c r="B116" s="31" t="s">
        <v>602</v>
      </c>
      <c r="C116" s="32" t="s">
        <v>603</v>
      </c>
      <c r="D116" s="33">
        <v>1</v>
      </c>
      <c r="E116" s="34">
        <v>88925</v>
      </c>
    </row>
    <row r="117" spans="1:5" ht="15.75">
      <c r="A117" s="31" t="s">
        <v>790</v>
      </c>
      <c r="B117" s="31" t="s">
        <v>46</v>
      </c>
      <c r="C117" s="37" t="s">
        <v>334</v>
      </c>
      <c r="D117" s="33">
        <v>3</v>
      </c>
      <c r="E117" s="34">
        <v>155842.62</v>
      </c>
    </row>
    <row r="118" spans="1:5" ht="15.75">
      <c r="A118" s="116" t="s">
        <v>792</v>
      </c>
      <c r="B118" s="116" t="s">
        <v>201</v>
      </c>
      <c r="C118" s="42" t="s">
        <v>791</v>
      </c>
      <c r="D118" s="43">
        <v>3</v>
      </c>
      <c r="E118" s="171">
        <v>241624</v>
      </c>
    </row>
    <row r="119" spans="1:5" ht="15.75">
      <c r="A119" s="116" t="s">
        <v>793</v>
      </c>
      <c r="B119" s="116" t="s">
        <v>215</v>
      </c>
      <c r="C119" s="42" t="s">
        <v>235</v>
      </c>
      <c r="D119" s="43">
        <v>4</v>
      </c>
      <c r="E119" s="171">
        <f>121448.9+97000</f>
        <v>218448.9</v>
      </c>
    </row>
    <row r="120" spans="1:5" ht="15.75">
      <c r="A120" s="31" t="s">
        <v>794</v>
      </c>
      <c r="B120" s="31" t="s">
        <v>171</v>
      </c>
      <c r="C120" s="32" t="s">
        <v>238</v>
      </c>
      <c r="D120" s="33">
        <v>4</v>
      </c>
      <c r="E120" s="34">
        <v>166430</v>
      </c>
    </row>
    <row r="121" spans="1:5" ht="15.75">
      <c r="A121" s="31" t="s">
        <v>796</v>
      </c>
      <c r="B121" s="31" t="s">
        <v>46</v>
      </c>
      <c r="C121" s="32" t="s">
        <v>795</v>
      </c>
      <c r="D121" s="33">
        <v>4</v>
      </c>
      <c r="E121" s="34">
        <v>271693</v>
      </c>
    </row>
    <row r="122" spans="1:5" ht="15.75">
      <c r="A122" s="31" t="s">
        <v>798</v>
      </c>
      <c r="B122" s="31" t="s">
        <v>47</v>
      </c>
      <c r="C122" s="32" t="s">
        <v>797</v>
      </c>
      <c r="D122" s="33">
        <v>6</v>
      </c>
      <c r="E122" s="34">
        <v>493173.64</v>
      </c>
    </row>
    <row r="123" spans="1:5" ht="15.75">
      <c r="A123" s="31" t="s">
        <v>799</v>
      </c>
      <c r="B123" s="31" t="s">
        <v>66</v>
      </c>
      <c r="C123" s="32" t="s">
        <v>234</v>
      </c>
      <c r="D123" s="33">
        <v>5</v>
      </c>
      <c r="E123" s="34">
        <v>92188.1</v>
      </c>
    </row>
    <row r="124" spans="1:5" ht="15.75">
      <c r="A124" s="31"/>
      <c r="B124" s="31"/>
      <c r="C124" s="32"/>
      <c r="D124" s="33"/>
      <c r="E124" s="34"/>
    </row>
    <row r="125" spans="1:5" ht="15.75">
      <c r="A125" s="116"/>
      <c r="B125" s="116"/>
      <c r="C125" s="134" t="s">
        <v>43</v>
      </c>
      <c r="D125" s="172"/>
      <c r="E125" s="173">
        <f>SUM(E114:E124)</f>
        <v>1842404.2600000002</v>
      </c>
    </row>
    <row r="126" spans="1:5" ht="15.75">
      <c r="A126" s="116"/>
      <c r="B126" s="116"/>
      <c r="C126" s="174" t="s">
        <v>41</v>
      </c>
      <c r="D126" s="43"/>
      <c r="E126" s="117">
        <v>944000</v>
      </c>
    </row>
    <row r="127" spans="1:5" ht="15.75">
      <c r="A127" s="128"/>
      <c r="B127" s="128"/>
      <c r="C127" s="175"/>
      <c r="D127" s="52" t="s">
        <v>15</v>
      </c>
      <c r="E127" s="129">
        <f>SUM(E125:E126)</f>
        <v>2786404.2600000002</v>
      </c>
    </row>
    <row r="128" spans="1:5" ht="15.75">
      <c r="A128" s="115"/>
      <c r="B128" s="115"/>
      <c r="C128" s="115"/>
      <c r="D128" s="88"/>
      <c r="E128" s="176"/>
    </row>
    <row r="129" spans="1:5" ht="15.75">
      <c r="A129" s="115"/>
      <c r="B129" s="115"/>
      <c r="C129" s="115"/>
      <c r="D129" s="88"/>
      <c r="E129" s="176"/>
    </row>
    <row r="130" spans="1:5" ht="15.75">
      <c r="A130" s="115"/>
      <c r="B130" s="115"/>
      <c r="C130" s="88" t="s">
        <v>154</v>
      </c>
      <c r="D130" s="88"/>
      <c r="E130" s="176"/>
    </row>
    <row r="131" spans="1:5" ht="15.75">
      <c r="A131" s="60"/>
      <c r="B131" s="61"/>
      <c r="C131" s="62"/>
      <c r="D131" s="63" t="s">
        <v>9</v>
      </c>
      <c r="E131" s="64"/>
    </row>
    <row r="132" spans="1:5" ht="15.75">
      <c r="A132" s="68" t="s">
        <v>11</v>
      </c>
      <c r="B132" s="69" t="s">
        <v>12</v>
      </c>
      <c r="C132" s="69" t="s">
        <v>7</v>
      </c>
      <c r="D132" s="69" t="s">
        <v>10</v>
      </c>
      <c r="E132" s="70" t="s">
        <v>8</v>
      </c>
    </row>
    <row r="133" spans="1:5" ht="15.75">
      <c r="A133" s="31" t="s">
        <v>629</v>
      </c>
      <c r="B133" s="31" t="s">
        <v>607</v>
      </c>
      <c r="C133" s="32" t="s">
        <v>71</v>
      </c>
      <c r="D133" s="33">
        <v>3</v>
      </c>
      <c r="E133" s="34">
        <v>147389</v>
      </c>
    </row>
    <row r="134" spans="1:5" ht="15.75">
      <c r="A134" s="31" t="s">
        <v>630</v>
      </c>
      <c r="B134" s="31" t="s">
        <v>54</v>
      </c>
      <c r="C134" s="32" t="s">
        <v>631</v>
      </c>
      <c r="D134" s="33">
        <v>1</v>
      </c>
      <c r="E134" s="34">
        <v>75828</v>
      </c>
    </row>
    <row r="135" spans="1:5" ht="15.75">
      <c r="A135" s="31" t="s">
        <v>632</v>
      </c>
      <c r="B135" s="31" t="s">
        <v>47</v>
      </c>
      <c r="C135" s="32" t="s">
        <v>633</v>
      </c>
      <c r="D135" s="33">
        <v>1</v>
      </c>
      <c r="E135" s="34">
        <v>115650</v>
      </c>
    </row>
    <row r="136" spans="1:5" ht="15.75">
      <c r="A136" s="31" t="s">
        <v>634</v>
      </c>
      <c r="B136" s="31" t="s">
        <v>56</v>
      </c>
      <c r="C136" s="37" t="s">
        <v>635</v>
      </c>
      <c r="D136" s="33">
        <v>1</v>
      </c>
      <c r="E136" s="34">
        <v>98159</v>
      </c>
    </row>
    <row r="137" spans="1:5" ht="15.75">
      <c r="A137" s="116" t="s">
        <v>636</v>
      </c>
      <c r="B137" s="116" t="s">
        <v>637</v>
      </c>
      <c r="C137" s="42" t="s">
        <v>638</v>
      </c>
      <c r="D137" s="43">
        <v>1</v>
      </c>
      <c r="E137" s="171">
        <v>78649</v>
      </c>
    </row>
    <row r="138" spans="1:5" ht="15.75">
      <c r="A138" s="116" t="s">
        <v>700</v>
      </c>
      <c r="B138" s="116" t="s">
        <v>701</v>
      </c>
      <c r="C138" s="42" t="s">
        <v>702</v>
      </c>
      <c r="D138" s="43">
        <v>1</v>
      </c>
      <c r="E138" s="171">
        <v>82550</v>
      </c>
    </row>
    <row r="139" spans="1:5" ht="15.75">
      <c r="A139" s="31" t="s">
        <v>703</v>
      </c>
      <c r="B139" s="31" t="s">
        <v>50</v>
      </c>
      <c r="C139" s="32" t="s">
        <v>704</v>
      </c>
      <c r="D139" s="33">
        <v>3</v>
      </c>
      <c r="E139" s="34">
        <v>172588</v>
      </c>
    </row>
    <row r="140" spans="1:5" ht="15.75">
      <c r="A140" s="31" t="s">
        <v>727</v>
      </c>
      <c r="B140" s="31" t="s">
        <v>728</v>
      </c>
      <c r="C140" s="32" t="s">
        <v>729</v>
      </c>
      <c r="D140" s="33">
        <v>1</v>
      </c>
      <c r="E140" s="34">
        <v>78869</v>
      </c>
    </row>
    <row r="141" spans="1:5" ht="15.75">
      <c r="A141" s="31"/>
      <c r="B141" s="31"/>
      <c r="C141" s="32"/>
      <c r="D141" s="33"/>
      <c r="E141" s="34"/>
    </row>
    <row r="142" spans="1:5" ht="15.75">
      <c r="A142" s="116"/>
      <c r="B142" s="116"/>
      <c r="C142" s="134" t="s">
        <v>43</v>
      </c>
      <c r="D142" s="172"/>
      <c r="E142" s="173">
        <f>SUM(E133:E141)</f>
        <v>849682</v>
      </c>
    </row>
    <row r="143" spans="1:5" ht="15.75">
      <c r="A143" s="116"/>
      <c r="B143" s="116"/>
      <c r="C143" s="174" t="s">
        <v>41</v>
      </c>
      <c r="D143" s="43"/>
      <c r="E143" s="117">
        <f>450000+110000</f>
        <v>560000</v>
      </c>
    </row>
    <row r="144" spans="1:5" ht="15.75">
      <c r="A144" s="128"/>
      <c r="B144" s="128"/>
      <c r="C144" s="175"/>
      <c r="D144" s="52" t="s">
        <v>15</v>
      </c>
      <c r="E144" s="129">
        <f>SUM(E142:E143)</f>
        <v>1409682</v>
      </c>
    </row>
    <row r="145" spans="1:6" ht="15.75">
      <c r="A145" s="115"/>
      <c r="B145" s="115"/>
      <c r="C145" s="115"/>
      <c r="D145" s="88"/>
      <c r="E145" s="176"/>
    </row>
    <row r="146" spans="1:6" ht="15.75">
      <c r="A146" s="115"/>
      <c r="B146" s="115"/>
      <c r="C146" s="115"/>
      <c r="D146" s="88"/>
      <c r="E146" s="176"/>
    </row>
    <row r="147" spans="1:6" ht="15.75" thickBot="1"/>
    <row r="148" spans="1:6" ht="15.75">
      <c r="B148" s="293" t="s">
        <v>161</v>
      </c>
      <c r="C148" s="294" t="s">
        <v>155</v>
      </c>
      <c r="D148" s="295" t="s">
        <v>156</v>
      </c>
      <c r="E148" s="296" t="s">
        <v>162</v>
      </c>
    </row>
    <row r="149" spans="1:6" ht="15.75">
      <c r="B149" s="272" t="s">
        <v>157</v>
      </c>
      <c r="C149" s="490">
        <f>+E19</f>
        <v>3211689.13</v>
      </c>
      <c r="D149" s="490">
        <f>+E20</f>
        <v>646742</v>
      </c>
      <c r="E149" s="491">
        <f>SUM(C149:D149)</f>
        <v>3858431.13</v>
      </c>
      <c r="F149" s="532"/>
    </row>
    <row r="150" spans="1:6" ht="15.75">
      <c r="B150" s="272" t="s">
        <v>158</v>
      </c>
      <c r="C150" s="490">
        <f>+E106</f>
        <v>1495387.46</v>
      </c>
      <c r="D150" s="490">
        <f>+E107</f>
        <v>860371</v>
      </c>
      <c r="E150" s="491">
        <f t="shared" ref="E150:E152" si="0">SUM(C150:D150)</f>
        <v>2355758.46</v>
      </c>
    </row>
    <row r="151" spans="1:6" ht="15.75">
      <c r="B151" s="272" t="s">
        <v>159</v>
      </c>
      <c r="C151" s="490">
        <f>+E125</f>
        <v>1842404.2600000002</v>
      </c>
      <c r="D151" s="490">
        <f>+E126</f>
        <v>944000</v>
      </c>
      <c r="E151" s="491">
        <f t="shared" si="0"/>
        <v>2786404.2600000002</v>
      </c>
    </row>
    <row r="152" spans="1:6" ht="15.75">
      <c r="B152" s="272" t="s">
        <v>160</v>
      </c>
      <c r="C152" s="490">
        <f>+E142</f>
        <v>849682</v>
      </c>
      <c r="D152" s="490">
        <f>+E143</f>
        <v>560000</v>
      </c>
      <c r="E152" s="491">
        <f t="shared" si="0"/>
        <v>1409682</v>
      </c>
    </row>
    <row r="153" spans="1:6" ht="15.75">
      <c r="B153" s="272"/>
      <c r="C153" s="490"/>
      <c r="D153" s="490"/>
      <c r="E153" s="491"/>
    </row>
    <row r="154" spans="1:6" ht="16.5" thickBot="1">
      <c r="B154" s="297" t="s">
        <v>163</v>
      </c>
      <c r="C154" s="499">
        <f>SUM(C149:C152)</f>
        <v>7399162.8499999996</v>
      </c>
      <c r="D154" s="500">
        <f>SUM(D149:D152)</f>
        <v>3011113</v>
      </c>
      <c r="E154" s="502">
        <f>SUM(E149:E152)</f>
        <v>10410275.85</v>
      </c>
    </row>
  </sheetData>
  <mergeCells count="2">
    <mergeCell ref="A1:E1"/>
    <mergeCell ref="A2:E2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SUMMARY AS AT 31 MARCH 2018</vt:lpstr>
      <vt:lpstr>SUMMARY AS AT 31 MARCH 2015 (2</vt:lpstr>
      <vt:lpstr>Sheet1</vt:lpstr>
      <vt:lpstr>SUMMARY AS AT 31 MARCH 2015</vt:lpstr>
      <vt:lpstr>Prog1-Administration</vt:lpstr>
      <vt:lpstr>Prog2-Legal,Authorisations&amp;Comp</vt:lpstr>
      <vt:lpstr>Prog3-Oceans &amp; Coasts</vt:lpstr>
      <vt:lpstr>Quarter 4</vt:lpstr>
      <vt:lpstr>Prog4 Climate Change</vt:lpstr>
      <vt:lpstr> Prog5 Biodiversity</vt:lpstr>
      <vt:lpstr>Prog6 Env. Prog</vt:lpstr>
      <vt:lpstr>Prog7 Chemicals &amp; Waste</vt:lpstr>
      <vt:lpstr>Sheet2</vt:lpstr>
      <vt:lpstr>' Prog5 Biodiversity'!Print_Area</vt:lpstr>
      <vt:lpstr>'Prog1-Administration'!Print_Area</vt:lpstr>
      <vt:lpstr>'Prog2-Legal,Authorisations&amp;Comp'!Print_Area</vt:lpstr>
      <vt:lpstr>'Prog3-Oceans &amp; Coasts'!Print_Area</vt:lpstr>
      <vt:lpstr>'Prog4 Climate Change'!Print_Area</vt:lpstr>
      <vt:lpstr>'Prog6 Env. Prog'!Print_Area</vt:lpstr>
      <vt:lpstr>'Prog7 Chemicals &amp; Waste'!Print_Area</vt:lpstr>
      <vt:lpstr>'Quarter 4'!Print_Area</vt:lpstr>
      <vt:lpstr>Sheet1!Print_Area</vt:lpstr>
      <vt:lpstr>'SUMMARY AS AT 31 MARCH 2015'!Print_Area</vt:lpstr>
      <vt:lpstr>'SUMMARY AS AT 31 MARCH 2015 (2'!Print_Area</vt:lpstr>
    </vt:vector>
  </TitlesOfParts>
  <Company>DEAT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Buyiswa</dc:creator>
  <cp:lastModifiedBy>PUMZA</cp:lastModifiedBy>
  <cp:lastPrinted>2018-05-21T16:19:26Z</cp:lastPrinted>
  <dcterms:created xsi:type="dcterms:W3CDTF">2010-05-28T15:33:01Z</dcterms:created>
  <dcterms:modified xsi:type="dcterms:W3CDTF">2018-10-11T14:11:31Z</dcterms:modified>
</cp:coreProperties>
</file>