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710" windowHeight="4740"/>
  </bookViews>
  <sheets>
    <sheet name="Summary" sheetId="4" r:id="rId1"/>
    <sheet name="Prog 1-Administration" sheetId="5" r:id="rId2"/>
    <sheet name="Prog 2-Legal, Auth &amp; Compl" sheetId="6" r:id="rId3"/>
    <sheet name="Prog 3-Ocean &amp;Coasts" sheetId="7" r:id="rId4"/>
    <sheet name="Prog4-Climate Chng&amp;Air Quality " sheetId="11" r:id="rId5"/>
    <sheet name="Prog5-Bioderv&amp;Conservation" sheetId="12" r:id="rId6"/>
    <sheet name="Prog6-Environmental Programmes" sheetId="10" r:id="rId7"/>
    <sheet name="Prog7-Chemica&amp;Waste" sheetId="15" r:id="rId8"/>
  </sheets>
  <definedNames>
    <definedName name="_xlnm._FilterDatabase" localSheetId="2" hidden="1">'Prog 2-Legal, Auth &amp; Compl'!#REF!</definedName>
    <definedName name="_xlnm.Print_Area" localSheetId="1">'Prog 1-Administration'!$A$1:$K$81</definedName>
    <definedName name="_xlnm.Print_Area" localSheetId="4">'Prog4-Climate Chng&amp;Air Quality '!$A$1:$K$55</definedName>
    <definedName name="_xlnm.Print_Area" localSheetId="5">'Prog5-Bioderv&amp;Conservation'!$A$1:$K$63</definedName>
    <definedName name="_xlnm.Print_Area" localSheetId="6">'Prog6-Environmental Programmes'!$A$1:$K$61</definedName>
    <definedName name="_xlnm.Print_Area" localSheetId="7">'Prog7-Chemica&amp;Waste'!$A$1:$K$52</definedName>
    <definedName name="_xlnm.Print_Area" localSheetId="0">Summary!$A$1:$Z$111</definedName>
    <definedName name="_xlnm.Print_Titles" localSheetId="1">'Prog 1-Administration'!$14:$14</definedName>
    <definedName name="_xlnm.Print_Titles" localSheetId="2">'Prog 2-Legal, Auth &amp; Compl'!#REF!</definedName>
  </definedNames>
  <calcPr calcId="125725"/>
</workbook>
</file>

<file path=xl/calcChain.xml><?xml version="1.0" encoding="utf-8"?>
<calcChain xmlns="http://schemas.openxmlformats.org/spreadsheetml/2006/main">
  <c r="H40" i="6"/>
  <c r="H43" i="10" l="1"/>
  <c r="H43" i="12"/>
  <c r="H41"/>
  <c r="H52" i="7"/>
  <c r="H44"/>
  <c r="H41" i="6"/>
  <c r="H72" i="5"/>
  <c r="H59"/>
  <c r="H61"/>
  <c r="H63"/>
  <c r="H57"/>
  <c r="H18" i="10"/>
  <c r="H19" i="12"/>
  <c r="H15"/>
  <c r="H14" i="11"/>
  <c r="H16"/>
  <c r="H15"/>
  <c r="H13" i="7"/>
  <c r="H32" i="5"/>
  <c r="H19"/>
  <c r="H20"/>
  <c r="H29" i="6" l="1"/>
  <c r="H49" i="10" l="1"/>
  <c r="D9" i="4"/>
  <c r="F9"/>
  <c r="G9"/>
  <c r="H52" i="10" l="1"/>
  <c r="H44"/>
  <c r="H47" i="7"/>
  <c r="H68" i="5"/>
  <c r="H18" i="15" l="1"/>
  <c r="H16" i="7"/>
  <c r="H17" i="6"/>
  <c r="H28" l="1"/>
  <c r="H27" l="1"/>
  <c r="H30" s="1"/>
  <c r="H36"/>
  <c r="H56" i="5" l="1"/>
  <c r="H55" l="1"/>
  <c r="H9" i="4" s="1"/>
  <c r="H18" i="5"/>
  <c r="H17"/>
  <c r="C9" i="4" s="1"/>
  <c r="H79" i="5" l="1"/>
  <c r="H14" i="4" l="1"/>
  <c r="H11" l="1"/>
  <c r="H43" i="6"/>
  <c r="H10" i="4" s="1"/>
  <c r="C13"/>
  <c r="H19" i="7"/>
  <c r="C11" i="4" s="1"/>
  <c r="E10" l="1"/>
  <c r="H59" i="7"/>
  <c r="G11" i="4" s="1"/>
  <c r="H20" i="11" l="1"/>
  <c r="C12" i="4" s="1"/>
  <c r="B17" l="1"/>
  <c r="H49" i="15"/>
  <c r="G15" i="4" s="1"/>
  <c r="H43" i="15"/>
  <c r="H15" i="4" s="1"/>
  <c r="H37" i="15"/>
  <c r="E15" i="4" s="1"/>
  <c r="C15"/>
  <c r="H30" i="15"/>
  <c r="F15" i="4" s="1"/>
  <c r="H24" i="15"/>
  <c r="D15" i="4" s="1"/>
  <c r="H58" i="10"/>
  <c r="G14" i="4" s="1"/>
  <c r="H50" i="11"/>
  <c r="G12" i="4" s="1"/>
  <c r="H51" i="12"/>
  <c r="G13" i="4" s="1"/>
  <c r="H38" i="10"/>
  <c r="E14" i="4" s="1"/>
  <c r="H31" i="10"/>
  <c r="F14" i="4" s="1"/>
  <c r="H13"/>
  <c r="H37" i="12"/>
  <c r="E13" i="4" s="1"/>
  <c r="H31" i="12"/>
  <c r="F13" i="4" s="1"/>
  <c r="H44" i="11"/>
  <c r="H12" i="4" s="1"/>
  <c r="H38" i="11"/>
  <c r="E12" i="4" s="1"/>
  <c r="C14" l="1"/>
  <c r="I15"/>
  <c r="H51" i="15"/>
  <c r="H33" i="11"/>
  <c r="F12" i="4" s="1"/>
  <c r="K15" l="1"/>
  <c r="J15"/>
  <c r="H40" i="7"/>
  <c r="E11" i="4" s="1"/>
  <c r="H34" i="7"/>
  <c r="F11" i="4" s="1"/>
  <c r="H50" i="6"/>
  <c r="G10" i="4" s="1"/>
  <c r="F10"/>
  <c r="H23" i="6"/>
  <c r="D10" i="4" s="1"/>
  <c r="C10" l="1"/>
  <c r="H38" i="5" l="1"/>
  <c r="H17" i="4" l="1"/>
  <c r="H44" i="5"/>
  <c r="H25" i="10"/>
  <c r="H60" l="1"/>
  <c r="D14" i="4"/>
  <c r="I14" s="1"/>
  <c r="F17"/>
  <c r="H25" i="12"/>
  <c r="D13" i="4" s="1"/>
  <c r="I13" s="1"/>
  <c r="K14" l="1"/>
  <c r="J14"/>
  <c r="H53" i="12"/>
  <c r="H50" i="5"/>
  <c r="E9" i="4" s="1"/>
  <c r="I9" s="1"/>
  <c r="J9" l="1"/>
  <c r="K9"/>
  <c r="K13"/>
  <c r="J13"/>
  <c r="G17"/>
  <c r="H81" i="5" l="1"/>
  <c r="H26" i="11"/>
  <c r="D12" i="4" s="1"/>
  <c r="I12" s="1"/>
  <c r="C17" l="1"/>
  <c r="H53" i="11"/>
  <c r="H26" i="7"/>
  <c r="D11" i="4" s="1"/>
  <c r="I11" l="1"/>
  <c r="D17"/>
  <c r="H61" i="7"/>
  <c r="I10" i="4"/>
  <c r="H52" i="6"/>
  <c r="K12" i="4" l="1"/>
  <c r="J12"/>
  <c r="K11"/>
  <c r="J11"/>
  <c r="E17"/>
  <c r="I17" s="1"/>
  <c r="K10" l="1"/>
  <c r="J10"/>
  <c r="K17" l="1"/>
  <c r="J17"/>
</calcChain>
</file>

<file path=xl/sharedStrings.xml><?xml version="1.0" encoding="utf-8"?>
<sst xmlns="http://schemas.openxmlformats.org/spreadsheetml/2006/main" count="1329" uniqueCount="389">
  <si>
    <t>COMPANY</t>
  </si>
  <si>
    <t>DESCRIPTION</t>
  </si>
  <si>
    <t>PERIOD</t>
  </si>
  <si>
    <t>WOMEN</t>
  </si>
  <si>
    <t>BEE</t>
  </si>
  <si>
    <t>TOTAL AMOUNT</t>
  </si>
  <si>
    <t>TOTAL</t>
  </si>
  <si>
    <t>AMOUNT</t>
  </si>
  <si>
    <t>GRAND TOTAL</t>
  </si>
  <si>
    <t>RSP PROJECT MANAGER</t>
  </si>
  <si>
    <t>REASON FOR CONSULTANT</t>
  </si>
  <si>
    <t>Grand Total</t>
  </si>
  <si>
    <t xml:space="preserve">START </t>
  </si>
  <si>
    <t>END</t>
  </si>
  <si>
    <t>CATEGORY</t>
  </si>
  <si>
    <t xml:space="preserve"> </t>
  </si>
  <si>
    <t>BUSINESS &amp; ADVISORY SERVICES</t>
  </si>
  <si>
    <t>LEGAL SERVICES</t>
  </si>
  <si>
    <t>CONTRACTORS</t>
  </si>
  <si>
    <t>AGENCY &amp; OUTSOURCED SERVICES</t>
  </si>
  <si>
    <t>Business &amp; Advisory</t>
  </si>
  <si>
    <t>Contractors</t>
  </si>
  <si>
    <t>Budget</t>
  </si>
  <si>
    <t>Programme</t>
  </si>
  <si>
    <t>A Boyd</t>
  </si>
  <si>
    <t>F Craigie</t>
  </si>
  <si>
    <t>ANNEXURE A</t>
  </si>
  <si>
    <t>PROGRAMME 1:    ADMINISTRATION:</t>
  </si>
  <si>
    <t>INFRASTRUCTURE &amp; PLANNING</t>
  </si>
  <si>
    <t>LABORATORIES SERVICES</t>
  </si>
  <si>
    <t>PROGRAMME 2:    LEGAL, AUTHORISATIONS &amp; COMPLIANCE</t>
  </si>
  <si>
    <t>PROGRAMME 3: OCEANS &amp; COASTS</t>
  </si>
  <si>
    <t>PROGRAMME 4: CLIMATE CHANGE &amp; AIR QUALITY</t>
  </si>
  <si>
    <t xml:space="preserve">  </t>
  </si>
  <si>
    <t>PROGRAMME 6: ENVIRONMENTAL PROGRAMMES</t>
  </si>
  <si>
    <t>Prog1:Admin</t>
  </si>
  <si>
    <t>Prog3:OC</t>
  </si>
  <si>
    <t>Prog2:LACE</t>
  </si>
  <si>
    <t>Prog5:B &amp; C</t>
  </si>
  <si>
    <t>Prog6:EP</t>
  </si>
  <si>
    <t>Prog7:CWM</t>
  </si>
  <si>
    <t>Agency&amp;Outsourced Services</t>
  </si>
  <si>
    <t>Legal Services</t>
  </si>
  <si>
    <t>Total Expenditure</t>
  </si>
  <si>
    <t>Laboratory Services</t>
  </si>
  <si>
    <t>%</t>
  </si>
  <si>
    <t xml:space="preserve">Balance </t>
  </si>
  <si>
    <t>Infrastructure &amp; Planning Services</t>
  </si>
  <si>
    <t>R</t>
  </si>
  <si>
    <t>Various suppliers</t>
  </si>
  <si>
    <t>Casual Labourers</t>
  </si>
  <si>
    <t>Once Off</t>
  </si>
  <si>
    <t>E Madula</t>
  </si>
  <si>
    <t>No Internal Capacity</t>
  </si>
  <si>
    <t>Various Suppliers</t>
  </si>
  <si>
    <t>Medical Services</t>
  </si>
  <si>
    <t>01/04/2017</t>
  </si>
  <si>
    <t>31/03/2018</t>
  </si>
  <si>
    <t>12 months</t>
  </si>
  <si>
    <t>Medicals</t>
  </si>
  <si>
    <t>Nelson Mandela University</t>
  </si>
  <si>
    <t>Madifahlo and Trailors-Made Risk</t>
  </si>
  <si>
    <t>Lwandulwazi nlimited Consultats</t>
  </si>
  <si>
    <t>Landvista</t>
  </si>
  <si>
    <t>National Department of Justice</t>
  </si>
  <si>
    <t>Legal</t>
  </si>
  <si>
    <t>31/03/2017</t>
  </si>
  <si>
    <t>A Wessels</t>
  </si>
  <si>
    <t>G Walters</t>
  </si>
  <si>
    <t>GMC Evaluations</t>
  </si>
  <si>
    <t>31/08/201</t>
  </si>
  <si>
    <t xml:space="preserve">Makhudu SM  </t>
  </si>
  <si>
    <t>Evaluaions</t>
  </si>
  <si>
    <t>Greenest Municipality Competitions evaluations and adjudication and compensation of panelists.</t>
  </si>
  <si>
    <t>M Randitsheni</t>
  </si>
  <si>
    <t>Predation study project</t>
  </si>
  <si>
    <t>02/03/2017</t>
  </si>
  <si>
    <t>28/02/2018</t>
  </si>
  <si>
    <t>Research</t>
  </si>
  <si>
    <t>Scientific Research Study and the historical mammal study projects under the approved MOU.</t>
  </si>
  <si>
    <t>W Mandivenyi</t>
  </si>
  <si>
    <t>Development of final reports</t>
  </si>
  <si>
    <t>Waste service advisory</t>
  </si>
  <si>
    <t>15/11/2017</t>
  </si>
  <si>
    <t>7 months</t>
  </si>
  <si>
    <t>Licensing</t>
  </si>
  <si>
    <t>Licensing of unlicensed waste disposal facilities in Limpopo Province</t>
  </si>
  <si>
    <t>M Gordon</t>
  </si>
  <si>
    <t>Waste</t>
  </si>
  <si>
    <t>Assist the department in the implementation of the Waste Management Bureau.</t>
  </si>
  <si>
    <t>S Rakhoho</t>
  </si>
  <si>
    <t>21st Century</t>
  </si>
  <si>
    <t>Ernst and Young Advisory Service</t>
  </si>
  <si>
    <t>Tshikudu FS</t>
  </si>
  <si>
    <t>Padayachy S</t>
  </si>
  <si>
    <t>Hugo EL</t>
  </si>
  <si>
    <t>Cleardata Pty Ltd</t>
  </si>
  <si>
    <t>Newsclip Media Monitoring</t>
  </si>
  <si>
    <t>GP Infotech</t>
  </si>
  <si>
    <t>The Vuvuzela Hotline Pty Ltd</t>
  </si>
  <si>
    <t>CSIR Environmentek</t>
  </si>
  <si>
    <t>PRDW South Africa Pty Ltd</t>
  </si>
  <si>
    <t>Enfo Tech &amp; Consulting Inc</t>
  </si>
  <si>
    <t>Medical services</t>
  </si>
  <si>
    <t>KT Airconditioning CC</t>
  </si>
  <si>
    <t>Empoweaworkx</t>
  </si>
  <si>
    <t>31/04/2018</t>
  </si>
  <si>
    <t>D6 Technology Pty Ltd</t>
  </si>
  <si>
    <t>No internal capacity</t>
  </si>
  <si>
    <t>Siyenza Holdings Pty Ltd</t>
  </si>
  <si>
    <t>Makako Catering Services</t>
  </si>
  <si>
    <t>Development of a remuneration and human resources framework system for public entities.</t>
  </si>
  <si>
    <t>01/04/2016</t>
  </si>
  <si>
    <t>Development</t>
  </si>
  <si>
    <t>H Schoeman</t>
  </si>
  <si>
    <t>Appointment of a service provider for co-sourcing the Internal Audit Services of Environmental Affairs</t>
  </si>
  <si>
    <t xml:space="preserve">Professional Services </t>
  </si>
  <si>
    <t>Co-sourcing the Internal Audit Services of Environmental Affairs</t>
  </si>
  <si>
    <t>V Steyn</t>
  </si>
  <si>
    <t>Audit Committee Member</t>
  </si>
  <si>
    <t>Committee member</t>
  </si>
  <si>
    <t>Audit committee member for DEA</t>
  </si>
  <si>
    <t>Appoint a media monitoring service provider for a period of twelve (12) months</t>
  </si>
  <si>
    <t>Media Monitoring</t>
  </si>
  <si>
    <t>A Modise</t>
  </si>
  <si>
    <t>Motivational Speaker</t>
  </si>
  <si>
    <t>Once off</t>
  </si>
  <si>
    <t>Workshop</t>
  </si>
  <si>
    <t>Motivational speaker for SMS DLN</t>
  </si>
  <si>
    <t>I Qaqane</t>
  </si>
  <si>
    <t xml:space="preserve">Maintainance </t>
  </si>
  <si>
    <t xml:space="preserve">Monthly servicing of air conditioners </t>
  </si>
  <si>
    <t>S Mohamed</t>
  </si>
  <si>
    <t>Service provider for management of hotline</t>
  </si>
  <si>
    <t>Consulting</t>
  </si>
  <si>
    <t>To manage environmental crime and incident hotline for the Environmental Management Inspectorate</t>
  </si>
  <si>
    <t>Extention of the contract with D6 Technology for provision of an electronic communication tool (D6 Communicator) for the Environmental Management Inspectorate</t>
  </si>
  <si>
    <t>Maintenance and Repairs</t>
  </si>
  <si>
    <t>Provision of an electronic communication tool (D6 Communicator) for the Environmental Management Inspectorate</t>
  </si>
  <si>
    <t>F Craige</t>
  </si>
  <si>
    <t>Port St Johns beach infstructure designs</t>
  </si>
  <si>
    <t>1/03/2018</t>
  </si>
  <si>
    <t>Professional Fees</t>
  </si>
  <si>
    <t>Tidal pool and related coastal infrastructure in Port St Johns</t>
  </si>
  <si>
    <t>C Mangcu</t>
  </si>
  <si>
    <t>Inception report</t>
  </si>
  <si>
    <t>Development of estaurine management plan for richards bay estuary</t>
  </si>
  <si>
    <t>M Mayekiso</t>
  </si>
  <si>
    <t>NAEIS hosting &amp; technical support services</t>
  </si>
  <si>
    <t>Maintainance &amp; Repairs</t>
  </si>
  <si>
    <t>NAEIS hosting &amp; technical support services, maintainance and support</t>
  </si>
  <si>
    <t>T Mahema</t>
  </si>
  <si>
    <t>Hanekom PE</t>
  </si>
  <si>
    <t>Van Der Nest DP</t>
  </si>
  <si>
    <t>Esri South Africa</t>
  </si>
  <si>
    <t>Kena Consuting Pty Ltd</t>
  </si>
  <si>
    <t>Anchor Environment Consultants</t>
  </si>
  <si>
    <t>Jaymat Enviro Solutions</t>
  </si>
  <si>
    <t>Tembafor 194  Pty Ltd</t>
  </si>
  <si>
    <t>The Green House Consultants CC</t>
  </si>
  <si>
    <t>D&amp;T Central Admin</t>
  </si>
  <si>
    <t>University of Johannesburg</t>
  </si>
  <si>
    <t>Genesis Analytics Pty Ltd</t>
  </si>
  <si>
    <t>Dynamic Identification Sytems</t>
  </si>
  <si>
    <t>Loshini Graphics</t>
  </si>
  <si>
    <t>Cherry Mash Photography</t>
  </si>
  <si>
    <t>Orca Industries</t>
  </si>
  <si>
    <t>Contractors casual labourers</t>
  </si>
  <si>
    <t>Clearing of alien invasive plants</t>
  </si>
  <si>
    <t>Maintainance and repairs</t>
  </si>
  <si>
    <t>Maintainance</t>
  </si>
  <si>
    <t>Service of two petrol bauer oceans comp</t>
  </si>
  <si>
    <t>Permit allocation process for boat based whale watching and white shark cage diving.</t>
  </si>
  <si>
    <t>G Popose</t>
  </si>
  <si>
    <t>Final report</t>
  </si>
  <si>
    <t>02/06/2017</t>
  </si>
  <si>
    <t>2 months</t>
  </si>
  <si>
    <t>Gather evidence in support of updating the three water quality guidelines for Marine &amp; Coastal Waters</t>
  </si>
  <si>
    <t>Y Peterson</t>
  </si>
  <si>
    <t>SL Witbooi</t>
  </si>
  <si>
    <t>Office cleaning</t>
  </si>
  <si>
    <t>Cleaning</t>
  </si>
  <si>
    <t>Office cleaning Northem Cape Region</t>
  </si>
  <si>
    <t>N Khuma</t>
  </si>
  <si>
    <t>Delivery services</t>
  </si>
  <si>
    <t>Transportation</t>
  </si>
  <si>
    <t>Delivery services for catering</t>
  </si>
  <si>
    <t>D Mashimbye</t>
  </si>
  <si>
    <t>14/02/2017</t>
  </si>
  <si>
    <t>13/08/2018</t>
  </si>
  <si>
    <t>18 Months</t>
  </si>
  <si>
    <t>Development of minimum standardsfor the consideration ofEnvironmental Asects for the preparation of review of spatial deelopment frameworks.</t>
  </si>
  <si>
    <t>A Wills</t>
  </si>
  <si>
    <t>License products &amp; services</t>
  </si>
  <si>
    <t>Enterpise licencing for GIS software</t>
  </si>
  <si>
    <t>Video shoot</t>
  </si>
  <si>
    <t>Audio</t>
  </si>
  <si>
    <t>Video of operation phakisa offshore oil and gas and marine transport and manufacturing work at the eight major ports of South Africa.</t>
  </si>
  <si>
    <t>ME Swift</t>
  </si>
  <si>
    <t>Photogrephy</t>
  </si>
  <si>
    <t>Photographs of operation phakisa offshore oil and gas and marine transport and manufacturing work at the eight major ports of South Africa.</t>
  </si>
  <si>
    <t>Socio economic and environmental impact evaluation of eople and parks programme.</t>
  </si>
  <si>
    <t>Professional services</t>
  </si>
  <si>
    <t>N Sithole</t>
  </si>
  <si>
    <t>Alignment of standard procedures guidelines and directives. Or epip projects</t>
  </si>
  <si>
    <t>T Mokotedi</t>
  </si>
  <si>
    <t>Survey and data gathering</t>
  </si>
  <si>
    <t>Plastics materials study</t>
  </si>
  <si>
    <t>X-Ray scanners</t>
  </si>
  <si>
    <t>X-ray scanners</t>
  </si>
  <si>
    <t>Re-development f the existing enviro indicators portal</t>
  </si>
  <si>
    <t>L Makotoko</t>
  </si>
  <si>
    <t>Repairs for printers</t>
  </si>
  <si>
    <t>V Naidoo</t>
  </si>
  <si>
    <t>Ad-Hoc document destruction</t>
  </si>
  <si>
    <t>Shredding of documents</t>
  </si>
  <si>
    <t>Consultancy Services</t>
  </si>
  <si>
    <t>Professional Service</t>
  </si>
  <si>
    <t>Consultancy services on a retaier basis in respect of work to be done for the regulating committee for meteorological services</t>
  </si>
  <si>
    <t>Umoya Nilu Consulting Pty Ltd</t>
  </si>
  <si>
    <t>State of Air report</t>
  </si>
  <si>
    <t>Conduct a techical compilation of the 2015 state of air report foe South Africa</t>
  </si>
  <si>
    <t>A Makau</t>
  </si>
  <si>
    <t>Intergrated Forensic Accounting</t>
  </si>
  <si>
    <t>University of Johanessburg</t>
  </si>
  <si>
    <t>University Of Pretoria</t>
  </si>
  <si>
    <t>Urban-Econ Development Economist</t>
  </si>
  <si>
    <t>Grant Thornton PS Advisory</t>
  </si>
  <si>
    <t>Gibb Pty Ltd</t>
  </si>
  <si>
    <t>South African Biodivers</t>
  </si>
  <si>
    <t>Primedia Broad Casting Pty Ltd</t>
  </si>
  <si>
    <t>Mandate Molefi Human Resource</t>
  </si>
  <si>
    <t>The Motivation Company</t>
  </si>
  <si>
    <t>Share Catering</t>
  </si>
  <si>
    <t>Matlou MC</t>
  </si>
  <si>
    <t>Repairs of trimbe recon</t>
  </si>
  <si>
    <t>T Puling</t>
  </si>
  <si>
    <t>Liquid Icon</t>
  </si>
  <si>
    <t>Khaozen Construction and Projects</t>
  </si>
  <si>
    <t>Inventory and database baseline information for GM crops</t>
  </si>
  <si>
    <t>M Munzhedzi</t>
  </si>
  <si>
    <t>Trnsport cost for delivering of food (caering)</t>
  </si>
  <si>
    <t>Business reengineering process for local gov support models &amp; municipal models for environmental perfomance.</t>
  </si>
  <si>
    <t>A Ntshabele</t>
  </si>
  <si>
    <t>Transpotation</t>
  </si>
  <si>
    <t>Transport</t>
  </si>
  <si>
    <t>J Badul</t>
  </si>
  <si>
    <t>Forensic Accounting Service</t>
  </si>
  <si>
    <t>Provision of expert evidence in criminal proceedings to supportthe sates criminal case - State vs Solid Waste Technolgies Pty Ltd</t>
  </si>
  <si>
    <t>Progress Report</t>
  </si>
  <si>
    <t>01/02/2017</t>
  </si>
  <si>
    <t>31/01/2018</t>
  </si>
  <si>
    <t xml:space="preserve">Stakeholder engagement plan, progress report outcomes of objecive </t>
  </si>
  <si>
    <t>L Moeketsi</t>
  </si>
  <si>
    <t>Annual financial statement review</t>
  </si>
  <si>
    <t>31/03/2020</t>
  </si>
  <si>
    <t>3 years</t>
  </si>
  <si>
    <t>Conduct the co-sourced internal audit service at rhe branch COO</t>
  </si>
  <si>
    <t>A Pillay</t>
  </si>
  <si>
    <t>Security services</t>
  </si>
  <si>
    <t>Security</t>
  </si>
  <si>
    <t>Security services for Talk radio 702 walk campaign</t>
  </si>
  <si>
    <t>Facilitation of the cultural day</t>
  </si>
  <si>
    <t>Training of case officers</t>
  </si>
  <si>
    <t>Train case oficers from the 11 competent authorities in IEM with the focus on thereview of application submitted in terms of the environmental impact assessment regulations of 2014 promulgated in terms of NEMA, no.108 of 1998 as amended.</t>
  </si>
  <si>
    <t>Cycad identification - DNA barcording</t>
  </si>
  <si>
    <t>12 MONTHS</t>
  </si>
  <si>
    <t>Professionan services</t>
  </si>
  <si>
    <t>DNA sample analysis and  creation of standing orders for sample analysis.</t>
  </si>
  <si>
    <t>Graphic designing</t>
  </si>
  <si>
    <t>Graphic designers</t>
  </si>
  <si>
    <t>DTP and layout Identity guidelines 2016</t>
  </si>
  <si>
    <t>C Malherbe</t>
  </si>
  <si>
    <t>Forensic DNA profiles</t>
  </si>
  <si>
    <t>M Jardine</t>
  </si>
  <si>
    <t>African Management Solutions</t>
  </si>
  <si>
    <t>Readira Media</t>
  </si>
  <si>
    <t>SA Qualifications Authority</t>
  </si>
  <si>
    <t>Frame Works</t>
  </si>
  <si>
    <t xml:space="preserve">North West University </t>
  </si>
  <si>
    <t>Luger MK</t>
  </si>
  <si>
    <t>Coastal and Environmental Service</t>
  </si>
  <si>
    <t>Tailor Made Risk Solutions</t>
  </si>
  <si>
    <t>Syboi</t>
  </si>
  <si>
    <t>Icarious Productions</t>
  </si>
  <si>
    <t>KT Airconditioning</t>
  </si>
  <si>
    <t>Mbono Markerting Business Solutions</t>
  </si>
  <si>
    <t>Iwasa Holdings Pty Ltd</t>
  </si>
  <si>
    <t>Sebenzani Development Agriculture</t>
  </si>
  <si>
    <t>Add Vuntures Pty Ltd</t>
  </si>
  <si>
    <t>Four Stroke Marine</t>
  </si>
  <si>
    <t xml:space="preserve">Pieter Burger Constructive </t>
  </si>
  <si>
    <t>Dzana General Trading Supplies</t>
  </si>
  <si>
    <t>Pre View Caterers and Printing</t>
  </si>
  <si>
    <t>SN and NNS Trading</t>
  </si>
  <si>
    <t>Language translation</t>
  </si>
  <si>
    <t>Translation of a booklet to Isizulu.</t>
  </si>
  <si>
    <t>S Mncube</t>
  </si>
  <si>
    <t>Transport costs</t>
  </si>
  <si>
    <t>S Mogomotsi</t>
  </si>
  <si>
    <t>D Fischer</t>
  </si>
  <si>
    <t>Audio visual services</t>
  </si>
  <si>
    <t>Audio Visual</t>
  </si>
  <si>
    <t>Film the EMI waste and polution sampling course, edit raw footage and produce multiple disk DVD pack for the department.</t>
  </si>
  <si>
    <t>Develop a monitoring and evaluation framework on behalf of the department.</t>
  </si>
  <si>
    <t>31/01/2017</t>
  </si>
  <si>
    <t>10 months</t>
  </si>
  <si>
    <t>Develop a monitoring and evaluation framework for branch Chemicals and Waste.</t>
  </si>
  <si>
    <t>T Magomola</t>
  </si>
  <si>
    <t>Review of proposal nuclear sites</t>
  </si>
  <si>
    <t>Participation in the nuclear advisory panel for the proposed conventional nuclear power stations South Africa.</t>
  </si>
  <si>
    <t>M Solomons</t>
  </si>
  <si>
    <t>Digimaker CMS tech support service</t>
  </si>
  <si>
    <t>End user agreement for digimaker software.</t>
  </si>
  <si>
    <t>A Mapye</t>
  </si>
  <si>
    <t>Maintanace</t>
  </si>
  <si>
    <t>Ship operating mainatance.</t>
  </si>
  <si>
    <t>Management fees for the ship.</t>
  </si>
  <si>
    <t>Profesional Services</t>
  </si>
  <si>
    <t>Motivationa Speaker</t>
  </si>
  <si>
    <t>Luonde Holdings</t>
  </si>
  <si>
    <t>Motivational speaker for an event in Mpumalanga</t>
  </si>
  <si>
    <t>K Ngxabani</t>
  </si>
  <si>
    <t>Motivational speaker for an event in East London.</t>
  </si>
  <si>
    <t xml:space="preserve">Motivational speaker </t>
  </si>
  <si>
    <t>Motivational speaker for DLN in Free State</t>
  </si>
  <si>
    <t>N Magwala</t>
  </si>
  <si>
    <t>Youth development and carreer Expo awareness event.</t>
  </si>
  <si>
    <t>Z Nqayi</t>
  </si>
  <si>
    <t>DNA barcoding</t>
  </si>
  <si>
    <t>DNA barcoding which assists the department in checking the status of compliance with the alien and invasive species regulations. Both at the port of entry and post border.</t>
  </si>
  <si>
    <t>K Malakalaka</t>
  </si>
  <si>
    <t>Final draft fees structure</t>
  </si>
  <si>
    <t>Development fees for declamation of land water.</t>
  </si>
  <si>
    <t>Aquatic Laboratories Pty Ltd</t>
  </si>
  <si>
    <t>University of Pretoria</t>
  </si>
  <si>
    <t>Veterinary services</t>
  </si>
  <si>
    <t>Transport Costs</t>
  </si>
  <si>
    <t>Maintaianace</t>
  </si>
  <si>
    <t>Meridian Training</t>
  </si>
  <si>
    <t>TOTAL EXPENDITURE PER PROG  FROM APRIL -SEPTEMBER 2017</t>
  </si>
  <si>
    <t>Aptronics Pty Ltd</t>
  </si>
  <si>
    <t>CF Riding</t>
  </si>
  <si>
    <t>Game Rangers Association of Africa</t>
  </si>
  <si>
    <t>Ezonsundu</t>
  </si>
  <si>
    <t>Real Abundance Innovations Group</t>
  </si>
  <si>
    <t>Wayn Com Part of LMN Next UK LT</t>
  </si>
  <si>
    <t>Aurecon South Africa Pty Ltd</t>
  </si>
  <si>
    <t>Plum Premium Solutions Pty Ltd</t>
  </si>
  <si>
    <t>Pre View Caters and Printing</t>
  </si>
  <si>
    <t>Mustek Limited</t>
  </si>
  <si>
    <t>Barloworld Equipment</t>
  </si>
  <si>
    <t>Intsingizi Bird Town Lodge</t>
  </si>
  <si>
    <t>Maintainance of air conditioners</t>
  </si>
  <si>
    <t>Legal invetigations</t>
  </si>
  <si>
    <t>Investigate allegations of sexual harrasment in the department.</t>
  </si>
  <si>
    <t>S Moganetsi</t>
  </si>
  <si>
    <t>Sita services</t>
  </si>
  <si>
    <t>Provision of server infrastructure solution and hardware, software and related support and maintanaince to host the online GIS based environmental screening application.</t>
  </si>
  <si>
    <t>R Harikaran</t>
  </si>
  <si>
    <t>Water quality analysis</t>
  </si>
  <si>
    <t>G Wayers</t>
  </si>
  <si>
    <t>Analysis report</t>
  </si>
  <si>
    <t>Developing of management effectivenes tracking tool(METT) for South Africa's Ramsar Sites and incorporating it into he existingprotected areas METT-SA 03 as part of SA response to the ramsar conventons resolutions of the chapter 3 of the national environmental management act 1998</t>
  </si>
  <si>
    <t>S Munzhedzi</t>
  </si>
  <si>
    <t>Undertaking facilitation for a consultative workshop between government and isimangaliso community stakeholders for rapid scoping of potential projects to promote socio economic development in the northern section of the isimangaliso wetland park in umhlabuyalingana municipality, KZN</t>
  </si>
  <si>
    <t>Report on business opportunities</t>
  </si>
  <si>
    <t>Conduct skills audit, identify business opportunities and develop traning programmes for selected communities surrounding protected areas.</t>
  </si>
  <si>
    <t>C Khumalo</t>
  </si>
  <si>
    <t>Catering delivery services</t>
  </si>
  <si>
    <t>TFCA Intergrated campaign</t>
  </si>
  <si>
    <t>Development and implimintation of a targeted and inter active digital marketing and social media campain for TFCA.</t>
  </si>
  <si>
    <t>Facilitation of public coastal access: Ballots Bay, Eerste Rivier</t>
  </si>
  <si>
    <t xml:space="preserve">Facilitation of public coastal access: Ballots Bay, Eerste Rivier. </t>
  </si>
  <si>
    <t>Repairs of snowmobile skidoo.</t>
  </si>
  <si>
    <t>Machine repairs</t>
  </si>
  <si>
    <t>Repairs for the caterpillar machine</t>
  </si>
  <si>
    <t>N Denavathan</t>
  </si>
  <si>
    <t>Planning cycle</t>
  </si>
  <si>
    <t>21/06/2017</t>
  </si>
  <si>
    <t>9 months</t>
  </si>
  <si>
    <t>Planning and Environmental compliance for the working on wetlands programme.</t>
  </si>
  <si>
    <t>U Bahadur</t>
  </si>
  <si>
    <t>Journal processed as the amount is for Projects not consultants</t>
  </si>
  <si>
    <t>Motivation speaker for Cape Town DLN</t>
  </si>
  <si>
    <t>SUMMARY OF EXPENDITURE:  CONSULTANTS, CONTRACTORS AND ADVISORY SERVICES FOR THE PERIOD 01 APRIL 2017 - 31 SEPTEMBER 2017</t>
  </si>
  <si>
    <t>PROGRAMME 5: BIODIVERSITY &amp; CONSERVATION</t>
  </si>
  <si>
    <t>PROGRAMME 7: CHEMICALS AND WASTE MANAGEMENT</t>
  </si>
  <si>
    <t>Prog4:CC&amp;AQ</t>
  </si>
</sst>
</file>

<file path=xl/styles.xml><?xml version="1.0" encoding="utf-8"?>
<styleSheet xmlns="http://schemas.openxmlformats.org/spreadsheetml/2006/main">
  <numFmts count="2">
    <numFmt numFmtId="43" formatCode="_ * #,##0.00_ ;_ * \-#,##0.00_ ;_ * &quot;-&quot;??_ ;_ @_ "/>
    <numFmt numFmtId="164" formatCode="#,##0.000"/>
  </numFmts>
  <fonts count="14">
    <font>
      <sz val="11"/>
      <color theme="1"/>
      <name val="Calibri"/>
      <family val="2"/>
      <scheme val="minor"/>
    </font>
    <font>
      <b/>
      <sz val="14"/>
      <color theme="1"/>
      <name val="Calibri"/>
      <family val="2"/>
      <scheme val="minor"/>
    </font>
    <font>
      <sz val="14"/>
      <color theme="1"/>
      <name val="Arial"/>
      <family val="2"/>
    </font>
    <font>
      <sz val="14"/>
      <name val="Arial"/>
      <family val="2"/>
    </font>
    <font>
      <sz val="14"/>
      <color theme="1"/>
      <name val="Calibri"/>
      <family val="2"/>
      <scheme val="minor"/>
    </font>
    <font>
      <b/>
      <sz val="14"/>
      <color theme="1"/>
      <name val="Arial"/>
      <family val="2"/>
    </font>
    <font>
      <b/>
      <sz val="14"/>
      <name val="Arial"/>
      <family val="2"/>
    </font>
    <font>
      <b/>
      <sz val="16"/>
      <color theme="1"/>
      <name val="Arial"/>
      <family val="2"/>
    </font>
    <font>
      <b/>
      <sz val="16"/>
      <color theme="1"/>
      <name val="Calibri"/>
      <family val="2"/>
      <scheme val="minor"/>
    </font>
    <font>
      <b/>
      <sz val="16"/>
      <name val="Arial"/>
      <family val="2"/>
    </font>
    <font>
      <sz val="16"/>
      <color theme="1"/>
      <name val="Arial"/>
      <family val="2"/>
    </font>
    <font>
      <b/>
      <sz val="18"/>
      <color theme="1"/>
      <name val="Calibri"/>
      <family val="2"/>
      <scheme val="minor"/>
    </font>
    <font>
      <sz val="18"/>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medium">
        <color indexed="64"/>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s>
  <cellStyleXfs count="2">
    <xf numFmtId="0" fontId="0" fillId="0" borderId="0"/>
    <xf numFmtId="43" fontId="13" fillId="0" borderId="0" applyFont="0" applyFill="0" applyBorder="0" applyAlignment="0" applyProtection="0"/>
  </cellStyleXfs>
  <cellXfs count="290">
    <xf numFmtId="0" fontId="0" fillId="0" borderId="0" xfId="0"/>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9"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4" fontId="2" fillId="2"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4" fontId="3" fillId="2"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xf>
    <xf numFmtId="0" fontId="2" fillId="0" borderId="1" xfId="0" applyFont="1" applyBorder="1" applyAlignment="1">
      <alignment vertical="top" wrapText="1"/>
    </xf>
    <xf numFmtId="9" fontId="2" fillId="0" borderId="1" xfId="0" applyNumberFormat="1" applyFont="1" applyBorder="1" applyAlignment="1">
      <alignment horizontal="center" vertical="top" wrapText="1"/>
    </xf>
    <xf numFmtId="4"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2" fillId="2" borderId="0" xfId="0" applyFont="1" applyFill="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top"/>
    </xf>
    <xf numFmtId="0" fontId="2" fillId="0" borderId="0" xfId="0" applyFont="1" applyAlignment="1">
      <alignment vertical="top"/>
    </xf>
    <xf numFmtId="0" fontId="5" fillId="0" borderId="1" xfId="0" applyFont="1" applyBorder="1" applyAlignment="1">
      <alignment horizontal="left" vertical="top" wrapText="1"/>
    </xf>
    <xf numFmtId="0" fontId="2" fillId="0" borderId="1" xfId="0" applyFont="1" applyBorder="1" applyAlignment="1">
      <alignment horizontal="left" vertical="top"/>
    </xf>
    <xf numFmtId="17" fontId="2" fillId="0" borderId="1" xfId="0" applyNumberFormat="1" applyFont="1" applyBorder="1" applyAlignment="1">
      <alignment horizontal="left" vertical="top" wrapText="1"/>
    </xf>
    <xf numFmtId="15" fontId="2" fillId="0" borderId="1" xfId="0" applyNumberFormat="1" applyFont="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vertical="top"/>
    </xf>
    <xf numFmtId="0" fontId="2" fillId="0" borderId="0" xfId="0" applyFont="1" applyFill="1" applyAlignment="1">
      <alignment vertical="top" wrapText="1"/>
    </xf>
    <xf numFmtId="0" fontId="5" fillId="2" borderId="1" xfId="0" applyFont="1" applyFill="1" applyBorder="1" applyAlignment="1">
      <alignment vertical="top" wrapText="1"/>
    </xf>
    <xf numFmtId="4" fontId="5" fillId="0" borderId="1" xfId="0" applyNumberFormat="1" applyFont="1" applyFill="1" applyBorder="1" applyAlignment="1">
      <alignment vertical="top" wrapText="1"/>
    </xf>
    <xf numFmtId="0" fontId="2" fillId="0" borderId="0" xfId="0" applyFont="1" applyAlignment="1">
      <alignment vertical="top" wrapText="1"/>
    </xf>
    <xf numFmtId="0" fontId="2" fillId="0" borderId="0" xfId="0" applyFont="1" applyBorder="1" applyAlignment="1">
      <alignment horizontal="left" vertical="top"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17" fontId="3" fillId="2"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10" fontId="2" fillId="0" borderId="1" xfId="0" applyNumberFormat="1" applyFont="1" applyBorder="1" applyAlignment="1">
      <alignment vertical="top" wrapText="1"/>
    </xf>
    <xf numFmtId="0" fontId="5" fillId="0" borderId="1" xfId="0" applyFont="1" applyBorder="1" applyAlignment="1">
      <alignment vertical="top" wrapText="1"/>
    </xf>
    <xf numFmtId="0" fontId="5" fillId="0" borderId="0" xfId="0" applyFont="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4" fontId="2" fillId="0" borderId="0" xfId="0" applyNumberFormat="1" applyFont="1" applyFill="1" applyBorder="1" applyAlignment="1">
      <alignment vertical="top" wrapText="1"/>
    </xf>
    <xf numFmtId="0" fontId="5" fillId="0" borderId="0" xfId="0" applyFont="1" applyAlignment="1">
      <alignment vertical="top" wrapText="1"/>
    </xf>
    <xf numFmtId="0" fontId="6" fillId="0" borderId="1" xfId="0" applyFont="1" applyBorder="1" applyAlignment="1">
      <alignment vertical="top" wrapText="1"/>
    </xf>
    <xf numFmtId="0" fontId="3" fillId="0" borderId="1" xfId="0" applyFont="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horizontal="left" vertical="top" wrapText="1"/>
    </xf>
    <xf numFmtId="4" fontId="5" fillId="0" borderId="0" xfId="0" applyNumberFormat="1" applyFont="1" applyAlignment="1">
      <alignment horizontal="left" vertical="top"/>
    </xf>
    <xf numFmtId="4" fontId="2" fillId="0" borderId="0" xfId="0" applyNumberFormat="1"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xf>
    <xf numFmtId="4" fontId="2" fillId="0" borderId="0" xfId="0" applyNumberFormat="1" applyFont="1" applyAlignment="1">
      <alignment horizontal="center" vertical="top"/>
    </xf>
    <xf numFmtId="14" fontId="2" fillId="0" borderId="0" xfId="0" applyNumberFormat="1" applyFont="1" applyAlignment="1">
      <alignment horizontal="center" vertical="top"/>
    </xf>
    <xf numFmtId="14" fontId="2" fillId="0" borderId="0" xfId="0" applyNumberFormat="1" applyFont="1" applyAlignment="1">
      <alignment horizontal="left" vertical="top"/>
    </xf>
    <xf numFmtId="0" fontId="5" fillId="2" borderId="0" xfId="0" applyFont="1" applyFill="1" applyAlignment="1">
      <alignment vertical="top"/>
    </xf>
    <xf numFmtId="0" fontId="2" fillId="2" borderId="0" xfId="0" applyFont="1" applyFill="1" applyAlignment="1">
      <alignment vertical="top"/>
    </xf>
    <xf numFmtId="4" fontId="5" fillId="0" borderId="1" xfId="0" applyNumberFormat="1" applyFont="1" applyBorder="1" applyAlignment="1">
      <alignment vertical="top"/>
    </xf>
    <xf numFmtId="9" fontId="2" fillId="2" borderId="1" xfId="0" applyNumberFormat="1" applyFont="1" applyFill="1" applyBorder="1" applyAlignment="1">
      <alignment vertical="top" wrapText="1"/>
    </xf>
    <xf numFmtId="17" fontId="3" fillId="0" borderId="1" xfId="0" applyNumberFormat="1" applyFont="1" applyFill="1" applyBorder="1" applyAlignment="1">
      <alignment horizontal="left" vertical="top" wrapText="1"/>
    </xf>
    <xf numFmtId="9" fontId="2" fillId="0" borderId="1" xfId="0" applyNumberFormat="1" applyFont="1" applyFill="1" applyBorder="1" applyAlignment="1">
      <alignment vertical="top" wrapText="1"/>
    </xf>
    <xf numFmtId="4" fontId="2" fillId="0" borderId="1" xfId="0" applyNumberFormat="1" applyFont="1" applyFill="1" applyBorder="1" applyAlignment="1">
      <alignment horizontal="right" vertical="top" wrapText="1"/>
    </xf>
    <xf numFmtId="4" fontId="2" fillId="2" borderId="1" xfId="0" applyNumberFormat="1" applyFont="1" applyFill="1" applyBorder="1" applyAlignment="1">
      <alignment horizontal="right" vertical="top" wrapText="1"/>
    </xf>
    <xf numFmtId="0" fontId="2" fillId="6" borderId="0" xfId="0" applyFont="1" applyFill="1" applyAlignment="1">
      <alignment vertical="top" wrapText="1"/>
    </xf>
    <xf numFmtId="17" fontId="2" fillId="2" borderId="7"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4" fontId="5" fillId="3" borderId="1" xfId="0" applyNumberFormat="1" applyFont="1" applyFill="1" applyBorder="1" applyAlignment="1">
      <alignment vertical="top" wrapText="1"/>
    </xf>
    <xf numFmtId="16" fontId="3" fillId="0" borderId="1"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4" fontId="2" fillId="0" borderId="1" xfId="0" applyNumberFormat="1" applyFont="1" applyFill="1" applyBorder="1" applyAlignment="1">
      <alignment horizontal="left" vertical="top" wrapText="1"/>
    </xf>
    <xf numFmtId="4" fontId="3" fillId="0" borderId="1" xfId="0" applyNumberFormat="1" applyFont="1" applyBorder="1" applyAlignment="1">
      <alignment vertical="top" wrapText="1"/>
    </xf>
    <xf numFmtId="17" fontId="3" fillId="0" borderId="7" xfId="0" applyNumberFormat="1" applyFont="1" applyFill="1" applyBorder="1" applyAlignment="1">
      <alignment horizontal="left" vertical="top" wrapText="1"/>
    </xf>
    <xf numFmtId="9" fontId="2" fillId="0" borderId="7" xfId="0" applyNumberFormat="1" applyFont="1" applyFill="1" applyBorder="1" applyAlignment="1">
      <alignment horizontal="center" vertical="top" wrapText="1"/>
    </xf>
    <xf numFmtId="4" fontId="6" fillId="3" borderId="1" xfId="0" applyNumberFormat="1"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wrapText="1"/>
    </xf>
    <xf numFmtId="0" fontId="2" fillId="2" borderId="6" xfId="0" applyFont="1" applyFill="1" applyBorder="1" applyAlignment="1">
      <alignment horizontal="left" vertical="top"/>
    </xf>
    <xf numFmtId="9" fontId="2" fillId="2" borderId="1" xfId="0" applyNumberFormat="1" applyFont="1" applyFill="1" applyBorder="1" applyAlignment="1">
      <alignment horizontal="left" vertical="top" wrapText="1"/>
    </xf>
    <xf numFmtId="9" fontId="2" fillId="0" borderId="1" xfId="0" applyNumberFormat="1" applyFont="1" applyFill="1" applyBorder="1" applyAlignment="1">
      <alignment horizontal="left" vertical="top" wrapText="1"/>
    </xf>
    <xf numFmtId="4" fontId="2" fillId="0" borderId="0" xfId="0" applyNumberFormat="1" applyFont="1" applyAlignment="1">
      <alignment vertical="top"/>
    </xf>
    <xf numFmtId="0" fontId="5" fillId="0" borderId="0" xfId="0" applyFont="1" applyFill="1" applyBorder="1" applyAlignment="1">
      <alignment vertical="top" wrapText="1"/>
    </xf>
    <xf numFmtId="0" fontId="2" fillId="0" borderId="0" xfId="0" applyFont="1"/>
    <xf numFmtId="0" fontId="4" fillId="0" borderId="0" xfId="0" applyFont="1"/>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Fill="1" applyBorder="1" applyAlignment="1">
      <alignment horizontal="left" vertical="top"/>
    </xf>
    <xf numFmtId="0" fontId="3" fillId="2" borderId="0" xfId="0" applyFont="1" applyFill="1" applyBorder="1" applyAlignment="1">
      <alignment horizontal="left" vertical="top" wrapText="1"/>
    </xf>
    <xf numFmtId="9" fontId="2" fillId="0" borderId="0" xfId="0" applyNumberFormat="1" applyFont="1" applyBorder="1" applyAlignment="1">
      <alignment horizontal="center"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vertical="top" wrapText="1"/>
    </xf>
    <xf numFmtId="0" fontId="5" fillId="2" borderId="0" xfId="0" applyFont="1" applyFill="1" applyBorder="1" applyAlignment="1">
      <alignment horizontal="center" vertical="top" wrapText="1"/>
    </xf>
    <xf numFmtId="0" fontId="2" fillId="0" borderId="0" xfId="0" applyFont="1" applyFill="1" applyBorder="1" applyAlignment="1">
      <alignment horizontal="center" vertical="top" wrapText="1"/>
    </xf>
    <xf numFmtId="9" fontId="2" fillId="0" borderId="0" xfId="0" applyNumberFormat="1" applyFont="1" applyFill="1" applyBorder="1" applyAlignment="1">
      <alignment horizontal="center" vertical="top" wrapText="1"/>
    </xf>
    <xf numFmtId="0" fontId="2" fillId="2" borderId="0" xfId="0" applyFont="1" applyFill="1" applyBorder="1" applyAlignment="1">
      <alignment horizontal="left" vertical="top"/>
    </xf>
    <xf numFmtId="9" fontId="2" fillId="2" borderId="0" xfId="0" applyNumberFormat="1" applyFont="1" applyFill="1" applyBorder="1" applyAlignment="1">
      <alignment horizontal="center" vertical="top" wrapText="1"/>
    </xf>
    <xf numFmtId="0" fontId="3" fillId="0" borderId="0" xfId="0" applyFont="1" applyFill="1" applyBorder="1" applyAlignment="1">
      <alignment vertical="top" wrapText="1"/>
    </xf>
    <xf numFmtId="0" fontId="3" fillId="2" borderId="0" xfId="0" applyFont="1" applyFill="1" applyBorder="1" applyAlignment="1">
      <alignment vertical="top" wrapText="1"/>
    </xf>
    <xf numFmtId="0" fontId="2" fillId="2"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horizontal="left" vertical="top" wrapText="1"/>
    </xf>
    <xf numFmtId="4" fontId="5" fillId="0" borderId="0" xfId="0" applyNumberFormat="1" applyFont="1" applyBorder="1" applyAlignment="1">
      <alignment horizontal="left" vertical="top"/>
    </xf>
    <xf numFmtId="4" fontId="2" fillId="0" borderId="0" xfId="0" applyNumberFormat="1" applyFont="1" applyBorder="1" applyAlignment="1">
      <alignment horizontal="left" vertical="top"/>
    </xf>
    <xf numFmtId="0" fontId="3" fillId="0" borderId="0" xfId="0" applyFont="1" applyFill="1" applyBorder="1" applyAlignment="1">
      <alignment horizontal="center" vertical="top" wrapText="1"/>
    </xf>
    <xf numFmtId="0" fontId="3" fillId="0" borderId="0" xfId="0" applyFont="1" applyBorder="1" applyAlignment="1">
      <alignment vertical="top" wrapText="1"/>
    </xf>
    <xf numFmtId="4" fontId="2" fillId="0" borderId="0" xfId="0" applyNumberFormat="1" applyFont="1" applyBorder="1" applyAlignment="1">
      <alignment horizontal="center" vertical="top"/>
    </xf>
    <xf numFmtId="14" fontId="2" fillId="2" borderId="0" xfId="0" applyNumberFormat="1" applyFont="1" applyFill="1" applyBorder="1" applyAlignment="1">
      <alignment horizontal="left" vertical="top" wrapText="1"/>
    </xf>
    <xf numFmtId="14" fontId="2" fillId="0" borderId="0" xfId="0" applyNumberFormat="1" applyFont="1" applyBorder="1" applyAlignment="1">
      <alignment horizontal="left" vertical="top" wrapText="1"/>
    </xf>
    <xf numFmtId="0" fontId="2" fillId="7" borderId="0" xfId="0" applyFont="1" applyFill="1" applyBorder="1" applyAlignment="1">
      <alignment vertical="top" wrapText="1"/>
    </xf>
    <xf numFmtId="0" fontId="2" fillId="0" borderId="0" xfId="0" applyFont="1" applyFill="1" applyBorder="1" applyAlignment="1">
      <alignment horizontal="justify" vertical="top" wrapText="1"/>
    </xf>
    <xf numFmtId="0" fontId="3" fillId="2" borderId="0" xfId="0" applyFont="1" applyFill="1" applyBorder="1" applyAlignment="1">
      <alignment horizontal="center" vertical="top" wrapText="1"/>
    </xf>
    <xf numFmtId="17" fontId="3" fillId="2" borderId="0" xfId="0" applyNumberFormat="1" applyFont="1" applyFill="1" applyBorder="1" applyAlignment="1">
      <alignment horizontal="center" vertical="top" wrapText="1"/>
    </xf>
    <xf numFmtId="17" fontId="2" fillId="0" borderId="0" xfId="0" applyNumberFormat="1" applyFont="1" applyFill="1" applyBorder="1" applyAlignment="1">
      <alignment horizontal="center" vertical="top" wrapText="1"/>
    </xf>
    <xf numFmtId="17" fontId="2" fillId="0" borderId="0" xfId="0" applyNumberFormat="1" applyFont="1" applyBorder="1" applyAlignment="1">
      <alignment horizontal="center" vertical="top" wrapText="1"/>
    </xf>
    <xf numFmtId="9" fontId="3" fillId="2" borderId="0" xfId="0" applyNumberFormat="1" applyFont="1" applyFill="1" applyBorder="1" applyAlignment="1">
      <alignment horizontal="center" vertical="top" wrapText="1"/>
    </xf>
    <xf numFmtId="17" fontId="2" fillId="2" borderId="0" xfId="0" applyNumberFormat="1" applyFont="1" applyFill="1" applyBorder="1" applyAlignment="1">
      <alignment horizontal="center" vertical="top" wrapText="1"/>
    </xf>
    <xf numFmtId="0" fontId="3" fillId="2" borderId="0" xfId="0" applyFont="1" applyFill="1" applyBorder="1" applyAlignment="1">
      <alignment horizontal="center" vertical="top"/>
    </xf>
    <xf numFmtId="0" fontId="4" fillId="2" borderId="0" xfId="0" applyFont="1" applyFill="1" applyBorder="1" applyAlignment="1">
      <alignment horizontal="center" vertical="top"/>
    </xf>
    <xf numFmtId="0" fontId="2" fillId="5" borderId="0" xfId="0" applyFont="1" applyFill="1" applyBorder="1" applyAlignment="1">
      <alignment vertical="top" wrapText="1"/>
    </xf>
    <xf numFmtId="0" fontId="2" fillId="0" borderId="0" xfId="0" applyFont="1" applyBorder="1" applyAlignment="1">
      <alignment horizontal="center" vertical="top" wrapText="1"/>
    </xf>
    <xf numFmtId="0" fontId="1" fillId="0" borderId="0" xfId="0" applyFont="1" applyBorder="1" applyAlignment="1">
      <alignment horizontal="center"/>
    </xf>
    <xf numFmtId="0" fontId="2" fillId="2" borderId="7" xfId="0" applyFont="1" applyFill="1" applyBorder="1" applyAlignment="1">
      <alignment horizontal="left" vertical="top" wrapText="1"/>
    </xf>
    <xf numFmtId="17" fontId="2" fillId="0" borderId="1" xfId="0" applyNumberFormat="1" applyFont="1" applyFill="1" applyBorder="1" applyAlignment="1">
      <alignment horizontal="left" vertical="top" wrapText="1"/>
    </xf>
    <xf numFmtId="15"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top"/>
    </xf>
    <xf numFmtId="0" fontId="2" fillId="0" borderId="0" xfId="0" applyFont="1" applyFill="1" applyBorder="1" applyAlignment="1">
      <alignment vertical="top"/>
    </xf>
    <xf numFmtId="0" fontId="2" fillId="0" borderId="7" xfId="0" applyFont="1" applyFill="1" applyBorder="1" applyAlignment="1">
      <alignment horizontal="left" vertical="top" wrapText="1"/>
    </xf>
    <xf numFmtId="3" fontId="4" fillId="0" borderId="0" xfId="0" applyNumberFormat="1" applyFont="1" applyBorder="1"/>
    <xf numFmtId="0" fontId="5" fillId="3" borderId="1" xfId="0" applyFont="1" applyFill="1" applyBorder="1" applyAlignment="1">
      <alignment horizontal="center" vertical="top"/>
    </xf>
    <xf numFmtId="0" fontId="5" fillId="3" borderId="1" xfId="0" applyFont="1" applyFill="1" applyBorder="1" applyAlignment="1">
      <alignment horizontal="left" vertical="top"/>
    </xf>
    <xf numFmtId="0" fontId="5" fillId="3" borderId="1" xfId="0" applyFont="1" applyFill="1" applyBorder="1" applyAlignment="1">
      <alignment vertical="top"/>
    </xf>
    <xf numFmtId="4" fontId="5" fillId="3" borderId="1" xfId="0" applyNumberFormat="1" applyFont="1" applyFill="1" applyBorder="1" applyAlignment="1">
      <alignment horizontal="center" vertical="top"/>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2" fillId="3" borderId="0" xfId="0" applyFont="1" applyFill="1" applyAlignment="1">
      <alignment vertical="top"/>
    </xf>
    <xf numFmtId="3" fontId="5" fillId="0" borderId="0" xfId="0" applyNumberFormat="1" applyFont="1" applyAlignment="1">
      <alignment horizontal="center" vertical="top"/>
    </xf>
    <xf numFmtId="3" fontId="5" fillId="3" borderId="1" xfId="0" applyNumberFormat="1" applyFont="1" applyFill="1" applyBorder="1" applyAlignment="1">
      <alignment horizontal="center" vertical="top"/>
    </xf>
    <xf numFmtId="3" fontId="5" fillId="3" borderId="1" xfId="0" applyNumberFormat="1" applyFont="1" applyFill="1" applyBorder="1" applyAlignment="1">
      <alignment vertical="top" wrapText="1"/>
    </xf>
    <xf numFmtId="3" fontId="3" fillId="0" borderId="1" xfId="0" applyNumberFormat="1" applyFont="1" applyBorder="1" applyAlignment="1">
      <alignment vertical="top" wrapText="1"/>
    </xf>
    <xf numFmtId="3" fontId="3" fillId="2" borderId="1" xfId="0" applyNumberFormat="1" applyFont="1" applyFill="1" applyBorder="1" applyAlignment="1">
      <alignment vertical="top" wrapText="1"/>
    </xf>
    <xf numFmtId="3" fontId="6" fillId="3" borderId="1" xfId="0" applyNumberFormat="1" applyFont="1" applyFill="1" applyBorder="1" applyAlignment="1">
      <alignment vertical="top" wrapText="1"/>
    </xf>
    <xf numFmtId="3" fontId="2" fillId="0" borderId="1" xfId="0" applyNumberFormat="1" applyFont="1" applyFill="1" applyBorder="1" applyAlignment="1">
      <alignment vertical="top" wrapText="1"/>
    </xf>
    <xf numFmtId="3" fontId="2" fillId="0" borderId="0" xfId="0" applyNumberFormat="1" applyFont="1" applyFill="1" applyBorder="1" applyAlignment="1">
      <alignment vertical="top" wrapText="1"/>
    </xf>
    <xf numFmtId="3" fontId="2" fillId="2" borderId="1" xfId="0" applyNumberFormat="1" applyFont="1" applyFill="1" applyBorder="1" applyAlignment="1">
      <alignment vertical="top" wrapText="1"/>
    </xf>
    <xf numFmtId="3" fontId="5" fillId="0" borderId="1" xfId="0" applyNumberFormat="1" applyFont="1" applyFill="1" applyBorder="1" applyAlignment="1">
      <alignment vertical="top" wrapText="1"/>
    </xf>
    <xf numFmtId="3" fontId="2" fillId="0" borderId="0" xfId="0" applyNumberFormat="1" applyFont="1" applyAlignment="1">
      <alignment vertical="top"/>
    </xf>
    <xf numFmtId="3" fontId="5" fillId="3" borderId="0" xfId="0" applyNumberFormat="1" applyFont="1" applyFill="1" applyBorder="1" applyAlignment="1">
      <alignment vertical="top" wrapText="1"/>
    </xf>
    <xf numFmtId="3" fontId="5" fillId="0" borderId="0" xfId="0" applyNumberFormat="1" applyFont="1" applyFill="1" applyBorder="1" applyAlignment="1">
      <alignment vertical="top" wrapText="1"/>
    </xf>
    <xf numFmtId="3" fontId="5" fillId="0" borderId="0" xfId="0" applyNumberFormat="1" applyFont="1" applyBorder="1" applyAlignment="1">
      <alignment vertical="top" wrapText="1"/>
    </xf>
    <xf numFmtId="3" fontId="2" fillId="0" borderId="0" xfId="0" applyNumberFormat="1" applyFont="1" applyBorder="1" applyAlignment="1">
      <alignment vertical="top" wrapText="1"/>
    </xf>
    <xf numFmtId="3" fontId="2" fillId="2" borderId="0" xfId="0" applyNumberFormat="1" applyFont="1" applyFill="1" applyBorder="1" applyAlignment="1">
      <alignment vertical="top" wrapText="1"/>
    </xf>
    <xf numFmtId="3" fontId="5" fillId="4" borderId="0" xfId="0" applyNumberFormat="1" applyFont="1" applyFill="1" applyBorder="1" applyAlignment="1">
      <alignment vertical="top" wrapText="1"/>
    </xf>
    <xf numFmtId="3" fontId="2" fillId="0" borderId="0" xfId="0" applyNumberFormat="1" applyFont="1" applyBorder="1" applyAlignment="1">
      <alignment vertical="top"/>
    </xf>
    <xf numFmtId="3" fontId="2" fillId="0" borderId="1" xfId="0" applyNumberFormat="1" applyFont="1" applyFill="1" applyBorder="1" applyAlignment="1">
      <alignment horizontal="right" vertical="top" wrapText="1"/>
    </xf>
    <xf numFmtId="3" fontId="3" fillId="0" borderId="1" xfId="0" applyNumberFormat="1" applyFont="1" applyFill="1" applyBorder="1" applyAlignment="1">
      <alignment vertical="top" wrapText="1"/>
    </xf>
    <xf numFmtId="3" fontId="3" fillId="0" borderId="0" xfId="0" applyNumberFormat="1" applyFont="1" applyFill="1" applyBorder="1" applyAlignment="1">
      <alignment vertical="top" wrapText="1"/>
    </xf>
    <xf numFmtId="3" fontId="3" fillId="2" borderId="0" xfId="0" applyNumberFormat="1" applyFont="1" applyFill="1" applyBorder="1" applyAlignment="1">
      <alignment vertical="top" wrapText="1"/>
    </xf>
    <xf numFmtId="3" fontId="6" fillId="0" borderId="0" xfId="0" applyNumberFormat="1" applyFont="1" applyFill="1" applyBorder="1" applyAlignment="1">
      <alignment vertical="top" wrapText="1"/>
    </xf>
    <xf numFmtId="3" fontId="2" fillId="2" borderId="0" xfId="0" applyNumberFormat="1" applyFont="1" applyFill="1" applyBorder="1" applyAlignment="1">
      <alignment vertical="top"/>
    </xf>
    <xf numFmtId="3" fontId="2" fillId="0" borderId="0" xfId="0" applyNumberFormat="1" applyFont="1" applyFill="1" applyBorder="1" applyAlignment="1">
      <alignment vertical="top"/>
    </xf>
    <xf numFmtId="3" fontId="2" fillId="0" borderId="0" xfId="0" applyNumberFormat="1" applyFont="1" applyFill="1" applyAlignment="1">
      <alignment vertical="top"/>
    </xf>
    <xf numFmtId="0" fontId="8" fillId="0" borderId="0" xfId="0" applyFont="1" applyAlignment="1">
      <alignment horizontal="center"/>
    </xf>
    <xf numFmtId="10" fontId="2" fillId="0" borderId="1" xfId="0" applyNumberFormat="1" applyFont="1" applyBorder="1" applyAlignment="1">
      <alignment horizontal="center" vertical="top"/>
    </xf>
    <xf numFmtId="9" fontId="2" fillId="0" borderId="1" xfId="0" applyNumberFormat="1" applyFont="1" applyBorder="1" applyAlignment="1">
      <alignment horizontal="center" vertical="top"/>
    </xf>
    <xf numFmtId="9" fontId="2" fillId="2" borderId="1" xfId="0" applyNumberFormat="1" applyFont="1" applyFill="1" applyBorder="1" applyAlignment="1">
      <alignment horizontal="right" vertical="top" wrapText="1"/>
    </xf>
    <xf numFmtId="9" fontId="5" fillId="0" borderId="1"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xf>
    <xf numFmtId="0" fontId="8" fillId="0" borderId="0" xfId="0" applyFont="1" applyAlignment="1">
      <alignment horizontal="center"/>
    </xf>
    <xf numFmtId="0" fontId="5" fillId="0" borderId="0" xfId="0" applyFont="1" applyBorder="1" applyAlignment="1">
      <alignment horizontal="center" vertical="top" wrapText="1"/>
    </xf>
    <xf numFmtId="0" fontId="5" fillId="0" borderId="0" xfId="0" applyFont="1" applyAlignment="1">
      <alignment horizontal="center" vertical="top"/>
    </xf>
    <xf numFmtId="0" fontId="2" fillId="0" borderId="0" xfId="0" applyFont="1" applyBorder="1" applyAlignment="1">
      <alignment horizontal="center" vertical="top" wrapText="1"/>
    </xf>
    <xf numFmtId="0" fontId="9"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wrapText="1"/>
    </xf>
    <xf numFmtId="17" fontId="3" fillId="0" borderId="1" xfId="0" applyNumberFormat="1" applyFont="1" applyFill="1" applyBorder="1" applyAlignment="1">
      <alignment horizontal="center" vertical="top" wrapText="1"/>
    </xf>
    <xf numFmtId="3" fontId="9" fillId="5" borderId="1" xfId="0" applyNumberFormat="1" applyFont="1" applyFill="1" applyBorder="1" applyAlignment="1">
      <alignment vertical="top" wrapText="1"/>
    </xf>
    <xf numFmtId="4" fontId="5" fillId="0" borderId="0" xfId="0" applyNumberFormat="1" applyFont="1" applyFill="1" applyBorder="1" applyAlignment="1">
      <alignment vertical="top" wrapText="1"/>
    </xf>
    <xf numFmtId="0" fontId="9"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applyAlignment="1">
      <alignment vertical="top"/>
    </xf>
    <xf numFmtId="4" fontId="2" fillId="2" borderId="0" xfId="0" applyNumberFormat="1" applyFont="1" applyFill="1" applyBorder="1" applyAlignment="1">
      <alignment vertical="top" wrapText="1"/>
    </xf>
    <xf numFmtId="4" fontId="7" fillId="5" borderId="1" xfId="0" applyNumberFormat="1" applyFont="1" applyFill="1" applyBorder="1" applyAlignment="1">
      <alignment vertical="top" wrapText="1"/>
    </xf>
    <xf numFmtId="164" fontId="7" fillId="5" borderId="1" xfId="0" applyNumberFormat="1" applyFont="1" applyFill="1" applyBorder="1" applyAlignment="1">
      <alignment vertical="top" wrapText="1"/>
    </xf>
    <xf numFmtId="4" fontId="3" fillId="0" borderId="1" xfId="0" applyNumberFormat="1" applyFont="1" applyFill="1" applyBorder="1" applyAlignment="1">
      <alignment horizontal="right" vertical="top" wrapText="1"/>
    </xf>
    <xf numFmtId="10" fontId="2" fillId="0" borderId="1" xfId="0" applyNumberFormat="1" applyFont="1" applyFill="1" applyBorder="1" applyAlignment="1">
      <alignment horizontal="center" vertical="top" wrapText="1"/>
    </xf>
    <xf numFmtId="0" fontId="4" fillId="0" borderId="0" xfId="0" applyFont="1" applyBorder="1"/>
    <xf numFmtId="0" fontId="1" fillId="0" borderId="0" xfId="0" applyFont="1" applyAlignment="1">
      <alignment vertical="top" wrapText="1"/>
    </xf>
    <xf numFmtId="0" fontId="8" fillId="0" borderId="0" xfId="0" applyFont="1" applyAlignment="1">
      <alignment horizontal="center"/>
    </xf>
    <xf numFmtId="0" fontId="11" fillId="4" borderId="4" xfId="0" applyFont="1" applyFill="1" applyBorder="1" applyAlignment="1">
      <alignment horizontal="center" vertical="top" wrapText="1"/>
    </xf>
    <xf numFmtId="0" fontId="12" fillId="0" borderId="4" xfId="0" applyFont="1" applyFill="1" applyBorder="1"/>
    <xf numFmtId="3" fontId="12" fillId="0" borderId="0" xfId="0" applyNumberFormat="1" applyFont="1" applyFill="1" applyBorder="1"/>
    <xf numFmtId="3" fontId="11" fillId="0" borderId="0" xfId="0" applyNumberFormat="1" applyFont="1" applyFill="1" applyBorder="1"/>
    <xf numFmtId="3" fontId="11" fillId="0" borderId="0" xfId="0" applyNumberFormat="1" applyFont="1" applyBorder="1"/>
    <xf numFmtId="9" fontId="4" fillId="0" borderId="0" xfId="0" applyNumberFormat="1" applyFont="1"/>
    <xf numFmtId="0" fontId="8" fillId="0" borderId="3" xfId="0" applyFont="1" applyBorder="1" applyAlignment="1">
      <alignment horizontal="center" vertical="top"/>
    </xf>
    <xf numFmtId="0" fontId="11" fillId="0" borderId="0" xfId="0" applyFont="1" applyFill="1" applyBorder="1"/>
    <xf numFmtId="3" fontId="12" fillId="0" borderId="13" xfId="0" applyNumberFormat="1" applyFont="1" applyFill="1" applyBorder="1"/>
    <xf numFmtId="0" fontId="1" fillId="0" borderId="0" xfId="0" applyFont="1" applyAlignment="1">
      <alignment horizontal="center" vertical="top" wrapText="1"/>
    </xf>
    <xf numFmtId="0" fontId="1" fillId="0" borderId="0" xfId="0" applyFont="1" applyBorder="1" applyAlignment="1">
      <alignment horizontal="center"/>
    </xf>
    <xf numFmtId="0" fontId="8" fillId="0" borderId="0" xfId="0" applyFont="1" applyAlignment="1">
      <alignment horizontal="center"/>
    </xf>
    <xf numFmtId="43" fontId="2" fillId="2" borderId="1" xfId="1" applyFont="1" applyFill="1" applyBorder="1" applyAlignment="1">
      <alignment horizontal="right" vertical="top" wrapText="1"/>
    </xf>
    <xf numFmtId="43" fontId="5" fillId="0" borderId="0" xfId="1" applyFont="1" applyAlignment="1">
      <alignment horizontal="center" vertical="top"/>
    </xf>
    <xf numFmtId="43" fontId="5" fillId="3" borderId="1" xfId="1" applyFont="1" applyFill="1" applyBorder="1" applyAlignment="1">
      <alignment horizontal="center" vertical="top"/>
    </xf>
    <xf numFmtId="43" fontId="5" fillId="0" borderId="1" xfId="1" applyFont="1" applyBorder="1" applyAlignment="1">
      <alignment vertical="top"/>
    </xf>
    <xf numFmtId="43" fontId="5" fillId="3" borderId="1" xfId="1" applyFont="1" applyFill="1" applyBorder="1" applyAlignment="1">
      <alignment vertical="top" wrapText="1"/>
    </xf>
    <xf numFmtId="43" fontId="5" fillId="0" borderId="1" xfId="1" applyFont="1" applyFill="1" applyBorder="1" applyAlignment="1">
      <alignment vertical="top" wrapText="1"/>
    </xf>
    <xf numFmtId="43" fontId="2" fillId="0" borderId="1" xfId="1" applyFont="1" applyFill="1" applyBorder="1" applyAlignment="1">
      <alignment horizontal="right" vertical="top" wrapText="1"/>
    </xf>
    <xf numFmtId="43" fontId="6" fillId="3" borderId="1" xfId="1" applyFont="1" applyFill="1" applyBorder="1" applyAlignment="1">
      <alignment vertical="top" wrapText="1"/>
    </xf>
    <xf numFmtId="43" fontId="2" fillId="0" borderId="1" xfId="1" applyFont="1" applyFill="1" applyBorder="1" applyAlignment="1">
      <alignment vertical="top" wrapText="1"/>
    </xf>
    <xf numFmtId="43" fontId="2" fillId="2" borderId="0" xfId="1" applyFont="1" applyFill="1" applyBorder="1" applyAlignment="1">
      <alignment vertical="top" wrapText="1"/>
    </xf>
    <xf numFmtId="43" fontId="7" fillId="5" borderId="1" xfId="1" applyFont="1" applyFill="1" applyBorder="1" applyAlignment="1">
      <alignment vertical="top" wrapText="1"/>
    </xf>
    <xf numFmtId="43" fontId="2" fillId="0" borderId="0" xfId="1" applyFont="1" applyAlignment="1">
      <alignment vertical="top"/>
    </xf>
    <xf numFmtId="4" fontId="3" fillId="0" borderId="1" xfId="0" applyNumberFormat="1" applyFont="1" applyFill="1" applyBorder="1" applyAlignment="1">
      <alignment vertical="top" wrapText="1"/>
    </xf>
    <xf numFmtId="43" fontId="2" fillId="2" borderId="7" xfId="1" applyFont="1" applyFill="1" applyBorder="1" applyAlignment="1">
      <alignment horizontal="left" vertical="top" wrapText="1"/>
    </xf>
    <xf numFmtId="43" fontId="2" fillId="2" borderId="1" xfId="1" applyFont="1" applyFill="1" applyBorder="1" applyAlignment="1">
      <alignment horizontal="left" vertical="top" wrapText="1"/>
    </xf>
    <xf numFmtId="43" fontId="2" fillId="0" borderId="1" xfId="1" applyFont="1" applyFill="1" applyBorder="1" applyAlignment="1">
      <alignment horizontal="left" vertical="top" wrapText="1"/>
    </xf>
    <xf numFmtId="0" fontId="2" fillId="0" borderId="5" xfId="0" applyFont="1" applyFill="1" applyBorder="1" applyAlignment="1">
      <alignment horizontal="left" vertical="top" wrapText="1"/>
    </xf>
    <xf numFmtId="17" fontId="2" fillId="0" borderId="7" xfId="0" applyNumberFormat="1" applyFont="1" applyFill="1" applyBorder="1" applyAlignment="1">
      <alignment horizontal="left" vertical="top" wrapText="1"/>
    </xf>
    <xf numFmtId="0" fontId="12" fillId="0" borderId="2" xfId="0" applyFont="1" applyFill="1" applyBorder="1"/>
    <xf numFmtId="3" fontId="12" fillId="0" borderId="3" xfId="0" applyNumberFormat="1" applyFont="1" applyFill="1" applyBorder="1"/>
    <xf numFmtId="3" fontId="12" fillId="0" borderId="14" xfId="0" applyNumberFormat="1" applyFont="1" applyFill="1" applyBorder="1"/>
    <xf numFmtId="3" fontId="12" fillId="0" borderId="14" xfId="0" applyNumberFormat="1" applyFont="1" applyBorder="1"/>
    <xf numFmtId="3" fontId="12" fillId="0" borderId="15" xfId="0" applyNumberFormat="1" applyFont="1" applyFill="1" applyBorder="1"/>
    <xf numFmtId="3" fontId="12" fillId="0" borderId="15" xfId="0" applyNumberFormat="1" applyFont="1" applyBorder="1"/>
    <xf numFmtId="0" fontId="11" fillId="4" borderId="17" xfId="0" applyFont="1" applyFill="1" applyBorder="1" applyAlignment="1">
      <alignment horizontal="center" vertical="top" wrapText="1"/>
    </xf>
    <xf numFmtId="0" fontId="11" fillId="4" borderId="16"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14" xfId="0" applyFont="1" applyFill="1" applyBorder="1" applyAlignment="1">
      <alignment horizontal="center" vertical="top" wrapText="1"/>
    </xf>
    <xf numFmtId="0" fontId="11" fillId="4" borderId="3" xfId="0" applyFont="1" applyFill="1" applyBorder="1" applyAlignment="1">
      <alignment horizontal="center" vertical="top" wrapText="1"/>
    </xf>
    <xf numFmtId="0" fontId="11" fillId="0" borderId="18" xfId="0" applyFont="1" applyFill="1" applyBorder="1"/>
    <xf numFmtId="3" fontId="11" fillId="0" borderId="20" xfId="0" applyNumberFormat="1" applyFont="1" applyFill="1" applyBorder="1"/>
    <xf numFmtId="3" fontId="11" fillId="0" borderId="20" xfId="0" applyNumberFormat="1" applyFont="1" applyBorder="1"/>
    <xf numFmtId="3" fontId="12" fillId="0" borderId="19" xfId="0" applyNumberFormat="1" applyFont="1" applyFill="1" applyBorder="1"/>
    <xf numFmtId="9" fontId="2" fillId="0" borderId="1" xfId="0" applyNumberFormat="1" applyFont="1" applyFill="1" applyBorder="1" applyAlignment="1">
      <alignment horizontal="center" vertical="top" wrapText="1"/>
    </xf>
    <xf numFmtId="0" fontId="1" fillId="0" borderId="0"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vertical="top"/>
    </xf>
    <xf numFmtId="0" fontId="8" fillId="0" borderId="9" xfId="0" applyFont="1" applyBorder="1" applyAlignment="1">
      <alignment horizontal="center" vertical="top"/>
    </xf>
    <xf numFmtId="0" fontId="5" fillId="0" borderId="0" xfId="0" applyFont="1" applyBorder="1" applyAlignment="1">
      <alignment horizontal="center" vertical="top"/>
    </xf>
    <xf numFmtId="0" fontId="2" fillId="0" borderId="10" xfId="0" applyFont="1" applyBorder="1" applyAlignment="1">
      <alignment horizontal="center" vertical="top"/>
    </xf>
    <xf numFmtId="4" fontId="5" fillId="0" borderId="0" xfId="0" applyNumberFormat="1" applyFont="1" applyAlignment="1">
      <alignment horizontal="right" vertical="top"/>
    </xf>
    <xf numFmtId="0" fontId="5" fillId="0" borderId="0" xfId="0" applyFont="1" applyAlignment="1">
      <alignment horizontal="right" vertical="top"/>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10"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Alignment="1">
      <alignment horizontal="center" vertical="top"/>
    </xf>
    <xf numFmtId="4" fontId="6" fillId="0" borderId="8" xfId="0" applyNumberFormat="1" applyFont="1" applyBorder="1" applyAlignment="1">
      <alignment horizontal="center" vertical="top" wrapText="1"/>
    </xf>
    <xf numFmtId="0" fontId="7" fillId="0" borderId="0" xfId="0" applyFont="1" applyBorder="1" applyAlignment="1">
      <alignment horizontal="center" vertical="top"/>
    </xf>
    <xf numFmtId="0" fontId="2" fillId="0" borderId="8" xfId="0" applyFont="1" applyBorder="1" applyAlignment="1">
      <alignment horizontal="center" vertical="top"/>
    </xf>
    <xf numFmtId="0" fontId="2" fillId="2" borderId="0" xfId="0" applyFont="1" applyFill="1" applyBorder="1" applyAlignment="1">
      <alignment horizontal="center" vertical="top" wrapText="1"/>
    </xf>
    <xf numFmtId="0" fontId="2" fillId="0" borderId="0" xfId="0"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4" fillId="2" borderId="0" xfId="0" applyFont="1" applyFill="1" applyBorder="1" applyAlignment="1">
      <alignment horizontal="center" vertical="top" wrapText="1"/>
    </xf>
    <xf numFmtId="0" fontId="3" fillId="2" borderId="0" xfId="0" applyFont="1" applyFill="1" applyBorder="1" applyAlignment="1">
      <alignment horizontal="center" vertical="top"/>
    </xf>
    <xf numFmtId="0" fontId="4" fillId="2" borderId="0" xfId="0" applyFont="1" applyFill="1" applyBorder="1" applyAlignment="1">
      <alignment horizontal="center" vertical="top"/>
    </xf>
    <xf numFmtId="0" fontId="5" fillId="0" borderId="0" xfId="0" applyFont="1" applyBorder="1" applyAlignment="1">
      <alignment horizontal="left" vertical="top"/>
    </xf>
    <xf numFmtId="0" fontId="3" fillId="0" borderId="0" xfId="0" applyFont="1" applyFill="1" applyBorder="1" applyAlignment="1">
      <alignment horizontal="center" vertical="top"/>
    </xf>
    <xf numFmtId="0" fontId="4" fillId="0" borderId="0" xfId="0" applyFont="1" applyFill="1" applyBorder="1" applyAlignment="1">
      <alignment horizontal="center" vertical="top"/>
    </xf>
    <xf numFmtId="14" fontId="2"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14" fontId="2"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6" fillId="0" borderId="8" xfId="0" applyFont="1" applyBorder="1" applyAlignment="1">
      <alignment horizontal="center" vertical="top" wrapText="1"/>
    </xf>
    <xf numFmtId="0" fontId="6" fillId="0" borderId="12" xfId="0" applyFont="1" applyFill="1" applyBorder="1" applyAlignment="1">
      <alignment horizontal="center" vertical="top" wrapText="1"/>
    </xf>
    <xf numFmtId="9" fontId="2" fillId="0" borderId="11" xfId="0" applyNumberFormat="1" applyFont="1" applyFill="1" applyBorder="1" applyAlignment="1">
      <alignment horizontal="center" vertical="top" wrapText="1"/>
    </xf>
    <xf numFmtId="9" fontId="2" fillId="0" borderId="6" xfId="0" applyNumberFormat="1"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4.9429906965804342E-2"/>
          <c:y val="7.1235045119701496E-2"/>
          <c:w val="0.88498902604560759"/>
          <c:h val="0.87722293130228757"/>
        </c:manualLayout>
      </c:layout>
      <c:barChart>
        <c:barDir val="col"/>
        <c:grouping val="clustered"/>
        <c:ser>
          <c:idx val="0"/>
          <c:order val="0"/>
          <c:cat>
            <c:strRef>
              <c:f>Summary!$A$9:$A$17</c:f>
              <c:strCache>
                <c:ptCount val="9"/>
                <c:pt idx="0">
                  <c:v>Prog1:Admin</c:v>
                </c:pt>
                <c:pt idx="1">
                  <c:v>Prog2:LACE</c:v>
                </c:pt>
                <c:pt idx="2">
                  <c:v>Prog3:OC</c:v>
                </c:pt>
                <c:pt idx="3">
                  <c:v>Prog4:CC&amp;AQ</c:v>
                </c:pt>
                <c:pt idx="4">
                  <c:v>Prog5:B &amp; C</c:v>
                </c:pt>
                <c:pt idx="5">
                  <c:v>Prog6:EP</c:v>
                </c:pt>
                <c:pt idx="6">
                  <c:v>Prog7:CWM</c:v>
                </c:pt>
                <c:pt idx="8">
                  <c:v>Grand Total</c:v>
                </c:pt>
              </c:strCache>
            </c:strRef>
          </c:cat>
          <c:val>
            <c:numRef>
              <c:f>Summary!$B$9:$B$17</c:f>
              <c:numCache>
                <c:formatCode>#,##0</c:formatCode>
                <c:ptCount val="9"/>
                <c:pt idx="0">
                  <c:v>38000000</c:v>
                </c:pt>
                <c:pt idx="1">
                  <c:v>22700000</c:v>
                </c:pt>
                <c:pt idx="2">
                  <c:v>272400000</c:v>
                </c:pt>
                <c:pt idx="3">
                  <c:v>1200000</c:v>
                </c:pt>
                <c:pt idx="4">
                  <c:v>23900000</c:v>
                </c:pt>
                <c:pt idx="5">
                  <c:v>142200000</c:v>
                </c:pt>
                <c:pt idx="6">
                  <c:v>93700000</c:v>
                </c:pt>
                <c:pt idx="8">
                  <c:v>594100000</c:v>
                </c:pt>
              </c:numCache>
            </c:numRef>
          </c:val>
        </c:ser>
        <c:ser>
          <c:idx val="1"/>
          <c:order val="1"/>
          <c:cat>
            <c:strRef>
              <c:f>Summary!$A$9:$A$17</c:f>
              <c:strCache>
                <c:ptCount val="9"/>
                <c:pt idx="0">
                  <c:v>Prog1:Admin</c:v>
                </c:pt>
                <c:pt idx="1">
                  <c:v>Prog2:LACE</c:v>
                </c:pt>
                <c:pt idx="2">
                  <c:v>Prog3:OC</c:v>
                </c:pt>
                <c:pt idx="3">
                  <c:v>Prog4:CC&amp;AQ</c:v>
                </c:pt>
                <c:pt idx="4">
                  <c:v>Prog5:B &amp; C</c:v>
                </c:pt>
                <c:pt idx="5">
                  <c:v>Prog6:EP</c:v>
                </c:pt>
                <c:pt idx="6">
                  <c:v>Prog7:CWM</c:v>
                </c:pt>
                <c:pt idx="8">
                  <c:v>Grand Total</c:v>
                </c:pt>
              </c:strCache>
            </c:strRef>
          </c:cat>
          <c:val>
            <c:numRef>
              <c:f>Summary!$C$9:$C$17</c:f>
              <c:numCache>
                <c:formatCode>#,##0</c:formatCode>
                <c:ptCount val="9"/>
                <c:pt idx="0">
                  <c:v>8311278.5799999991</c:v>
                </c:pt>
                <c:pt idx="1">
                  <c:v>166405.29999999999</c:v>
                </c:pt>
                <c:pt idx="2">
                  <c:v>6686830.1500000004</c:v>
                </c:pt>
                <c:pt idx="3">
                  <c:v>5057804.76</c:v>
                </c:pt>
                <c:pt idx="4">
                  <c:v>2435293.4</c:v>
                </c:pt>
                <c:pt idx="5">
                  <c:v>17210480.25</c:v>
                </c:pt>
                <c:pt idx="6">
                  <c:v>2814544.1199999996</c:v>
                </c:pt>
                <c:pt idx="8">
                  <c:v>42682636.559999995</c:v>
                </c:pt>
              </c:numCache>
            </c:numRef>
          </c:val>
        </c:ser>
        <c:ser>
          <c:idx val="2"/>
          <c:order val="2"/>
          <c:cat>
            <c:strRef>
              <c:f>Summary!$A$9:$A$17</c:f>
              <c:strCache>
                <c:ptCount val="9"/>
                <c:pt idx="0">
                  <c:v>Prog1:Admin</c:v>
                </c:pt>
                <c:pt idx="1">
                  <c:v>Prog2:LACE</c:v>
                </c:pt>
                <c:pt idx="2">
                  <c:v>Prog3:OC</c:v>
                </c:pt>
                <c:pt idx="3">
                  <c:v>Prog4:CC&amp;AQ</c:v>
                </c:pt>
                <c:pt idx="4">
                  <c:v>Prog5:B &amp; C</c:v>
                </c:pt>
                <c:pt idx="5">
                  <c:v>Prog6:EP</c:v>
                </c:pt>
                <c:pt idx="6">
                  <c:v>Prog7:CWM</c:v>
                </c:pt>
                <c:pt idx="8">
                  <c:v>Grand Total</c:v>
                </c:pt>
              </c:strCache>
            </c:strRef>
          </c:cat>
          <c:val>
            <c:numRef>
              <c:f>Summary!$D$9:$D$17</c:f>
              <c:numCache>
                <c:formatCode>#,##0</c:formatCode>
                <c:ptCount val="9"/>
                <c:pt idx="0">
                  <c:v>0</c:v>
                </c:pt>
                <c:pt idx="1">
                  <c:v>0</c:v>
                </c:pt>
                <c:pt idx="2">
                  <c:v>0</c:v>
                </c:pt>
                <c:pt idx="3">
                  <c:v>0</c:v>
                </c:pt>
                <c:pt idx="4">
                  <c:v>0</c:v>
                </c:pt>
                <c:pt idx="5">
                  <c:v>0</c:v>
                </c:pt>
                <c:pt idx="6">
                  <c:v>0</c:v>
                </c:pt>
                <c:pt idx="8">
                  <c:v>0</c:v>
                </c:pt>
              </c:numCache>
            </c:numRef>
          </c:val>
        </c:ser>
        <c:ser>
          <c:idx val="3"/>
          <c:order val="3"/>
          <c:cat>
            <c:strRef>
              <c:f>Summary!$A$9:$A$17</c:f>
              <c:strCache>
                <c:ptCount val="9"/>
                <c:pt idx="0">
                  <c:v>Prog1:Admin</c:v>
                </c:pt>
                <c:pt idx="1">
                  <c:v>Prog2:LACE</c:v>
                </c:pt>
                <c:pt idx="2">
                  <c:v>Prog3:OC</c:v>
                </c:pt>
                <c:pt idx="3">
                  <c:v>Prog4:CC&amp;AQ</c:v>
                </c:pt>
                <c:pt idx="4">
                  <c:v>Prog5:B &amp; C</c:v>
                </c:pt>
                <c:pt idx="5">
                  <c:v>Prog6:EP</c:v>
                </c:pt>
                <c:pt idx="6">
                  <c:v>Prog7:CWM</c:v>
                </c:pt>
                <c:pt idx="8">
                  <c:v>Grand Total</c:v>
                </c:pt>
              </c:strCache>
            </c:strRef>
          </c:cat>
          <c:val>
            <c:numRef>
              <c:f>Summary!$E$9:$E$17</c:f>
              <c:numCache>
                <c:formatCode>#,##0</c:formatCode>
                <c:ptCount val="9"/>
                <c:pt idx="0">
                  <c:v>183157.24</c:v>
                </c:pt>
                <c:pt idx="1">
                  <c:v>2195511.7599999998</c:v>
                </c:pt>
                <c:pt idx="2">
                  <c:v>71316</c:v>
                </c:pt>
                <c:pt idx="3">
                  <c:v>0</c:v>
                </c:pt>
                <c:pt idx="4">
                  <c:v>87575.46</c:v>
                </c:pt>
                <c:pt idx="5">
                  <c:v>8206.75</c:v>
                </c:pt>
                <c:pt idx="6">
                  <c:v>1494664.56</c:v>
                </c:pt>
                <c:pt idx="8">
                  <c:v>4040431.77</c:v>
                </c:pt>
              </c:numCache>
            </c:numRef>
          </c:val>
        </c:ser>
        <c:ser>
          <c:idx val="4"/>
          <c:order val="4"/>
          <c:cat>
            <c:strRef>
              <c:f>Summary!$A$9:$A$17</c:f>
              <c:strCache>
                <c:ptCount val="9"/>
                <c:pt idx="0">
                  <c:v>Prog1:Admin</c:v>
                </c:pt>
                <c:pt idx="1">
                  <c:v>Prog2:LACE</c:v>
                </c:pt>
                <c:pt idx="2">
                  <c:v>Prog3:OC</c:v>
                </c:pt>
                <c:pt idx="3">
                  <c:v>Prog4:CC&amp;AQ</c:v>
                </c:pt>
                <c:pt idx="4">
                  <c:v>Prog5:B &amp; C</c:v>
                </c:pt>
                <c:pt idx="5">
                  <c:v>Prog6:EP</c:v>
                </c:pt>
                <c:pt idx="6">
                  <c:v>Prog7:CWM</c:v>
                </c:pt>
                <c:pt idx="8">
                  <c:v>Grand Total</c:v>
                </c:pt>
              </c:strCache>
            </c:strRef>
          </c:cat>
          <c:val>
            <c:numRef>
              <c:f>Summary!$F$9:$F$17</c:f>
              <c:numCache>
                <c:formatCode>#,##0</c:formatCode>
                <c:ptCount val="9"/>
                <c:pt idx="0">
                  <c:v>0</c:v>
                </c:pt>
                <c:pt idx="1">
                  <c:v>803892.67</c:v>
                </c:pt>
                <c:pt idx="2">
                  <c:v>0</c:v>
                </c:pt>
                <c:pt idx="3">
                  <c:v>0</c:v>
                </c:pt>
                <c:pt idx="4">
                  <c:v>0</c:v>
                </c:pt>
                <c:pt idx="5">
                  <c:v>0</c:v>
                </c:pt>
                <c:pt idx="6">
                  <c:v>0</c:v>
                </c:pt>
                <c:pt idx="8">
                  <c:v>803892.67</c:v>
                </c:pt>
              </c:numCache>
            </c:numRef>
          </c:val>
        </c:ser>
        <c:ser>
          <c:idx val="5"/>
          <c:order val="5"/>
          <c:cat>
            <c:strRef>
              <c:f>Summary!$A$9:$A$17</c:f>
              <c:strCache>
                <c:ptCount val="9"/>
                <c:pt idx="0">
                  <c:v>Prog1:Admin</c:v>
                </c:pt>
                <c:pt idx="1">
                  <c:v>Prog2:LACE</c:v>
                </c:pt>
                <c:pt idx="2">
                  <c:v>Prog3:OC</c:v>
                </c:pt>
                <c:pt idx="3">
                  <c:v>Prog4:CC&amp;AQ</c:v>
                </c:pt>
                <c:pt idx="4">
                  <c:v>Prog5:B &amp; C</c:v>
                </c:pt>
                <c:pt idx="5">
                  <c:v>Prog6:EP</c:v>
                </c:pt>
                <c:pt idx="6">
                  <c:v>Prog7:CWM</c:v>
                </c:pt>
                <c:pt idx="8">
                  <c:v>Grand Total</c:v>
                </c:pt>
              </c:strCache>
            </c:strRef>
          </c:cat>
          <c:val>
            <c:numRef>
              <c:f>Summary!$G$9:$G$17</c:f>
              <c:numCache>
                <c:formatCode>#,##0</c:formatCode>
                <c:ptCount val="9"/>
                <c:pt idx="0">
                  <c:v>75058.5</c:v>
                </c:pt>
                <c:pt idx="1">
                  <c:v>2629.5</c:v>
                </c:pt>
                <c:pt idx="2">
                  <c:v>88347466.069999993</c:v>
                </c:pt>
                <c:pt idx="3">
                  <c:v>0</c:v>
                </c:pt>
                <c:pt idx="4">
                  <c:v>0</c:v>
                </c:pt>
                <c:pt idx="5">
                  <c:v>0</c:v>
                </c:pt>
                <c:pt idx="6">
                  <c:v>0</c:v>
                </c:pt>
                <c:pt idx="8">
                  <c:v>88425154.069999993</c:v>
                </c:pt>
              </c:numCache>
            </c:numRef>
          </c:val>
        </c:ser>
        <c:ser>
          <c:idx val="6"/>
          <c:order val="6"/>
          <c:cat>
            <c:strRef>
              <c:f>Summary!$A$9:$A$17</c:f>
              <c:strCache>
                <c:ptCount val="9"/>
                <c:pt idx="0">
                  <c:v>Prog1:Admin</c:v>
                </c:pt>
                <c:pt idx="1">
                  <c:v>Prog2:LACE</c:v>
                </c:pt>
                <c:pt idx="2">
                  <c:v>Prog3:OC</c:v>
                </c:pt>
                <c:pt idx="3">
                  <c:v>Prog4:CC&amp;AQ</c:v>
                </c:pt>
                <c:pt idx="4">
                  <c:v>Prog5:B &amp; C</c:v>
                </c:pt>
                <c:pt idx="5">
                  <c:v>Prog6:EP</c:v>
                </c:pt>
                <c:pt idx="6">
                  <c:v>Prog7:CWM</c:v>
                </c:pt>
                <c:pt idx="8">
                  <c:v>Grand Total</c:v>
                </c:pt>
              </c:strCache>
            </c:strRef>
          </c:cat>
          <c:val>
            <c:numRef>
              <c:f>Summary!$H$9:$H$17</c:f>
              <c:numCache>
                <c:formatCode>#,##0</c:formatCode>
                <c:ptCount val="9"/>
                <c:pt idx="0">
                  <c:v>535061.17999999993</c:v>
                </c:pt>
                <c:pt idx="1">
                  <c:v>108381.85</c:v>
                </c:pt>
                <c:pt idx="2">
                  <c:v>1627739.25</c:v>
                </c:pt>
                <c:pt idx="3">
                  <c:v>1998.85</c:v>
                </c:pt>
                <c:pt idx="4">
                  <c:v>5047</c:v>
                </c:pt>
                <c:pt idx="5">
                  <c:v>1768723.4400000004</c:v>
                </c:pt>
                <c:pt idx="6">
                  <c:v>3300</c:v>
                </c:pt>
                <c:pt idx="8">
                  <c:v>4050251.5700000003</c:v>
                </c:pt>
              </c:numCache>
            </c:numRef>
          </c:val>
        </c:ser>
        <c:ser>
          <c:idx val="7"/>
          <c:order val="7"/>
          <c:cat>
            <c:strRef>
              <c:f>Summary!$A$9:$A$17</c:f>
              <c:strCache>
                <c:ptCount val="9"/>
                <c:pt idx="0">
                  <c:v>Prog1:Admin</c:v>
                </c:pt>
                <c:pt idx="1">
                  <c:v>Prog2:LACE</c:v>
                </c:pt>
                <c:pt idx="2">
                  <c:v>Prog3:OC</c:v>
                </c:pt>
                <c:pt idx="3">
                  <c:v>Prog4:CC&amp;AQ</c:v>
                </c:pt>
                <c:pt idx="4">
                  <c:v>Prog5:B &amp; C</c:v>
                </c:pt>
                <c:pt idx="5">
                  <c:v>Prog6:EP</c:v>
                </c:pt>
                <c:pt idx="6">
                  <c:v>Prog7:CWM</c:v>
                </c:pt>
                <c:pt idx="8">
                  <c:v>Grand Total</c:v>
                </c:pt>
              </c:strCache>
            </c:strRef>
          </c:cat>
          <c:val>
            <c:numRef>
              <c:f>Summary!$I$9:$I$17</c:f>
              <c:numCache>
                <c:formatCode>#,##0</c:formatCode>
                <c:ptCount val="9"/>
                <c:pt idx="0">
                  <c:v>9104555.4999999981</c:v>
                </c:pt>
                <c:pt idx="1">
                  <c:v>3276821.0799999996</c:v>
                </c:pt>
                <c:pt idx="2">
                  <c:v>96733351.469999999</c:v>
                </c:pt>
                <c:pt idx="3">
                  <c:v>5059803.6099999994</c:v>
                </c:pt>
                <c:pt idx="4">
                  <c:v>2527915.86</c:v>
                </c:pt>
                <c:pt idx="5">
                  <c:v>18987410.440000001</c:v>
                </c:pt>
                <c:pt idx="6">
                  <c:v>4312508.68</c:v>
                </c:pt>
                <c:pt idx="8">
                  <c:v>140002366.63999999</c:v>
                </c:pt>
              </c:numCache>
            </c:numRef>
          </c:val>
        </c:ser>
        <c:dLbls/>
        <c:axId val="63440384"/>
        <c:axId val="63441920"/>
      </c:barChart>
      <c:catAx>
        <c:axId val="63440384"/>
        <c:scaling>
          <c:orientation val="minMax"/>
        </c:scaling>
        <c:axPos val="b"/>
        <c:numFmt formatCode="General" sourceLinked="0"/>
        <c:tickLblPos val="nextTo"/>
        <c:txPr>
          <a:bodyPr/>
          <a:lstStyle/>
          <a:p>
            <a:pPr>
              <a:defRPr sz="1600"/>
            </a:pPr>
            <a:endParaRPr lang="en-US"/>
          </a:p>
        </c:txPr>
        <c:crossAx val="63441920"/>
        <c:crosses val="autoZero"/>
        <c:auto val="1"/>
        <c:lblAlgn val="ctr"/>
        <c:lblOffset val="100"/>
      </c:catAx>
      <c:valAx>
        <c:axId val="63441920"/>
        <c:scaling>
          <c:orientation val="minMax"/>
        </c:scaling>
        <c:axPos val="l"/>
        <c:majorGridlines/>
        <c:numFmt formatCode="#,##0" sourceLinked="1"/>
        <c:tickLblPos val="nextTo"/>
        <c:crossAx val="63440384"/>
        <c:crosses val="autoZero"/>
        <c:crossBetween val="between"/>
      </c:valAx>
    </c:plotArea>
    <c:legend>
      <c:legendPos val="r"/>
      <c:layout>
        <c:manualLayout>
          <c:xMode val="edge"/>
          <c:yMode val="edge"/>
          <c:x val="0.94957186365762958"/>
          <c:y val="0.24558834396122525"/>
          <c:w val="4.4641740462831175E-2"/>
          <c:h val="0.40007598675749984"/>
        </c:manualLayout>
      </c:layout>
      <c:txPr>
        <a:bodyPr/>
        <a:lstStyle/>
        <a:p>
          <a:pPr>
            <a:defRPr sz="1600"/>
          </a:pPr>
          <a:endParaRPr lang="en-US"/>
        </a:p>
      </c:txP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0"/>
          <c:order val="0"/>
          <c:tx>
            <c:strRef>
              <c:f>Summary!$C$7:$C$8</c:f>
              <c:strCache>
                <c:ptCount val="1"/>
                <c:pt idx="0">
                  <c:v>Business &amp; Advisory R</c:v>
                </c:pt>
              </c:strCache>
            </c:strRef>
          </c:tx>
          <c:val>
            <c:numRef>
              <c:f>Summary!$C$9:$C$17</c:f>
              <c:numCache>
                <c:formatCode>#,##0</c:formatCode>
                <c:ptCount val="9"/>
                <c:pt idx="0">
                  <c:v>8311278.5799999991</c:v>
                </c:pt>
                <c:pt idx="1">
                  <c:v>166405.29999999999</c:v>
                </c:pt>
                <c:pt idx="2">
                  <c:v>6686830.1500000004</c:v>
                </c:pt>
                <c:pt idx="3">
                  <c:v>5057804.76</c:v>
                </c:pt>
                <c:pt idx="4">
                  <c:v>2435293.4</c:v>
                </c:pt>
                <c:pt idx="5">
                  <c:v>17210480.25</c:v>
                </c:pt>
                <c:pt idx="6">
                  <c:v>2814544.1199999996</c:v>
                </c:pt>
                <c:pt idx="8">
                  <c:v>42682636.559999995</c:v>
                </c:pt>
              </c:numCache>
            </c:numRef>
          </c:val>
        </c:ser>
        <c:ser>
          <c:idx val="1"/>
          <c:order val="1"/>
          <c:tx>
            <c:strRef>
              <c:f>Summary!$D$7:$D$8</c:f>
              <c:strCache>
                <c:ptCount val="1"/>
                <c:pt idx="0">
                  <c:v>Infrastructure &amp; Planning Services R</c:v>
                </c:pt>
              </c:strCache>
            </c:strRef>
          </c:tx>
          <c:val>
            <c:numRef>
              <c:f>Summary!$D$9:$D$17</c:f>
              <c:numCache>
                <c:formatCode>#,##0</c:formatCode>
                <c:ptCount val="9"/>
                <c:pt idx="0">
                  <c:v>0</c:v>
                </c:pt>
                <c:pt idx="1">
                  <c:v>0</c:v>
                </c:pt>
                <c:pt idx="2">
                  <c:v>0</c:v>
                </c:pt>
                <c:pt idx="3">
                  <c:v>0</c:v>
                </c:pt>
                <c:pt idx="4">
                  <c:v>0</c:v>
                </c:pt>
                <c:pt idx="5">
                  <c:v>0</c:v>
                </c:pt>
                <c:pt idx="6">
                  <c:v>0</c:v>
                </c:pt>
                <c:pt idx="8">
                  <c:v>0</c:v>
                </c:pt>
              </c:numCache>
            </c:numRef>
          </c:val>
        </c:ser>
        <c:ser>
          <c:idx val="2"/>
          <c:order val="2"/>
          <c:tx>
            <c:strRef>
              <c:f>Summary!$E$7:$E$8</c:f>
              <c:strCache>
                <c:ptCount val="1"/>
                <c:pt idx="0">
                  <c:v>Legal Services R</c:v>
                </c:pt>
              </c:strCache>
            </c:strRef>
          </c:tx>
          <c:val>
            <c:numRef>
              <c:f>Summary!$E$9:$E$17</c:f>
              <c:numCache>
                <c:formatCode>#,##0</c:formatCode>
                <c:ptCount val="9"/>
                <c:pt idx="0">
                  <c:v>183157.24</c:v>
                </c:pt>
                <c:pt idx="1">
                  <c:v>2195511.7599999998</c:v>
                </c:pt>
                <c:pt idx="2">
                  <c:v>71316</c:v>
                </c:pt>
                <c:pt idx="3">
                  <c:v>0</c:v>
                </c:pt>
                <c:pt idx="4">
                  <c:v>87575.46</c:v>
                </c:pt>
                <c:pt idx="5">
                  <c:v>8206.75</c:v>
                </c:pt>
                <c:pt idx="6">
                  <c:v>1494664.56</c:v>
                </c:pt>
                <c:pt idx="8">
                  <c:v>4040431.77</c:v>
                </c:pt>
              </c:numCache>
            </c:numRef>
          </c:val>
        </c:ser>
        <c:ser>
          <c:idx val="3"/>
          <c:order val="3"/>
          <c:tx>
            <c:strRef>
              <c:f>Summary!$F$7:$F$8</c:f>
              <c:strCache>
                <c:ptCount val="1"/>
                <c:pt idx="0">
                  <c:v>Laboratory Services R</c:v>
                </c:pt>
              </c:strCache>
            </c:strRef>
          </c:tx>
          <c:val>
            <c:numRef>
              <c:f>Summary!$F$9:$F$17</c:f>
              <c:numCache>
                <c:formatCode>#,##0</c:formatCode>
                <c:ptCount val="9"/>
                <c:pt idx="0">
                  <c:v>0</c:v>
                </c:pt>
                <c:pt idx="1">
                  <c:v>803892.67</c:v>
                </c:pt>
                <c:pt idx="2">
                  <c:v>0</c:v>
                </c:pt>
                <c:pt idx="3">
                  <c:v>0</c:v>
                </c:pt>
                <c:pt idx="4">
                  <c:v>0</c:v>
                </c:pt>
                <c:pt idx="5">
                  <c:v>0</c:v>
                </c:pt>
                <c:pt idx="6">
                  <c:v>0</c:v>
                </c:pt>
                <c:pt idx="8">
                  <c:v>803892.67</c:v>
                </c:pt>
              </c:numCache>
            </c:numRef>
          </c:val>
        </c:ser>
        <c:ser>
          <c:idx val="4"/>
          <c:order val="4"/>
          <c:tx>
            <c:strRef>
              <c:f>Summary!$G$7:$G$8</c:f>
              <c:strCache>
                <c:ptCount val="1"/>
                <c:pt idx="0">
                  <c:v>Agency&amp;Outsourced Services R</c:v>
                </c:pt>
              </c:strCache>
            </c:strRef>
          </c:tx>
          <c:val>
            <c:numRef>
              <c:f>Summary!$G$9:$G$17</c:f>
              <c:numCache>
                <c:formatCode>#,##0</c:formatCode>
                <c:ptCount val="9"/>
                <c:pt idx="0">
                  <c:v>75058.5</c:v>
                </c:pt>
                <c:pt idx="1">
                  <c:v>2629.5</c:v>
                </c:pt>
                <c:pt idx="2">
                  <c:v>88347466.069999993</c:v>
                </c:pt>
                <c:pt idx="3">
                  <c:v>0</c:v>
                </c:pt>
                <c:pt idx="4">
                  <c:v>0</c:v>
                </c:pt>
                <c:pt idx="5">
                  <c:v>0</c:v>
                </c:pt>
                <c:pt idx="6">
                  <c:v>0</c:v>
                </c:pt>
                <c:pt idx="8">
                  <c:v>88425154.069999993</c:v>
                </c:pt>
              </c:numCache>
            </c:numRef>
          </c:val>
        </c:ser>
        <c:ser>
          <c:idx val="5"/>
          <c:order val="5"/>
          <c:tx>
            <c:strRef>
              <c:f>Summary!$H$7:$H$8</c:f>
              <c:strCache>
                <c:ptCount val="1"/>
                <c:pt idx="0">
                  <c:v>Contractors R</c:v>
                </c:pt>
              </c:strCache>
            </c:strRef>
          </c:tx>
          <c:val>
            <c:numRef>
              <c:f>Summary!$H$9:$H$17</c:f>
              <c:numCache>
                <c:formatCode>#,##0</c:formatCode>
                <c:ptCount val="9"/>
                <c:pt idx="0">
                  <c:v>535061.17999999993</c:v>
                </c:pt>
                <c:pt idx="1">
                  <c:v>108381.85</c:v>
                </c:pt>
                <c:pt idx="2">
                  <c:v>1627739.25</c:v>
                </c:pt>
                <c:pt idx="3">
                  <c:v>1998.85</c:v>
                </c:pt>
                <c:pt idx="4">
                  <c:v>5047</c:v>
                </c:pt>
                <c:pt idx="5">
                  <c:v>1768723.4400000004</c:v>
                </c:pt>
                <c:pt idx="6">
                  <c:v>3300</c:v>
                </c:pt>
                <c:pt idx="8">
                  <c:v>4050251.5700000003</c:v>
                </c:pt>
              </c:numCache>
            </c:numRef>
          </c:val>
        </c:ser>
        <c:dLbls/>
        <c:axId val="69219072"/>
        <c:axId val="69220608"/>
      </c:barChart>
      <c:catAx>
        <c:axId val="69219072"/>
        <c:scaling>
          <c:orientation val="minMax"/>
        </c:scaling>
        <c:axPos val="b"/>
        <c:tickLblPos val="nextTo"/>
        <c:crossAx val="69220608"/>
        <c:crosses val="autoZero"/>
        <c:auto val="1"/>
        <c:lblAlgn val="ctr"/>
        <c:lblOffset val="100"/>
      </c:catAx>
      <c:valAx>
        <c:axId val="69220608"/>
        <c:scaling>
          <c:orientation val="minMax"/>
        </c:scaling>
        <c:axPos val="l"/>
        <c:majorGridlines/>
        <c:numFmt formatCode="#,##0" sourceLinked="1"/>
        <c:tickLblPos val="nextTo"/>
        <c:crossAx val="69219072"/>
        <c:crosses val="autoZero"/>
        <c:crossBetween val="between"/>
      </c:valAx>
    </c:plotArea>
    <c:legend>
      <c:legendPos val="r"/>
      <c:layout>
        <c:manualLayout>
          <c:xMode val="edge"/>
          <c:yMode val="edge"/>
          <c:x val="0.8675145418328416"/>
          <c:y val="0.32406694561595339"/>
          <c:w val="0.1277724978603037"/>
          <c:h val="0.46896063761382384"/>
        </c:manualLayout>
      </c:layout>
      <c:txPr>
        <a:bodyPr/>
        <a:lstStyle/>
        <a:p>
          <a:pPr>
            <a:defRPr sz="1600"/>
          </a:pPr>
          <a:endParaRPr lang="en-US"/>
        </a:p>
      </c:txP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1969850</xdr:colOff>
      <xdr:row>20</xdr:row>
      <xdr:rowOff>57148</xdr:rowOff>
    </xdr:from>
    <xdr:to>
      <xdr:col>14</xdr:col>
      <xdr:colOff>344521</xdr:colOff>
      <xdr:row>49</xdr:row>
      <xdr:rowOff>101330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64850</xdr:colOff>
      <xdr:row>58</xdr:row>
      <xdr:rowOff>36881</xdr:rowOff>
    </xdr:from>
    <xdr:to>
      <xdr:col>13</xdr:col>
      <xdr:colOff>344521</xdr:colOff>
      <xdr:row>99</xdr:row>
      <xdr:rowOff>222926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340178</xdr:colOff>
      <xdr:row>1</xdr:row>
      <xdr:rowOff>0</xdr:rowOff>
    </xdr:from>
    <xdr:to>
      <xdr:col>1</xdr:col>
      <xdr:colOff>1367517</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340178" y="190500"/>
          <a:ext cx="3694339" cy="1183821"/>
        </a:xfrm>
        <a:prstGeom prst="rect">
          <a:avLst/>
        </a:prstGeom>
        <a:noFill/>
        <a:ln w="9525">
          <a:noFill/>
          <a:round/>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432954</xdr:colOff>
      <xdr:row>1</xdr:row>
      <xdr:rowOff>17319</xdr:rowOff>
    </xdr:from>
    <xdr:to>
      <xdr:col>1</xdr:col>
      <xdr:colOff>2489488</xdr:colOff>
      <xdr:row>6</xdr:row>
      <xdr:rowOff>380135</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432954" y="225137"/>
          <a:ext cx="4723534" cy="1401907"/>
        </a:xfrm>
        <a:prstGeom prst="rect">
          <a:avLst/>
        </a:prstGeom>
        <a:noFill/>
        <a:ln w="9525">
          <a:noFill/>
          <a:round/>
          <a:headEnd/>
          <a:tailEn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517071</xdr:colOff>
      <xdr:row>1</xdr:row>
      <xdr:rowOff>0</xdr:rowOff>
    </xdr:from>
    <xdr:to>
      <xdr:col>1</xdr:col>
      <xdr:colOff>1544410</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517071" y="204107"/>
          <a:ext cx="3694339" cy="1319893"/>
        </a:xfrm>
        <a:prstGeom prst="rect">
          <a:avLst/>
        </a:prstGeom>
        <a:noFill/>
        <a:ln w="9525">
          <a:noFill/>
          <a:round/>
          <a:headEnd/>
          <a:tailEn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0</xdr:row>
      <xdr:rowOff>176893</xdr:rowOff>
    </xdr:from>
    <xdr:to>
      <xdr:col>1</xdr:col>
      <xdr:colOff>1408339</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381000" y="176893"/>
          <a:ext cx="3694339" cy="1333500"/>
        </a:xfrm>
        <a:prstGeom prst="rect">
          <a:avLst/>
        </a:prstGeom>
        <a:noFill/>
        <a:ln w="9525">
          <a:noFill/>
          <a:round/>
          <a:headEnd/>
          <a:tailEnd/>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625928</xdr:colOff>
      <xdr:row>0</xdr:row>
      <xdr:rowOff>190500</xdr:rowOff>
    </xdr:from>
    <xdr:to>
      <xdr:col>1</xdr:col>
      <xdr:colOff>1639660</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625928" y="190500"/>
          <a:ext cx="3785507" cy="1209675"/>
        </a:xfrm>
        <a:prstGeom prst="rect">
          <a:avLst/>
        </a:prstGeom>
        <a:noFill/>
        <a:ln w="9525">
          <a:noFill/>
          <a:round/>
          <a:headEnd/>
          <a:tailEn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653142</xdr:colOff>
      <xdr:row>1</xdr:row>
      <xdr:rowOff>122464</xdr:rowOff>
    </xdr:from>
    <xdr:to>
      <xdr:col>1</xdr:col>
      <xdr:colOff>1680481</xdr:colOff>
      <xdr:row>7</xdr:row>
      <xdr:rowOff>68036</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653142" y="326571"/>
          <a:ext cx="3694339" cy="1374322"/>
        </a:xfrm>
        <a:prstGeom prst="rect">
          <a:avLst/>
        </a:prstGeom>
        <a:noFill/>
        <a:ln w="9525">
          <a:noFill/>
          <a:round/>
          <a:headEnd/>
          <a:tailEnd/>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653142</xdr:colOff>
      <xdr:row>1</xdr:row>
      <xdr:rowOff>122464</xdr:rowOff>
    </xdr:from>
    <xdr:to>
      <xdr:col>1</xdr:col>
      <xdr:colOff>1680481</xdr:colOff>
      <xdr:row>7</xdr:row>
      <xdr:rowOff>68036</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653142" y="351064"/>
          <a:ext cx="3694339" cy="1317172"/>
        </a:xfrm>
        <a:prstGeom prst="rect">
          <a:avLst/>
        </a:prstGeom>
        <a:noFill/>
        <a:ln w="9525">
          <a:noFill/>
          <a:round/>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V102"/>
  <sheetViews>
    <sheetView tabSelected="1" view="pageBreakPreview" topLeftCell="A3" zoomScale="47" zoomScaleSheetLayoutView="47" workbookViewId="0">
      <selection activeCell="A9" sqref="A9"/>
    </sheetView>
  </sheetViews>
  <sheetFormatPr defaultRowHeight="18.75"/>
  <cols>
    <col min="1" max="1" width="24.5703125" style="92" customWidth="1"/>
    <col min="2" max="2" width="31.140625" style="92" customWidth="1"/>
    <col min="3" max="4" width="26" style="92" customWidth="1"/>
    <col min="5" max="6" width="27" style="92" customWidth="1"/>
    <col min="7" max="7" width="28" style="92" customWidth="1"/>
    <col min="8" max="8" width="20.5703125" style="92" customWidth="1"/>
    <col min="9" max="9" width="22.5703125" style="92" bestFit="1" customWidth="1"/>
    <col min="10" max="10" width="22.5703125" style="92" customWidth="1"/>
    <col min="11" max="11" width="10" style="92" bestFit="1" customWidth="1"/>
    <col min="12" max="12" width="19" style="92" customWidth="1"/>
    <col min="13" max="19" width="9.140625" style="92"/>
    <col min="20" max="20" width="18.140625" style="92" customWidth="1"/>
    <col min="21" max="16384" width="9.140625" style="92"/>
  </cols>
  <sheetData>
    <row r="1" spans="1:22" s="91" customFormat="1" ht="18"/>
    <row r="2" spans="1:22" ht="51" customHeight="1">
      <c r="A2" s="257" t="s">
        <v>385</v>
      </c>
      <c r="B2" s="257"/>
      <c r="C2" s="257"/>
      <c r="D2" s="257"/>
      <c r="E2" s="257"/>
      <c r="F2" s="257"/>
      <c r="G2" s="257"/>
      <c r="H2" s="257"/>
      <c r="I2" s="257"/>
      <c r="J2" s="257"/>
      <c r="K2" s="257"/>
      <c r="L2" s="257"/>
      <c r="M2" s="257"/>
      <c r="N2" s="257"/>
      <c r="O2" s="257"/>
      <c r="P2" s="257"/>
      <c r="Q2" s="257"/>
      <c r="R2" s="257"/>
      <c r="S2" s="257"/>
      <c r="T2" s="257"/>
      <c r="U2" s="257"/>
      <c r="V2" s="257"/>
    </row>
    <row r="3" spans="1:22" ht="51" customHeight="1">
      <c r="A3" s="180"/>
      <c r="B3" s="180"/>
      <c r="C3" s="180"/>
      <c r="D3" s="221"/>
      <c r="E3" s="180"/>
      <c r="F3" s="186"/>
      <c r="G3" s="180"/>
      <c r="H3" s="180"/>
      <c r="I3" s="180"/>
      <c r="J3" s="209"/>
      <c r="K3" s="180"/>
      <c r="L3" s="180"/>
      <c r="M3" s="180"/>
      <c r="N3" s="180"/>
      <c r="O3" s="180"/>
      <c r="P3" s="180"/>
      <c r="Q3" s="180"/>
      <c r="R3" s="180"/>
      <c r="S3" s="180"/>
      <c r="T3" s="180" t="s">
        <v>26</v>
      </c>
      <c r="U3" s="180"/>
      <c r="V3" s="180"/>
    </row>
    <row r="5" spans="1:22" ht="19.5" thickBot="1"/>
    <row r="6" spans="1:22" ht="42.75" customHeight="1" thickBot="1">
      <c r="A6" s="258" t="s">
        <v>340</v>
      </c>
      <c r="B6" s="259"/>
      <c r="C6" s="259"/>
      <c r="D6" s="259"/>
      <c r="E6" s="259"/>
      <c r="F6" s="259"/>
      <c r="G6" s="259"/>
      <c r="H6" s="259"/>
      <c r="I6" s="259"/>
      <c r="J6" s="216"/>
    </row>
    <row r="7" spans="1:22" s="208" customFormat="1" ht="69.75">
      <c r="A7" s="248" t="s">
        <v>23</v>
      </c>
      <c r="B7" s="249" t="s">
        <v>22</v>
      </c>
      <c r="C7" s="249" t="s">
        <v>20</v>
      </c>
      <c r="D7" s="249" t="s">
        <v>47</v>
      </c>
      <c r="E7" s="249" t="s">
        <v>42</v>
      </c>
      <c r="F7" s="249" t="s">
        <v>44</v>
      </c>
      <c r="G7" s="249" t="s">
        <v>41</v>
      </c>
      <c r="H7" s="249" t="s">
        <v>21</v>
      </c>
      <c r="I7" s="249" t="s">
        <v>43</v>
      </c>
      <c r="J7" s="250" t="s">
        <v>46</v>
      </c>
      <c r="K7" s="219" t="s">
        <v>45</v>
      </c>
    </row>
    <row r="8" spans="1:22" s="208" customFormat="1" ht="24" thickBot="1">
      <c r="A8" s="210"/>
      <c r="B8" s="246" t="s">
        <v>48</v>
      </c>
      <c r="C8" s="246" t="s">
        <v>48</v>
      </c>
      <c r="D8" s="246" t="s">
        <v>48</v>
      </c>
      <c r="E8" s="246" t="s">
        <v>48</v>
      </c>
      <c r="F8" s="246" t="s">
        <v>48</v>
      </c>
      <c r="G8" s="246" t="s">
        <v>48</v>
      </c>
      <c r="H8" s="246" t="s">
        <v>48</v>
      </c>
      <c r="I8" s="246" t="s">
        <v>48</v>
      </c>
      <c r="J8" s="247" t="s">
        <v>48</v>
      </c>
    </row>
    <row r="9" spans="1:22" ht="27.75" customHeight="1">
      <c r="A9" s="240" t="s">
        <v>35</v>
      </c>
      <c r="B9" s="242">
        <v>38000000</v>
      </c>
      <c r="C9" s="243">
        <f>'Prog 1-Administration'!H32</f>
        <v>8311278.5799999991</v>
      </c>
      <c r="D9" s="243">
        <f>'Prog 1-Administration'!H38</f>
        <v>0</v>
      </c>
      <c r="E9" s="243">
        <f>'Prog 1-Administration'!H50</f>
        <v>183157.24</v>
      </c>
      <c r="F9" s="243">
        <f>'Prog 1-Administration'!H44</f>
        <v>0</v>
      </c>
      <c r="G9" s="243">
        <f>'Prog 1-Administration'!H79</f>
        <v>75058.5</v>
      </c>
      <c r="H9" s="243">
        <f>'Prog 1-Administration'!H72</f>
        <v>535061.17999999993</v>
      </c>
      <c r="I9" s="242">
        <f t="shared" ref="I9:I15" si="0">SUM(C9:H9)</f>
        <v>9104555.4999999981</v>
      </c>
      <c r="J9" s="241">
        <f t="shared" ref="J9:J15" si="1">B9-I9</f>
        <v>28895444.5</v>
      </c>
      <c r="K9" s="215">
        <f t="shared" ref="K9:K15" si="2">I9/B9</f>
        <v>0.23959356578947363</v>
      </c>
    </row>
    <row r="10" spans="1:22" ht="27.75" customHeight="1">
      <c r="A10" s="211" t="s">
        <v>37</v>
      </c>
      <c r="B10" s="244">
        <v>22700000</v>
      </c>
      <c r="C10" s="245">
        <f>'Prog 2-Legal, Auth &amp; Compl'!H17</f>
        <v>166405.29999999999</v>
      </c>
      <c r="D10" s="245">
        <f>'Prog 2-Legal, Auth &amp; Compl'!H23</f>
        <v>0</v>
      </c>
      <c r="E10" s="245">
        <f>'Prog 2-Legal, Auth &amp; Compl'!H36</f>
        <v>2195511.7599999998</v>
      </c>
      <c r="F10" s="245">
        <f>'Prog 2-Legal, Auth &amp; Compl'!H30</f>
        <v>803892.67</v>
      </c>
      <c r="G10" s="245">
        <f>'Prog 2-Legal, Auth &amp; Compl'!H50</f>
        <v>2629.5</v>
      </c>
      <c r="H10" s="245">
        <f>'Prog 2-Legal, Auth &amp; Compl'!H43</f>
        <v>108381.85</v>
      </c>
      <c r="I10" s="244">
        <f t="shared" si="0"/>
        <v>3276821.0799999996</v>
      </c>
      <c r="J10" s="218">
        <f t="shared" si="1"/>
        <v>19423178.920000002</v>
      </c>
      <c r="K10" s="215">
        <f t="shared" si="2"/>
        <v>0.14435335154185019</v>
      </c>
    </row>
    <row r="11" spans="1:22" ht="17.25" customHeight="1">
      <c r="A11" s="211" t="s">
        <v>36</v>
      </c>
      <c r="B11" s="244">
        <v>272400000</v>
      </c>
      <c r="C11" s="245">
        <f>'Prog 3-Ocean &amp;Coasts'!H19</f>
        <v>6686830.1500000004</v>
      </c>
      <c r="D11" s="245">
        <f>'Prog 3-Ocean &amp;Coasts'!H26</f>
        <v>0</v>
      </c>
      <c r="E11" s="245">
        <f>'Prog 3-Ocean &amp;Coasts'!H40</f>
        <v>71316</v>
      </c>
      <c r="F11" s="245">
        <f>'Prog 3-Ocean &amp;Coasts'!H34</f>
        <v>0</v>
      </c>
      <c r="G11" s="245">
        <f>'Prog 3-Ocean &amp;Coasts'!H59</f>
        <v>88347466.069999993</v>
      </c>
      <c r="H11" s="245">
        <f>'Prog 3-Ocean &amp;Coasts'!H52</f>
        <v>1627739.25</v>
      </c>
      <c r="I11" s="244">
        <f t="shared" si="0"/>
        <v>96733351.469999999</v>
      </c>
      <c r="J11" s="218">
        <f t="shared" si="1"/>
        <v>175666648.53</v>
      </c>
      <c r="K11" s="215">
        <f t="shared" si="2"/>
        <v>0.35511509350220266</v>
      </c>
    </row>
    <row r="12" spans="1:22" ht="28.5" customHeight="1">
      <c r="A12" s="211" t="s">
        <v>388</v>
      </c>
      <c r="B12" s="244">
        <v>1200000</v>
      </c>
      <c r="C12" s="245">
        <f>'Prog4-Climate Chng&amp;Air Quality '!H20</f>
        <v>5057804.76</v>
      </c>
      <c r="D12" s="245">
        <f>'Prog4-Climate Chng&amp;Air Quality '!H26</f>
        <v>0</v>
      </c>
      <c r="E12" s="245">
        <f>'Prog4-Climate Chng&amp;Air Quality '!H38</f>
        <v>0</v>
      </c>
      <c r="F12" s="245">
        <f>'Prog4-Climate Chng&amp;Air Quality '!H33</f>
        <v>0</v>
      </c>
      <c r="G12" s="245">
        <f>'Prog4-Climate Chng&amp;Air Quality '!H50</f>
        <v>0</v>
      </c>
      <c r="H12" s="245">
        <f>'Prog4-Climate Chng&amp;Air Quality '!H44</f>
        <v>1998.85</v>
      </c>
      <c r="I12" s="244">
        <f t="shared" si="0"/>
        <v>5059803.6099999994</v>
      </c>
      <c r="J12" s="218">
        <f t="shared" si="1"/>
        <v>-3859803.6099999994</v>
      </c>
      <c r="K12" s="215">
        <f t="shared" si="2"/>
        <v>4.2165030083333326</v>
      </c>
    </row>
    <row r="13" spans="1:22" ht="32.25" customHeight="1">
      <c r="A13" s="211" t="s">
        <v>38</v>
      </c>
      <c r="B13" s="244">
        <v>23900000</v>
      </c>
      <c r="C13" s="245">
        <f>'Prog5-Bioderv&amp;Conservation'!H19</f>
        <v>2435293.4</v>
      </c>
      <c r="D13" s="245">
        <f>'Prog5-Bioderv&amp;Conservation'!H25</f>
        <v>0</v>
      </c>
      <c r="E13" s="245">
        <f>'Prog5-Bioderv&amp;Conservation'!H37</f>
        <v>87575.46</v>
      </c>
      <c r="F13" s="245">
        <f>'Prog5-Bioderv&amp;Conservation'!H31</f>
        <v>0</v>
      </c>
      <c r="G13" s="245">
        <f>'Prog5-Bioderv&amp;Conservation'!H51</f>
        <v>0</v>
      </c>
      <c r="H13" s="245">
        <f>'Prog5-Bioderv&amp;Conservation'!H43</f>
        <v>5047</v>
      </c>
      <c r="I13" s="244">
        <f t="shared" si="0"/>
        <v>2527915.86</v>
      </c>
      <c r="J13" s="218">
        <f t="shared" si="1"/>
        <v>21372084.140000001</v>
      </c>
      <c r="K13" s="215">
        <f t="shared" si="2"/>
        <v>0.10577053807531381</v>
      </c>
    </row>
    <row r="14" spans="1:22" ht="33.75" customHeight="1">
      <c r="A14" s="211" t="s">
        <v>39</v>
      </c>
      <c r="B14" s="244">
        <v>142200000</v>
      </c>
      <c r="C14" s="245">
        <f>'Prog6-Environmental Programmes'!H18</f>
        <v>17210480.25</v>
      </c>
      <c r="D14" s="245">
        <f>'Prog6-Environmental Programmes'!H25</f>
        <v>0</v>
      </c>
      <c r="E14" s="245">
        <f>'Prog6-Environmental Programmes'!H38</f>
        <v>8206.75</v>
      </c>
      <c r="F14" s="245">
        <f>'Prog6-Environmental Programmes'!H31</f>
        <v>0</v>
      </c>
      <c r="G14" s="245">
        <f>'Prog6-Environmental Programmes'!H58</f>
        <v>0</v>
      </c>
      <c r="H14" s="245">
        <f>'Prog6-Environmental Programmes'!H52</f>
        <v>1768723.4400000004</v>
      </c>
      <c r="I14" s="244">
        <f t="shared" si="0"/>
        <v>18987410.440000001</v>
      </c>
      <c r="J14" s="218">
        <f t="shared" si="1"/>
        <v>123212589.56</v>
      </c>
      <c r="K14" s="215">
        <f t="shared" si="2"/>
        <v>0.13352609310829819</v>
      </c>
    </row>
    <row r="15" spans="1:22" ht="34.5" customHeight="1">
      <c r="A15" s="211" t="s">
        <v>40</v>
      </c>
      <c r="B15" s="244">
        <v>93700000</v>
      </c>
      <c r="C15" s="245">
        <f>'Prog7-Chemica&amp;Waste'!H18</f>
        <v>2814544.1199999996</v>
      </c>
      <c r="D15" s="245">
        <f>'Prog7-Chemica&amp;Waste'!H24</f>
        <v>0</v>
      </c>
      <c r="E15" s="245">
        <f>'Prog7-Chemica&amp;Waste'!H37</f>
        <v>1494664.56</v>
      </c>
      <c r="F15" s="245">
        <f>'Prog7-Chemica&amp;Waste'!H30</f>
        <v>0</v>
      </c>
      <c r="G15" s="245">
        <f>'Prog7-Chemica&amp;Waste'!H49</f>
        <v>0</v>
      </c>
      <c r="H15" s="245">
        <f>'Prog7-Chemica&amp;Waste'!H43</f>
        <v>3300</v>
      </c>
      <c r="I15" s="244">
        <f t="shared" si="0"/>
        <v>4312508.68</v>
      </c>
      <c r="J15" s="218">
        <f t="shared" si="1"/>
        <v>89387491.319999993</v>
      </c>
      <c r="K15" s="215">
        <f t="shared" si="2"/>
        <v>4.6024639060832442E-2</v>
      </c>
    </row>
    <row r="16" spans="1:22" ht="34.5" customHeight="1" thickBot="1">
      <c r="A16" s="211"/>
      <c r="B16" s="244"/>
      <c r="C16" s="245"/>
      <c r="D16" s="245"/>
      <c r="E16" s="245"/>
      <c r="F16" s="245"/>
      <c r="G16" s="245"/>
      <c r="H16" s="245"/>
      <c r="I16" s="244"/>
      <c r="J16" s="218"/>
      <c r="K16" s="215"/>
    </row>
    <row r="17" spans="1:11" ht="21" customHeight="1" thickTop="1" thickBot="1">
      <c r="A17" s="251" t="s">
        <v>11</v>
      </c>
      <c r="B17" s="252">
        <f t="shared" ref="B17:H17" si="3">SUM(B9:B15)</f>
        <v>594100000</v>
      </c>
      <c r="C17" s="253">
        <f t="shared" si="3"/>
        <v>42682636.559999995</v>
      </c>
      <c r="D17" s="253">
        <f t="shared" si="3"/>
        <v>0</v>
      </c>
      <c r="E17" s="253">
        <f t="shared" si="3"/>
        <v>4040431.77</v>
      </c>
      <c r="F17" s="253">
        <f t="shared" si="3"/>
        <v>803892.67</v>
      </c>
      <c r="G17" s="253">
        <f t="shared" si="3"/>
        <v>88425154.069999993</v>
      </c>
      <c r="H17" s="253">
        <f t="shared" si="3"/>
        <v>4050251.5700000003</v>
      </c>
      <c r="I17" s="252">
        <f>SUM(C17:H17)</f>
        <v>140002366.63999999</v>
      </c>
      <c r="J17" s="254">
        <f>B17-I17</f>
        <v>454097633.36000001</v>
      </c>
      <c r="K17" s="215">
        <f>I17/B17</f>
        <v>0.23565454744992423</v>
      </c>
    </row>
    <row r="18" spans="1:11" ht="21" customHeight="1">
      <c r="A18" s="217"/>
      <c r="B18" s="213"/>
      <c r="C18" s="214"/>
      <c r="D18" s="214"/>
      <c r="E18" s="214"/>
      <c r="F18" s="214"/>
      <c r="G18" s="214"/>
      <c r="H18" s="214"/>
      <c r="I18" s="213"/>
      <c r="J18" s="212"/>
      <c r="K18" s="215"/>
    </row>
    <row r="19" spans="1:11" ht="21" customHeight="1">
      <c r="A19" s="217"/>
      <c r="B19" s="213"/>
      <c r="C19" s="214"/>
      <c r="D19" s="214"/>
      <c r="E19" s="214"/>
      <c r="F19" s="214"/>
      <c r="G19" s="214"/>
      <c r="H19" s="214"/>
      <c r="I19" s="213"/>
      <c r="J19" s="212"/>
      <c r="K19" s="215"/>
    </row>
    <row r="20" spans="1:11" ht="21" customHeight="1">
      <c r="A20" s="217"/>
      <c r="B20" s="213"/>
      <c r="C20" s="214"/>
      <c r="D20" s="214"/>
      <c r="E20" s="214"/>
      <c r="F20" s="214"/>
      <c r="G20" s="214"/>
      <c r="H20" s="214"/>
      <c r="I20" s="213"/>
      <c r="J20" s="212"/>
      <c r="K20" s="215"/>
    </row>
    <row r="21" spans="1:11" ht="21" customHeight="1">
      <c r="A21" s="217"/>
      <c r="B21" s="213"/>
      <c r="C21" s="214"/>
      <c r="D21" s="214"/>
      <c r="E21" s="214"/>
      <c r="F21" s="214"/>
      <c r="G21" s="214"/>
      <c r="H21" s="214"/>
      <c r="I21" s="213"/>
      <c r="J21" s="212"/>
      <c r="K21" s="215"/>
    </row>
    <row r="22" spans="1:11" ht="21" customHeight="1">
      <c r="A22" s="217"/>
      <c r="B22" s="213"/>
      <c r="C22" s="214"/>
      <c r="D22" s="214"/>
      <c r="E22" s="214"/>
      <c r="F22" s="214"/>
      <c r="G22" s="214"/>
      <c r="H22" s="214"/>
      <c r="I22" s="213"/>
      <c r="J22" s="212"/>
      <c r="K22" s="215"/>
    </row>
    <row r="23" spans="1:11" ht="21" customHeight="1">
      <c r="A23" s="217"/>
      <c r="B23" s="213"/>
      <c r="C23" s="214"/>
      <c r="D23" s="214"/>
      <c r="E23" s="214"/>
      <c r="F23" s="214"/>
      <c r="G23" s="214"/>
      <c r="H23" s="214"/>
      <c r="I23" s="213"/>
      <c r="J23" s="212"/>
      <c r="K23" s="215"/>
    </row>
    <row r="24" spans="1:11" ht="21" customHeight="1">
      <c r="A24" s="217"/>
      <c r="B24" s="213"/>
      <c r="C24" s="214"/>
      <c r="D24" s="214"/>
      <c r="E24" s="214"/>
      <c r="F24" s="214"/>
      <c r="G24" s="214"/>
      <c r="H24" s="214"/>
      <c r="I24" s="213"/>
      <c r="J24" s="212"/>
      <c r="K24" s="215"/>
    </row>
    <row r="25" spans="1:11" ht="21" customHeight="1">
      <c r="A25" s="217"/>
      <c r="B25" s="213"/>
      <c r="C25" s="214"/>
      <c r="D25" s="214"/>
      <c r="E25" s="214"/>
      <c r="F25" s="214"/>
      <c r="G25" s="214"/>
      <c r="H25" s="214"/>
      <c r="I25" s="213"/>
      <c r="J25" s="212"/>
      <c r="K25" s="215"/>
    </row>
    <row r="26" spans="1:11" ht="21" customHeight="1">
      <c r="A26" s="217"/>
      <c r="B26" s="213"/>
      <c r="C26" s="214"/>
      <c r="D26" s="214"/>
      <c r="E26" s="214"/>
      <c r="F26" s="214"/>
      <c r="G26" s="214"/>
      <c r="H26" s="214"/>
      <c r="I26" s="213"/>
      <c r="J26" s="212"/>
      <c r="K26" s="215"/>
    </row>
    <row r="27" spans="1:11" ht="21" customHeight="1">
      <c r="A27" s="217"/>
      <c r="B27" s="213"/>
      <c r="C27" s="214"/>
      <c r="D27" s="214"/>
      <c r="E27" s="214"/>
      <c r="F27" s="214"/>
      <c r="G27" s="214"/>
      <c r="H27" s="214"/>
      <c r="I27" s="213"/>
      <c r="J27" s="212"/>
      <c r="K27" s="215"/>
    </row>
    <row r="28" spans="1:11" ht="21" customHeight="1">
      <c r="A28" s="217"/>
      <c r="B28" s="213"/>
      <c r="C28" s="214"/>
      <c r="D28" s="214"/>
      <c r="E28" s="214"/>
      <c r="F28" s="214"/>
      <c r="G28" s="214"/>
      <c r="H28" s="214"/>
      <c r="I28" s="213"/>
      <c r="J28" s="212"/>
      <c r="K28" s="215"/>
    </row>
    <row r="29" spans="1:11" ht="21" customHeight="1">
      <c r="A29" s="217"/>
      <c r="B29" s="213"/>
      <c r="C29" s="214"/>
      <c r="D29" s="214"/>
      <c r="E29" s="214"/>
      <c r="F29" s="214"/>
      <c r="G29" s="214"/>
      <c r="H29" s="214"/>
      <c r="I29" s="213"/>
      <c r="J29" s="212"/>
      <c r="K29" s="215"/>
    </row>
    <row r="30" spans="1:11" ht="21" customHeight="1">
      <c r="A30" s="217"/>
      <c r="B30" s="213"/>
      <c r="C30" s="214"/>
      <c r="D30" s="214"/>
      <c r="E30" s="214"/>
      <c r="F30" s="214"/>
      <c r="G30" s="214"/>
      <c r="H30" s="214"/>
      <c r="I30" s="213"/>
      <c r="J30" s="212"/>
      <c r="K30" s="215"/>
    </row>
    <row r="31" spans="1:11" ht="21" customHeight="1">
      <c r="A31" s="217"/>
      <c r="B31" s="213"/>
      <c r="C31" s="214"/>
      <c r="D31" s="214"/>
      <c r="E31" s="214"/>
      <c r="F31" s="214"/>
      <c r="G31" s="214"/>
      <c r="H31" s="214"/>
      <c r="I31" s="213"/>
      <c r="J31" s="212"/>
      <c r="K31" s="215"/>
    </row>
    <row r="32" spans="1:11" ht="21" customHeight="1">
      <c r="A32" s="217"/>
      <c r="B32" s="213"/>
      <c r="C32" s="214"/>
      <c r="D32" s="214"/>
      <c r="E32" s="214"/>
      <c r="F32" s="214"/>
      <c r="G32" s="214"/>
      <c r="H32" s="214"/>
      <c r="I32" s="213"/>
      <c r="J32" s="212"/>
      <c r="K32" s="215"/>
    </row>
    <row r="33" spans="1:11" ht="21" customHeight="1">
      <c r="A33" s="217"/>
      <c r="B33" s="213"/>
      <c r="C33" s="214"/>
      <c r="D33" s="214"/>
      <c r="E33" s="214"/>
      <c r="F33" s="214"/>
      <c r="G33" s="214"/>
      <c r="H33" s="214"/>
      <c r="I33" s="213"/>
      <c r="J33" s="212"/>
      <c r="K33" s="215"/>
    </row>
    <row r="34" spans="1:11" ht="21" customHeight="1">
      <c r="A34" s="217"/>
      <c r="B34" s="213"/>
      <c r="C34" s="214"/>
      <c r="D34" s="214"/>
      <c r="E34" s="214"/>
      <c r="F34" s="214"/>
      <c r="G34" s="214"/>
      <c r="H34" s="214"/>
      <c r="I34" s="213"/>
      <c r="J34" s="212"/>
      <c r="K34" s="215"/>
    </row>
    <row r="35" spans="1:11" ht="21" customHeight="1">
      <c r="A35" s="217"/>
      <c r="B35" s="213"/>
      <c r="C35" s="214"/>
      <c r="D35" s="214"/>
      <c r="E35" s="214"/>
      <c r="F35" s="214"/>
      <c r="G35" s="214"/>
      <c r="H35" s="214"/>
      <c r="I35" s="213"/>
      <c r="J35" s="212"/>
      <c r="K35" s="215"/>
    </row>
    <row r="36" spans="1:11" ht="21" customHeight="1">
      <c r="A36" s="217"/>
      <c r="B36" s="213"/>
      <c r="C36" s="214"/>
      <c r="D36" s="214"/>
      <c r="E36" s="214"/>
      <c r="F36" s="214"/>
      <c r="G36" s="214"/>
      <c r="H36" s="214"/>
      <c r="I36" s="213"/>
      <c r="J36" s="212"/>
      <c r="K36" s="215"/>
    </row>
    <row r="37" spans="1:11" ht="21" customHeight="1">
      <c r="A37" s="217"/>
      <c r="B37" s="213"/>
      <c r="C37" s="214"/>
      <c r="D37" s="214"/>
      <c r="E37" s="214"/>
      <c r="F37" s="214"/>
      <c r="G37" s="214"/>
      <c r="H37" s="214"/>
      <c r="I37" s="213"/>
      <c r="J37" s="212"/>
      <c r="K37" s="215"/>
    </row>
    <row r="38" spans="1:11" ht="21" customHeight="1">
      <c r="A38" s="217"/>
      <c r="B38" s="213"/>
      <c r="C38" s="214"/>
      <c r="D38" s="214"/>
      <c r="E38" s="214"/>
      <c r="F38" s="214"/>
      <c r="G38" s="214"/>
      <c r="H38" s="214"/>
      <c r="I38" s="213"/>
      <c r="J38" s="212"/>
      <c r="K38" s="215"/>
    </row>
    <row r="39" spans="1:11" ht="21" customHeight="1">
      <c r="A39" s="217"/>
      <c r="B39" s="213"/>
      <c r="C39" s="214"/>
      <c r="D39" s="214"/>
      <c r="E39" s="214"/>
      <c r="F39" s="214"/>
      <c r="G39" s="214"/>
      <c r="H39" s="214"/>
      <c r="I39" s="213"/>
      <c r="J39" s="212"/>
      <c r="K39" s="215"/>
    </row>
    <row r="40" spans="1:11" ht="21" customHeight="1">
      <c r="A40" s="217"/>
      <c r="B40" s="213"/>
      <c r="C40" s="214"/>
      <c r="D40" s="214"/>
      <c r="E40" s="214"/>
      <c r="F40" s="214"/>
      <c r="G40" s="214"/>
      <c r="H40" s="214"/>
      <c r="I40" s="213"/>
      <c r="J40" s="212"/>
      <c r="K40" s="215"/>
    </row>
    <row r="41" spans="1:11" ht="21" customHeight="1">
      <c r="A41" s="217"/>
      <c r="B41" s="213"/>
      <c r="C41" s="214"/>
      <c r="D41" s="214"/>
      <c r="E41" s="214"/>
      <c r="F41" s="214"/>
      <c r="G41" s="214"/>
      <c r="H41" s="214"/>
      <c r="I41" s="213"/>
      <c r="J41" s="212"/>
      <c r="K41" s="215"/>
    </row>
    <row r="42" spans="1:11" ht="21" customHeight="1">
      <c r="A42" s="217"/>
      <c r="B42" s="213"/>
      <c r="C42" s="214"/>
      <c r="D42" s="214"/>
      <c r="E42" s="214"/>
      <c r="F42" s="214"/>
      <c r="G42" s="214"/>
      <c r="H42" s="214"/>
      <c r="I42" s="213"/>
      <c r="J42" s="212"/>
      <c r="K42" s="215"/>
    </row>
    <row r="43" spans="1:11" ht="21" customHeight="1">
      <c r="A43" s="217"/>
      <c r="B43" s="213"/>
      <c r="C43" s="214"/>
      <c r="D43" s="214"/>
      <c r="E43" s="214"/>
      <c r="F43" s="214"/>
      <c r="G43" s="214"/>
      <c r="H43" s="214"/>
      <c r="I43" s="213"/>
      <c r="J43" s="212"/>
      <c r="K43" s="215"/>
    </row>
    <row r="44" spans="1:11" ht="21" customHeight="1">
      <c r="A44" s="217"/>
      <c r="B44" s="213"/>
      <c r="C44" s="214"/>
      <c r="D44" s="214"/>
      <c r="E44" s="214"/>
      <c r="F44" s="214"/>
      <c r="G44" s="214"/>
      <c r="H44" s="214"/>
      <c r="I44" s="213"/>
      <c r="J44" s="212"/>
      <c r="K44" s="215"/>
    </row>
    <row r="45" spans="1:11" ht="21" customHeight="1">
      <c r="A45" s="217"/>
      <c r="B45" s="213"/>
      <c r="C45" s="214"/>
      <c r="D45" s="214"/>
      <c r="E45" s="214"/>
      <c r="F45" s="214"/>
      <c r="G45" s="214"/>
      <c r="H45" s="214"/>
      <c r="I45" s="213"/>
      <c r="J45" s="212"/>
      <c r="K45" s="215"/>
    </row>
    <row r="46" spans="1:11" ht="21" customHeight="1">
      <c r="A46" s="217"/>
      <c r="B46" s="213"/>
      <c r="C46" s="214"/>
      <c r="D46" s="214"/>
      <c r="E46" s="214"/>
      <c r="F46" s="214"/>
      <c r="G46" s="214"/>
      <c r="H46" s="214"/>
      <c r="I46" s="213"/>
      <c r="J46" s="212"/>
      <c r="K46" s="215"/>
    </row>
    <row r="47" spans="1:11" ht="21" customHeight="1">
      <c r="A47" s="217"/>
      <c r="B47" s="213"/>
      <c r="C47" s="214"/>
      <c r="D47" s="214"/>
      <c r="E47" s="214"/>
      <c r="F47" s="214"/>
      <c r="G47" s="214"/>
      <c r="H47" s="214"/>
      <c r="I47" s="213"/>
      <c r="J47" s="212"/>
      <c r="K47" s="215"/>
    </row>
    <row r="48" spans="1:11" ht="21" customHeight="1">
      <c r="A48" s="217"/>
      <c r="B48" s="213"/>
      <c r="C48" s="214"/>
      <c r="D48" s="214"/>
      <c r="E48" s="214"/>
      <c r="F48" s="214"/>
      <c r="G48" s="214"/>
      <c r="H48" s="214"/>
      <c r="I48" s="213"/>
      <c r="J48" s="212"/>
      <c r="K48" s="215"/>
    </row>
    <row r="49" spans="1:11" ht="21" customHeight="1">
      <c r="A49" s="217"/>
      <c r="B49" s="213"/>
      <c r="C49" s="214"/>
      <c r="D49" s="214"/>
      <c r="E49" s="214"/>
      <c r="F49" s="214"/>
      <c r="G49" s="214"/>
      <c r="H49" s="214"/>
      <c r="I49" s="213"/>
      <c r="J49" s="212"/>
      <c r="K49" s="215"/>
    </row>
    <row r="50" spans="1:11" ht="21" customHeight="1">
      <c r="A50" s="217"/>
      <c r="B50" s="213"/>
      <c r="C50" s="214"/>
      <c r="D50" s="214"/>
      <c r="E50" s="214"/>
      <c r="F50" s="214"/>
      <c r="G50" s="214"/>
      <c r="H50" s="214"/>
      <c r="I50" s="213"/>
      <c r="J50" s="212"/>
      <c r="K50" s="215"/>
    </row>
    <row r="72" spans="1:6" ht="35.25" customHeight="1">
      <c r="A72" s="256"/>
      <c r="B72" s="256"/>
      <c r="C72" s="256"/>
      <c r="D72" s="256"/>
      <c r="E72" s="256"/>
      <c r="F72" s="138"/>
    </row>
    <row r="73" spans="1:6">
      <c r="A73" s="138"/>
      <c r="B73" s="138"/>
      <c r="C73" s="138"/>
      <c r="D73" s="220"/>
      <c r="E73" s="138"/>
      <c r="F73" s="138"/>
    </row>
    <row r="74" spans="1:6" ht="26.25" customHeight="1">
      <c r="A74" s="207"/>
      <c r="B74" s="145"/>
      <c r="C74" s="145"/>
      <c r="D74" s="145"/>
      <c r="E74" s="145"/>
      <c r="F74" s="145"/>
    </row>
    <row r="75" spans="1:6" ht="26.25" customHeight="1">
      <c r="A75" s="207"/>
      <c r="B75" s="145"/>
      <c r="C75" s="145"/>
      <c r="D75" s="145"/>
      <c r="E75" s="145"/>
      <c r="F75" s="145"/>
    </row>
    <row r="76" spans="1:6" ht="26.25" customHeight="1">
      <c r="A76" s="207"/>
      <c r="B76" s="145"/>
      <c r="C76" s="145"/>
      <c r="D76" s="145"/>
      <c r="E76" s="145"/>
      <c r="F76" s="145"/>
    </row>
    <row r="77" spans="1:6" ht="26.25" customHeight="1">
      <c r="A77" s="207"/>
      <c r="B77" s="145"/>
      <c r="C77" s="145"/>
      <c r="D77" s="145"/>
      <c r="E77" s="145"/>
      <c r="F77" s="145"/>
    </row>
    <row r="78" spans="1:6" ht="26.25" customHeight="1">
      <c r="A78" s="207"/>
      <c r="B78" s="145"/>
      <c r="C78" s="145"/>
      <c r="D78" s="145"/>
      <c r="E78" s="145"/>
      <c r="F78" s="145"/>
    </row>
    <row r="79" spans="1:6" ht="26.25" customHeight="1">
      <c r="A79" s="207"/>
      <c r="B79" s="145"/>
      <c r="C79" s="145"/>
      <c r="D79" s="145"/>
      <c r="E79" s="145"/>
      <c r="F79" s="145"/>
    </row>
    <row r="100" spans="2:2">
      <c r="B100" s="145"/>
    </row>
    <row r="101" spans="2:2">
      <c r="B101" s="145"/>
    </row>
    <row r="102" spans="2:2">
      <c r="B102" s="145"/>
    </row>
  </sheetData>
  <mergeCells count="3">
    <mergeCell ref="A72:E72"/>
    <mergeCell ref="A2:V2"/>
    <mergeCell ref="A6:I6"/>
  </mergeCells>
  <pageMargins left="0.70866141732283505" right="0.70866141732283505" top="0.74803149606299202" bottom="0.74803149606299202" header="0.31496062992126" footer="0.31496062992126"/>
  <pageSetup paperSize="8" scale="36" orientation="landscape" r:id="rId1"/>
  <rowBreaks count="1" manualBreakCount="1">
    <brk id="53" max="24" man="1"/>
  </rowBreaks>
  <drawing r:id="rId2"/>
</worksheet>
</file>

<file path=xl/worksheets/sheet2.xml><?xml version="1.0" encoding="utf-8"?>
<worksheet xmlns="http://schemas.openxmlformats.org/spreadsheetml/2006/main" xmlns:r="http://schemas.openxmlformats.org/officeDocument/2006/relationships">
  <dimension ref="A6:T88"/>
  <sheetViews>
    <sheetView view="pageBreakPreview" zoomScale="55" zoomScaleNormal="70" zoomScaleSheetLayoutView="55" workbookViewId="0">
      <selection activeCell="A5" sqref="A5"/>
    </sheetView>
  </sheetViews>
  <sheetFormatPr defaultRowHeight="18"/>
  <cols>
    <col min="1" max="1" width="63.85546875" style="29" customWidth="1"/>
    <col min="2" max="2" width="63" style="61" customWidth="1"/>
    <col min="3" max="3" width="21.7109375" style="61" customWidth="1"/>
    <col min="4" max="4" width="24.42578125" style="61" customWidth="1"/>
    <col min="5" max="5" width="16.85546875" style="60" customWidth="1"/>
    <col min="6" max="6" width="13.140625" style="29" customWidth="1"/>
    <col min="7" max="7" width="12.85546875" style="60" customWidth="1"/>
    <col min="8" max="8" width="23.28515625" style="89" bestFit="1" customWidth="1"/>
    <col min="9" max="9" width="39.7109375" style="61" customWidth="1"/>
    <col min="10" max="10" width="97.42578125" style="61" customWidth="1"/>
    <col min="11" max="11" width="25" style="29" customWidth="1"/>
    <col min="12" max="20" width="9.140625" style="66"/>
    <col min="21" max="16384" width="9.140625" style="29"/>
  </cols>
  <sheetData>
    <row r="6" spans="1:20" s="27" customFormat="1">
      <c r="A6" s="268"/>
      <c r="B6" s="268"/>
      <c r="C6" s="268"/>
      <c r="D6" s="268"/>
      <c r="E6" s="268"/>
      <c r="F6" s="268"/>
      <c r="G6" s="268"/>
      <c r="H6" s="268"/>
      <c r="I6" s="26"/>
      <c r="J6" s="26"/>
      <c r="L6" s="65"/>
      <c r="M6" s="65"/>
      <c r="N6" s="65"/>
      <c r="O6" s="65"/>
      <c r="P6" s="65"/>
      <c r="Q6" s="65"/>
      <c r="R6" s="65"/>
      <c r="S6" s="65"/>
      <c r="T6" s="65"/>
    </row>
    <row r="7" spans="1:20" s="27" customFormat="1">
      <c r="A7" s="268"/>
      <c r="B7" s="268"/>
      <c r="C7" s="268"/>
      <c r="D7" s="268"/>
      <c r="E7" s="268"/>
      <c r="F7" s="268"/>
      <c r="G7" s="268"/>
      <c r="H7" s="268"/>
      <c r="I7" s="268"/>
      <c r="J7" s="268"/>
      <c r="K7" s="268"/>
      <c r="L7" s="65"/>
      <c r="M7" s="65"/>
      <c r="N7" s="65"/>
      <c r="O7" s="65"/>
      <c r="P7" s="65"/>
      <c r="Q7" s="65"/>
      <c r="R7" s="65"/>
      <c r="S7" s="65"/>
      <c r="T7" s="65"/>
    </row>
    <row r="8" spans="1:20" ht="32.25" customHeight="1">
      <c r="A8" s="270" t="s">
        <v>27</v>
      </c>
      <c r="B8" s="270"/>
      <c r="C8" s="270"/>
      <c r="D8" s="270"/>
      <c r="E8" s="270"/>
      <c r="F8" s="270"/>
      <c r="G8" s="270"/>
      <c r="H8" s="270"/>
      <c r="I8" s="270"/>
      <c r="J8" s="270"/>
      <c r="K8" s="270"/>
    </row>
    <row r="9" spans="1:20" ht="29.1" customHeight="1">
      <c r="A9" s="270"/>
      <c r="B9" s="270"/>
      <c r="C9" s="270"/>
      <c r="D9" s="270"/>
      <c r="E9" s="270"/>
      <c r="F9" s="270"/>
      <c r="G9" s="270"/>
      <c r="H9" s="270"/>
      <c r="I9" s="270"/>
      <c r="J9" s="270"/>
      <c r="K9" s="270"/>
    </row>
    <row r="10" spans="1:20" ht="29.1" customHeight="1">
      <c r="A10" s="260"/>
      <c r="B10" s="260"/>
      <c r="C10" s="260"/>
      <c r="D10" s="260"/>
      <c r="E10" s="260"/>
      <c r="F10" s="260"/>
      <c r="G10" s="260"/>
      <c r="H10" s="260"/>
      <c r="I10" s="260"/>
      <c r="J10" s="260"/>
      <c r="K10" s="260"/>
    </row>
    <row r="11" spans="1:20" ht="29.1" customHeight="1">
      <c r="A11" s="260" t="s">
        <v>16</v>
      </c>
      <c r="B11" s="260"/>
      <c r="C11" s="260"/>
      <c r="D11" s="260"/>
      <c r="E11" s="260"/>
      <c r="F11" s="260"/>
      <c r="G11" s="260"/>
      <c r="H11" s="260"/>
      <c r="I11" s="260"/>
      <c r="J11" s="260"/>
      <c r="K11" s="260"/>
    </row>
    <row r="12" spans="1:20" ht="29.1" customHeight="1">
      <c r="A12" s="260"/>
      <c r="B12" s="260"/>
      <c r="C12" s="260"/>
      <c r="D12" s="260"/>
      <c r="E12" s="260"/>
      <c r="F12" s="260"/>
      <c r="G12" s="260"/>
      <c r="H12" s="260"/>
      <c r="I12" s="260"/>
      <c r="J12" s="260"/>
      <c r="K12" s="260"/>
    </row>
    <row r="13" spans="1:20" ht="29.1" customHeight="1">
      <c r="A13" s="261"/>
      <c r="B13" s="261"/>
      <c r="C13" s="261"/>
      <c r="D13" s="261"/>
      <c r="E13" s="261"/>
      <c r="F13" s="261"/>
      <c r="G13" s="261"/>
      <c r="H13" s="261"/>
      <c r="I13" s="261"/>
      <c r="J13" s="261"/>
      <c r="K13" s="261"/>
    </row>
    <row r="14" spans="1:20" ht="60.75" customHeight="1">
      <c r="A14" s="146" t="s">
        <v>0</v>
      </c>
      <c r="B14" s="146" t="s">
        <v>1</v>
      </c>
      <c r="C14" s="147" t="s">
        <v>12</v>
      </c>
      <c r="D14" s="147" t="s">
        <v>13</v>
      </c>
      <c r="E14" s="146" t="s">
        <v>2</v>
      </c>
      <c r="F14" s="148" t="s">
        <v>3</v>
      </c>
      <c r="G14" s="146" t="s">
        <v>4</v>
      </c>
      <c r="H14" s="149" t="s">
        <v>5</v>
      </c>
      <c r="I14" s="150" t="s">
        <v>14</v>
      </c>
      <c r="J14" s="150" t="s">
        <v>10</v>
      </c>
      <c r="K14" s="150" t="s">
        <v>9</v>
      </c>
    </row>
    <row r="15" spans="1:20" ht="61.5" customHeight="1">
      <c r="A15" s="31" t="s">
        <v>91</v>
      </c>
      <c r="B15" s="2" t="s">
        <v>111</v>
      </c>
      <c r="C15" s="32" t="s">
        <v>56</v>
      </c>
      <c r="D15" s="33" t="s">
        <v>57</v>
      </c>
      <c r="E15" s="34" t="s">
        <v>58</v>
      </c>
      <c r="F15" s="182"/>
      <c r="G15" s="182"/>
      <c r="H15" s="67">
        <v>130530</v>
      </c>
      <c r="I15" s="7" t="s">
        <v>113</v>
      </c>
      <c r="J15" s="2" t="s">
        <v>111</v>
      </c>
      <c r="K15" s="19" t="s">
        <v>114</v>
      </c>
    </row>
    <row r="16" spans="1:20" ht="61.5" customHeight="1">
      <c r="A16" s="31" t="s">
        <v>92</v>
      </c>
      <c r="B16" s="7" t="s">
        <v>115</v>
      </c>
      <c r="C16" s="32" t="s">
        <v>56</v>
      </c>
      <c r="D16" s="33" t="s">
        <v>57</v>
      </c>
      <c r="E16" s="34" t="s">
        <v>58</v>
      </c>
      <c r="F16" s="182"/>
      <c r="G16" s="182"/>
      <c r="H16" s="67">
        <v>399164.63</v>
      </c>
      <c r="I16" s="7" t="s">
        <v>116</v>
      </c>
      <c r="J16" s="7" t="s">
        <v>117</v>
      </c>
      <c r="K16" s="22" t="s">
        <v>118</v>
      </c>
    </row>
    <row r="17" spans="1:20" ht="61.5" customHeight="1">
      <c r="A17" s="31" t="s">
        <v>93</v>
      </c>
      <c r="B17" s="2" t="s">
        <v>119</v>
      </c>
      <c r="C17" s="32" t="s">
        <v>56</v>
      </c>
      <c r="D17" s="33" t="s">
        <v>57</v>
      </c>
      <c r="E17" s="34" t="s">
        <v>58</v>
      </c>
      <c r="F17" s="182"/>
      <c r="G17" s="182"/>
      <c r="H17" s="67">
        <f>7059+9412</f>
        <v>16471</v>
      </c>
      <c r="I17" s="7" t="s">
        <v>120</v>
      </c>
      <c r="J17" s="7" t="s">
        <v>121</v>
      </c>
      <c r="K17" s="19" t="s">
        <v>114</v>
      </c>
    </row>
    <row r="18" spans="1:20" ht="61.5" customHeight="1">
      <c r="A18" s="31" t="s">
        <v>94</v>
      </c>
      <c r="B18" s="2" t="s">
        <v>119</v>
      </c>
      <c r="C18" s="32" t="s">
        <v>56</v>
      </c>
      <c r="D18" s="33" t="s">
        <v>57</v>
      </c>
      <c r="E18" s="34" t="s">
        <v>58</v>
      </c>
      <c r="F18" s="182"/>
      <c r="G18" s="182"/>
      <c r="H18" s="67">
        <f>7059*2</f>
        <v>14118</v>
      </c>
      <c r="I18" s="7" t="s">
        <v>120</v>
      </c>
      <c r="J18" s="7" t="s">
        <v>121</v>
      </c>
      <c r="K18" s="19" t="s">
        <v>114</v>
      </c>
    </row>
    <row r="19" spans="1:20" ht="61.5" customHeight="1">
      <c r="A19" s="31" t="s">
        <v>152</v>
      </c>
      <c r="B19" s="2" t="s">
        <v>119</v>
      </c>
      <c r="C19" s="32" t="s">
        <v>56</v>
      </c>
      <c r="D19" s="33" t="s">
        <v>57</v>
      </c>
      <c r="E19" s="34"/>
      <c r="F19" s="182"/>
      <c r="G19" s="182"/>
      <c r="H19" s="67">
        <f>7059*2</f>
        <v>14118</v>
      </c>
      <c r="I19" s="7" t="s">
        <v>120</v>
      </c>
      <c r="J19" s="7" t="s">
        <v>121</v>
      </c>
      <c r="K19" s="19" t="s">
        <v>114</v>
      </c>
    </row>
    <row r="20" spans="1:20" ht="61.5" customHeight="1">
      <c r="A20" s="31" t="s">
        <v>153</v>
      </c>
      <c r="B20" s="2" t="s">
        <v>119</v>
      </c>
      <c r="C20" s="32" t="s">
        <v>56</v>
      </c>
      <c r="D20" s="33" t="s">
        <v>57</v>
      </c>
      <c r="E20" s="34"/>
      <c r="F20" s="182"/>
      <c r="G20" s="182"/>
      <c r="H20" s="67">
        <f>11637+11637+19395</f>
        <v>42669</v>
      </c>
      <c r="I20" s="7" t="s">
        <v>120</v>
      </c>
      <c r="J20" s="7" t="s">
        <v>121</v>
      </c>
      <c r="K20" s="19" t="s">
        <v>114</v>
      </c>
    </row>
    <row r="21" spans="1:20" ht="61.5" customHeight="1">
      <c r="A21" s="31" t="s">
        <v>97</v>
      </c>
      <c r="B21" s="7" t="s">
        <v>122</v>
      </c>
      <c r="C21" s="32" t="s">
        <v>56</v>
      </c>
      <c r="D21" s="33" t="s">
        <v>57</v>
      </c>
      <c r="E21" s="34" t="s">
        <v>58</v>
      </c>
      <c r="F21" s="182"/>
      <c r="G21" s="182"/>
      <c r="H21" s="67">
        <v>186330.03</v>
      </c>
      <c r="I21" s="7" t="s">
        <v>116</v>
      </c>
      <c r="J21" s="7" t="s">
        <v>123</v>
      </c>
      <c r="K21" s="22" t="s">
        <v>124</v>
      </c>
    </row>
    <row r="22" spans="1:20" ht="61.5" customHeight="1">
      <c r="A22" s="31" t="s">
        <v>98</v>
      </c>
      <c r="B22" s="7" t="s">
        <v>210</v>
      </c>
      <c r="C22" s="32" t="s">
        <v>56</v>
      </c>
      <c r="D22" s="33" t="s">
        <v>57</v>
      </c>
      <c r="E22" s="34" t="s">
        <v>58</v>
      </c>
      <c r="F22" s="182"/>
      <c r="G22" s="182"/>
      <c r="H22" s="67">
        <v>727320</v>
      </c>
      <c r="I22" s="7" t="s">
        <v>116</v>
      </c>
      <c r="J22" s="7" t="s">
        <v>210</v>
      </c>
      <c r="K22" s="22" t="s">
        <v>211</v>
      </c>
    </row>
    <row r="23" spans="1:20" ht="61.5" customHeight="1">
      <c r="A23" s="31" t="s">
        <v>154</v>
      </c>
      <c r="B23" s="2" t="s">
        <v>193</v>
      </c>
      <c r="C23" s="32" t="s">
        <v>56</v>
      </c>
      <c r="D23" s="33" t="s">
        <v>57</v>
      </c>
      <c r="E23" s="34" t="s">
        <v>58</v>
      </c>
      <c r="F23" s="182"/>
      <c r="G23" s="182"/>
      <c r="H23" s="67">
        <v>5196555.5599999996</v>
      </c>
      <c r="I23" s="7" t="s">
        <v>116</v>
      </c>
      <c r="J23" s="2" t="s">
        <v>194</v>
      </c>
      <c r="K23" s="19" t="s">
        <v>192</v>
      </c>
    </row>
    <row r="24" spans="1:20" ht="61.5" customHeight="1">
      <c r="A24" s="31" t="s">
        <v>155</v>
      </c>
      <c r="B24" s="2" t="s">
        <v>145</v>
      </c>
      <c r="C24" s="32" t="s">
        <v>188</v>
      </c>
      <c r="D24" s="33" t="s">
        <v>189</v>
      </c>
      <c r="E24" s="34" t="s">
        <v>190</v>
      </c>
      <c r="F24" s="182"/>
      <c r="G24" s="182"/>
      <c r="H24" s="67">
        <v>90910</v>
      </c>
      <c r="I24" s="7" t="s">
        <v>116</v>
      </c>
      <c r="J24" s="2" t="s">
        <v>191</v>
      </c>
      <c r="K24" s="19" t="s">
        <v>192</v>
      </c>
    </row>
    <row r="25" spans="1:20" ht="61.5" customHeight="1">
      <c r="A25" s="31" t="s">
        <v>226</v>
      </c>
      <c r="B25" s="2" t="s">
        <v>174</v>
      </c>
      <c r="C25" s="32" t="s">
        <v>56</v>
      </c>
      <c r="D25" s="33" t="s">
        <v>57</v>
      </c>
      <c r="E25" s="34" t="s">
        <v>58</v>
      </c>
      <c r="F25" s="182"/>
      <c r="G25" s="182"/>
      <c r="H25" s="67">
        <v>32813.019999999997</v>
      </c>
      <c r="I25" s="7" t="s">
        <v>116</v>
      </c>
      <c r="J25" s="2" t="s">
        <v>242</v>
      </c>
      <c r="K25" s="19" t="s">
        <v>243</v>
      </c>
    </row>
    <row r="26" spans="1:20" ht="61.5" customHeight="1">
      <c r="A26" s="31" t="s">
        <v>227</v>
      </c>
      <c r="B26" s="2" t="s">
        <v>254</v>
      </c>
      <c r="C26" s="32" t="s">
        <v>56</v>
      </c>
      <c r="D26" s="33" t="s">
        <v>255</v>
      </c>
      <c r="E26" s="34" t="s">
        <v>256</v>
      </c>
      <c r="F26" s="182"/>
      <c r="G26" s="182"/>
      <c r="H26" s="67">
        <v>51345</v>
      </c>
      <c r="I26" s="7" t="s">
        <v>116</v>
      </c>
      <c r="J26" s="2" t="s">
        <v>257</v>
      </c>
      <c r="K26" s="19" t="s">
        <v>258</v>
      </c>
    </row>
    <row r="27" spans="1:20" ht="61.5" customHeight="1">
      <c r="A27" s="31" t="s">
        <v>279</v>
      </c>
      <c r="B27" s="2" t="s">
        <v>263</v>
      </c>
      <c r="C27" s="32" t="s">
        <v>56</v>
      </c>
      <c r="D27" s="33" t="s">
        <v>57</v>
      </c>
      <c r="E27" s="34" t="s">
        <v>58</v>
      </c>
      <c r="F27" s="182"/>
      <c r="G27" s="182"/>
      <c r="H27" s="67">
        <v>662823.9</v>
      </c>
      <c r="I27" s="7" t="s">
        <v>116</v>
      </c>
      <c r="J27" s="2" t="s">
        <v>264</v>
      </c>
      <c r="K27" s="19" t="s">
        <v>192</v>
      </c>
    </row>
    <row r="28" spans="1:20" ht="61.5" customHeight="1">
      <c r="A28" s="31" t="s">
        <v>276</v>
      </c>
      <c r="B28" s="2" t="s">
        <v>295</v>
      </c>
      <c r="C28" s="32" t="s">
        <v>126</v>
      </c>
      <c r="D28" s="33"/>
      <c r="E28" s="34"/>
      <c r="F28" s="182"/>
      <c r="G28" s="182"/>
      <c r="H28" s="67">
        <v>11340</v>
      </c>
      <c r="I28" s="7" t="s">
        <v>116</v>
      </c>
      <c r="J28" s="2" t="s">
        <v>296</v>
      </c>
      <c r="K28" s="19" t="s">
        <v>297</v>
      </c>
    </row>
    <row r="29" spans="1:20" ht="61.5" customHeight="1">
      <c r="A29" s="31" t="s">
        <v>277</v>
      </c>
      <c r="B29" s="2"/>
      <c r="C29" s="32"/>
      <c r="D29" s="33"/>
      <c r="E29" s="34"/>
      <c r="F29" s="182"/>
      <c r="G29" s="182"/>
      <c r="H29" s="67">
        <v>3808</v>
      </c>
      <c r="I29" s="7"/>
      <c r="J29" s="2"/>
      <c r="K29" s="19"/>
    </row>
    <row r="30" spans="1:20" ht="61.5" customHeight="1">
      <c r="A30" s="31" t="s">
        <v>278</v>
      </c>
      <c r="B30" s="2" t="s">
        <v>312</v>
      </c>
      <c r="C30" s="32" t="s">
        <v>56</v>
      </c>
      <c r="D30" s="33" t="s">
        <v>57</v>
      </c>
      <c r="E30" s="34" t="s">
        <v>58</v>
      </c>
      <c r="F30" s="182"/>
      <c r="G30" s="182"/>
      <c r="H30" s="67">
        <v>101469.93</v>
      </c>
      <c r="I30" s="7" t="s">
        <v>116</v>
      </c>
      <c r="J30" s="2" t="s">
        <v>313</v>
      </c>
      <c r="K30" s="19" t="s">
        <v>314</v>
      </c>
    </row>
    <row r="31" spans="1:20" ht="61.5" customHeight="1">
      <c r="A31" s="31" t="s">
        <v>341</v>
      </c>
      <c r="B31" s="2" t="s">
        <v>357</v>
      </c>
      <c r="C31" s="32" t="s">
        <v>56</v>
      </c>
      <c r="D31" s="33" t="s">
        <v>57</v>
      </c>
      <c r="E31" s="34" t="s">
        <v>58</v>
      </c>
      <c r="F31" s="182"/>
      <c r="G31" s="182"/>
      <c r="H31" s="67">
        <v>629492.51</v>
      </c>
      <c r="I31" s="7" t="s">
        <v>116</v>
      </c>
      <c r="J31" s="2" t="s">
        <v>358</v>
      </c>
      <c r="K31" s="19" t="s">
        <v>359</v>
      </c>
    </row>
    <row r="32" spans="1:20" s="39" customFormat="1" ht="61.5" customHeight="1">
      <c r="A32" s="37" t="s">
        <v>6</v>
      </c>
      <c r="B32" s="2"/>
      <c r="C32" s="2"/>
      <c r="D32" s="2"/>
      <c r="E32" s="9"/>
      <c r="F32" s="1"/>
      <c r="G32" s="9"/>
      <c r="H32" s="76">
        <f>SUM(H15:H31)</f>
        <v>8311278.5799999991</v>
      </c>
      <c r="I32" s="11"/>
      <c r="J32" s="11"/>
      <c r="K32" s="11"/>
      <c r="L32" s="23"/>
      <c r="M32" s="23"/>
      <c r="N32" s="23"/>
      <c r="O32" s="23"/>
      <c r="P32" s="23"/>
      <c r="Q32" s="23"/>
      <c r="R32" s="23"/>
      <c r="S32" s="23"/>
      <c r="T32" s="23"/>
    </row>
    <row r="33" spans="1:20" s="39" customFormat="1" ht="52.5" customHeight="1">
      <c r="A33" s="267"/>
      <c r="B33" s="267"/>
      <c r="C33" s="267"/>
      <c r="D33" s="267"/>
      <c r="E33" s="267"/>
      <c r="F33" s="267"/>
      <c r="G33" s="267"/>
      <c r="H33" s="267"/>
      <c r="I33" s="267"/>
      <c r="J33" s="267"/>
      <c r="K33" s="267"/>
      <c r="L33" s="23"/>
      <c r="M33" s="23"/>
      <c r="N33" s="23"/>
      <c r="O33" s="23"/>
      <c r="P33" s="23"/>
      <c r="Q33" s="23"/>
      <c r="R33" s="23"/>
      <c r="S33" s="23"/>
      <c r="T33" s="23"/>
    </row>
    <row r="34" spans="1:20" s="39" customFormat="1" ht="46.5" customHeight="1">
      <c r="A34" s="266" t="s">
        <v>28</v>
      </c>
      <c r="B34" s="266"/>
      <c r="C34" s="266"/>
      <c r="D34" s="266"/>
      <c r="E34" s="266"/>
      <c r="F34" s="266"/>
      <c r="G34" s="266"/>
      <c r="H34" s="266"/>
      <c r="I34" s="266"/>
      <c r="J34" s="266"/>
      <c r="K34" s="266"/>
      <c r="L34" s="23"/>
      <c r="M34" s="23"/>
      <c r="N34" s="23"/>
      <c r="O34" s="23"/>
      <c r="P34" s="23"/>
      <c r="Q34" s="23"/>
      <c r="R34" s="23"/>
      <c r="S34" s="23"/>
      <c r="T34" s="23"/>
    </row>
    <row r="35" spans="1:20" s="39" customFormat="1" ht="61.5" customHeight="1">
      <c r="A35" s="151" t="s">
        <v>0</v>
      </c>
      <c r="B35" s="151" t="s">
        <v>1</v>
      </c>
      <c r="C35" s="150" t="s">
        <v>12</v>
      </c>
      <c r="D35" s="150" t="s">
        <v>13</v>
      </c>
      <c r="E35" s="151" t="s">
        <v>2</v>
      </c>
      <c r="F35" s="152" t="s">
        <v>3</v>
      </c>
      <c r="G35" s="151" t="s">
        <v>4</v>
      </c>
      <c r="H35" s="76" t="s">
        <v>7</v>
      </c>
      <c r="I35" s="150" t="s">
        <v>14</v>
      </c>
      <c r="J35" s="150" t="s">
        <v>10</v>
      </c>
      <c r="K35" s="150" t="s">
        <v>9</v>
      </c>
      <c r="L35" s="23"/>
      <c r="M35" s="23"/>
      <c r="N35" s="23"/>
      <c r="O35" s="23"/>
      <c r="P35" s="23"/>
      <c r="Q35" s="23"/>
      <c r="R35" s="23"/>
      <c r="S35" s="23"/>
      <c r="T35" s="23"/>
    </row>
    <row r="36" spans="1:20" s="39" customFormat="1" ht="61.5" customHeight="1">
      <c r="A36" s="18"/>
      <c r="B36" s="24"/>
      <c r="C36" s="77"/>
      <c r="D36" s="77"/>
      <c r="E36" s="25"/>
      <c r="F36" s="6"/>
      <c r="G36" s="6"/>
      <c r="H36" s="72">
        <v>0</v>
      </c>
      <c r="I36" s="2"/>
      <c r="J36" s="11"/>
      <c r="K36" s="11"/>
      <c r="L36" s="23"/>
      <c r="M36" s="23"/>
      <c r="N36" s="23"/>
      <c r="O36" s="23"/>
      <c r="P36" s="23"/>
      <c r="Q36" s="23"/>
      <c r="R36" s="23"/>
      <c r="S36" s="23"/>
      <c r="T36" s="23"/>
    </row>
    <row r="37" spans="1:20" s="36" customFormat="1" ht="61.5" customHeight="1">
      <c r="A37" s="18"/>
      <c r="B37" s="7"/>
      <c r="C37" s="77"/>
      <c r="D37" s="77"/>
      <c r="E37" s="25"/>
      <c r="F37" s="6"/>
      <c r="G37" s="6"/>
      <c r="H37" s="72">
        <v>0</v>
      </c>
      <c r="I37" s="79"/>
      <c r="J37" s="7"/>
      <c r="K37" s="7"/>
    </row>
    <row r="38" spans="1:20" s="39" customFormat="1" ht="61.5" customHeight="1">
      <c r="A38" s="44"/>
      <c r="B38" s="11"/>
      <c r="C38" s="11"/>
      <c r="D38" s="11"/>
      <c r="E38" s="5"/>
      <c r="F38" s="45"/>
      <c r="G38" s="45"/>
      <c r="H38" s="76">
        <f>SUM(H36:H37)</f>
        <v>0</v>
      </c>
      <c r="I38" s="11"/>
      <c r="J38" s="11"/>
      <c r="K38" s="30"/>
      <c r="L38" s="23"/>
      <c r="M38" s="23"/>
      <c r="N38" s="23"/>
      <c r="O38" s="23"/>
      <c r="P38" s="23"/>
      <c r="Q38" s="23"/>
      <c r="R38" s="23"/>
      <c r="S38" s="23"/>
      <c r="T38" s="23"/>
    </row>
    <row r="39" spans="1:20" s="39" customFormat="1" ht="61.5" customHeight="1">
      <c r="A39" s="269"/>
      <c r="B39" s="269"/>
      <c r="C39" s="269"/>
      <c r="D39" s="269"/>
      <c r="E39" s="269"/>
      <c r="F39" s="269"/>
      <c r="G39" s="269"/>
      <c r="H39" s="269"/>
      <c r="I39" s="269"/>
      <c r="J39" s="269"/>
      <c r="K39" s="269"/>
      <c r="L39" s="23"/>
      <c r="M39" s="23"/>
      <c r="N39" s="23"/>
      <c r="O39" s="23"/>
      <c r="P39" s="23"/>
      <c r="Q39" s="23"/>
      <c r="R39" s="23"/>
      <c r="S39" s="23"/>
      <c r="T39" s="23"/>
    </row>
    <row r="40" spans="1:20" s="39" customFormat="1" ht="39" customHeight="1">
      <c r="A40" s="264" t="s">
        <v>29</v>
      </c>
      <c r="B40" s="264"/>
      <c r="C40" s="264"/>
      <c r="D40" s="264"/>
      <c r="E40" s="264"/>
      <c r="F40" s="264"/>
      <c r="G40" s="264"/>
      <c r="H40" s="264"/>
      <c r="I40" s="264"/>
      <c r="J40" s="264"/>
      <c r="K40" s="264"/>
      <c r="L40" s="23"/>
      <c r="M40" s="23"/>
      <c r="N40" s="23"/>
      <c r="O40" s="23"/>
      <c r="P40" s="23"/>
      <c r="Q40" s="23"/>
      <c r="R40" s="23"/>
      <c r="S40" s="23"/>
      <c r="T40" s="23"/>
    </row>
    <row r="41" spans="1:20" s="39" customFormat="1" ht="61.5" customHeight="1">
      <c r="A41" s="151" t="s">
        <v>0</v>
      </c>
      <c r="B41" s="151" t="s">
        <v>1</v>
      </c>
      <c r="C41" s="150" t="s">
        <v>12</v>
      </c>
      <c r="D41" s="150" t="s">
        <v>13</v>
      </c>
      <c r="E41" s="151" t="s">
        <v>2</v>
      </c>
      <c r="F41" s="152" t="s">
        <v>3</v>
      </c>
      <c r="G41" s="151" t="s">
        <v>4</v>
      </c>
      <c r="H41" s="76" t="s">
        <v>7</v>
      </c>
      <c r="I41" s="150" t="s">
        <v>14</v>
      </c>
      <c r="J41" s="150" t="s">
        <v>10</v>
      </c>
      <c r="K41" s="150" t="s">
        <v>9</v>
      </c>
      <c r="L41" s="23"/>
      <c r="M41" s="23"/>
      <c r="N41" s="23"/>
      <c r="O41" s="23"/>
      <c r="P41" s="23"/>
      <c r="Q41" s="23"/>
      <c r="R41" s="23"/>
      <c r="S41" s="23"/>
      <c r="T41" s="23"/>
    </row>
    <row r="42" spans="1:20" s="39" customFormat="1" ht="61.5" customHeight="1">
      <c r="A42" s="31"/>
      <c r="B42" s="139"/>
      <c r="C42" s="81"/>
      <c r="D42" s="81"/>
      <c r="E42" s="16"/>
      <c r="F42" s="6"/>
      <c r="G42" s="6"/>
      <c r="H42" s="80">
        <v>0</v>
      </c>
      <c r="I42" s="2"/>
      <c r="J42" s="139"/>
      <c r="K42" s="2"/>
      <c r="L42" s="23"/>
      <c r="M42" s="23"/>
      <c r="N42" s="23"/>
      <c r="O42" s="23"/>
      <c r="P42" s="23"/>
      <c r="Q42" s="23"/>
      <c r="R42" s="23"/>
      <c r="S42" s="23"/>
      <c r="T42" s="23"/>
    </row>
    <row r="43" spans="1:20" s="39" customFormat="1" ht="61.5" customHeight="1">
      <c r="A43" s="3"/>
      <c r="B43" s="139"/>
      <c r="C43" s="81"/>
      <c r="D43" s="81"/>
      <c r="E43" s="16"/>
      <c r="F43" s="6"/>
      <c r="G43" s="6"/>
      <c r="H43" s="14">
        <v>0</v>
      </c>
      <c r="I43" s="2"/>
      <c r="J43" s="139"/>
      <c r="K43" s="2"/>
      <c r="L43" s="23"/>
      <c r="M43" s="23"/>
      <c r="N43" s="23"/>
      <c r="O43" s="23"/>
      <c r="P43" s="23"/>
      <c r="Q43" s="23"/>
      <c r="R43" s="23"/>
      <c r="S43" s="23"/>
      <c r="T43" s="23"/>
    </row>
    <row r="44" spans="1:20" s="47" customFormat="1" ht="49.5" customHeight="1">
      <c r="A44" s="46" t="s">
        <v>6</v>
      </c>
      <c r="B44" s="30"/>
      <c r="C44" s="30"/>
      <c r="D44" s="30"/>
      <c r="E44" s="41"/>
      <c r="F44" s="46"/>
      <c r="G44" s="41"/>
      <c r="H44" s="83">
        <f>SUM(H42:H43)</f>
        <v>0</v>
      </c>
      <c r="I44" s="11"/>
      <c r="J44" s="11"/>
      <c r="K44" s="11"/>
      <c r="L44" s="84"/>
      <c r="M44" s="84"/>
      <c r="N44" s="84"/>
      <c r="O44" s="84"/>
      <c r="P44" s="84"/>
      <c r="Q44" s="84"/>
      <c r="R44" s="84"/>
      <c r="S44" s="84"/>
      <c r="T44" s="84"/>
    </row>
    <row r="45" spans="1:20" s="47" customFormat="1" ht="29.1" customHeight="1">
      <c r="A45" s="264"/>
      <c r="B45" s="264"/>
      <c r="C45" s="264"/>
      <c r="D45" s="264"/>
      <c r="E45" s="264"/>
      <c r="F45" s="264"/>
      <c r="G45" s="264"/>
      <c r="H45" s="264"/>
      <c r="I45" s="264"/>
      <c r="J45" s="264"/>
      <c r="K45" s="264"/>
      <c r="L45" s="84"/>
      <c r="M45" s="84"/>
      <c r="N45" s="84"/>
      <c r="O45" s="84"/>
      <c r="P45" s="84"/>
      <c r="Q45" s="84"/>
      <c r="R45" s="84"/>
      <c r="S45" s="84"/>
      <c r="T45" s="84"/>
    </row>
    <row r="46" spans="1:20" s="47" customFormat="1" ht="32.25" customHeight="1">
      <c r="A46" s="268" t="s">
        <v>17</v>
      </c>
      <c r="B46" s="268"/>
      <c r="C46" s="268"/>
      <c r="D46" s="268"/>
      <c r="E46" s="268"/>
      <c r="F46" s="268"/>
      <c r="G46" s="268"/>
      <c r="H46" s="268"/>
      <c r="I46" s="268"/>
      <c r="J46" s="268"/>
      <c r="K46" s="268"/>
      <c r="L46" s="84"/>
      <c r="M46" s="84"/>
      <c r="N46" s="84"/>
      <c r="O46" s="84"/>
      <c r="P46" s="84"/>
      <c r="Q46" s="84"/>
      <c r="R46" s="84"/>
      <c r="S46" s="84"/>
      <c r="T46" s="84"/>
    </row>
    <row r="47" spans="1:20" s="47" customFormat="1" ht="51" customHeight="1">
      <c r="A47" s="151" t="s">
        <v>0</v>
      </c>
      <c r="B47" s="151" t="s">
        <v>1</v>
      </c>
      <c r="C47" s="150" t="s">
        <v>12</v>
      </c>
      <c r="D47" s="150" t="s">
        <v>13</v>
      </c>
      <c r="E47" s="151" t="s">
        <v>2</v>
      </c>
      <c r="F47" s="152" t="s">
        <v>3</v>
      </c>
      <c r="G47" s="151" t="s">
        <v>4</v>
      </c>
      <c r="H47" s="76" t="s">
        <v>7</v>
      </c>
      <c r="I47" s="150" t="s">
        <v>14</v>
      </c>
      <c r="J47" s="150" t="s">
        <v>10</v>
      </c>
      <c r="K47" s="150" t="s">
        <v>9</v>
      </c>
      <c r="L47" s="84"/>
      <c r="M47" s="84"/>
      <c r="N47" s="84"/>
      <c r="O47" s="84"/>
      <c r="P47" s="84"/>
      <c r="Q47" s="84"/>
      <c r="R47" s="84"/>
      <c r="S47" s="84"/>
      <c r="T47" s="84"/>
    </row>
    <row r="48" spans="1:20" s="84" customFormat="1" ht="48.75" customHeight="1">
      <c r="A48" s="31" t="s">
        <v>64</v>
      </c>
      <c r="B48" s="2" t="s">
        <v>65</v>
      </c>
      <c r="C48" s="32" t="s">
        <v>56</v>
      </c>
      <c r="D48" s="33" t="s">
        <v>66</v>
      </c>
      <c r="E48" s="34" t="s">
        <v>58</v>
      </c>
      <c r="F48" s="182"/>
      <c r="G48" s="182"/>
      <c r="H48" s="67">
        <v>108019.84</v>
      </c>
      <c r="I48" s="7" t="s">
        <v>65</v>
      </c>
      <c r="J48" s="2" t="s">
        <v>53</v>
      </c>
      <c r="K48" s="19" t="s">
        <v>67</v>
      </c>
    </row>
    <row r="49" spans="1:20" s="84" customFormat="1" ht="44.25" customHeight="1">
      <c r="A49" s="2" t="s">
        <v>339</v>
      </c>
      <c r="B49" s="2" t="s">
        <v>354</v>
      </c>
      <c r="C49" s="32" t="s">
        <v>56</v>
      </c>
      <c r="D49" s="33" t="s">
        <v>66</v>
      </c>
      <c r="E49" s="34" t="s">
        <v>58</v>
      </c>
      <c r="F49" s="10"/>
      <c r="G49" s="10"/>
      <c r="H49" s="12">
        <v>75137.399999999994</v>
      </c>
      <c r="I49" s="2" t="s">
        <v>65</v>
      </c>
      <c r="J49" s="2" t="s">
        <v>355</v>
      </c>
      <c r="K49" s="2" t="s">
        <v>129</v>
      </c>
    </row>
    <row r="50" spans="1:20" s="39" customFormat="1" ht="46.5" customHeight="1">
      <c r="A50" s="46" t="s">
        <v>6</v>
      </c>
      <c r="B50" s="11"/>
      <c r="C50" s="11"/>
      <c r="D50" s="11"/>
      <c r="E50" s="5"/>
      <c r="F50" s="19"/>
      <c r="G50" s="5"/>
      <c r="H50" s="76">
        <f>SUM(H48:H49)</f>
        <v>183157.24</v>
      </c>
      <c r="I50" s="11"/>
      <c r="J50" s="11"/>
      <c r="K50" s="11"/>
      <c r="L50" s="23"/>
      <c r="M50" s="23"/>
      <c r="N50" s="23"/>
      <c r="O50" s="23"/>
      <c r="P50" s="23"/>
      <c r="Q50" s="23"/>
      <c r="R50" s="23"/>
      <c r="S50" s="23"/>
      <c r="T50" s="23"/>
    </row>
    <row r="51" spans="1:20" s="39" customFormat="1" ht="29.1" customHeight="1">
      <c r="A51" s="47"/>
      <c r="B51" s="40"/>
      <c r="C51" s="40"/>
      <c r="D51" s="40"/>
      <c r="E51" s="50"/>
      <c r="F51" s="51"/>
      <c r="G51" s="50"/>
      <c r="H51" s="52"/>
      <c r="I51" s="40"/>
      <c r="J51" s="40"/>
      <c r="K51" s="40"/>
      <c r="L51" s="23"/>
      <c r="M51" s="23"/>
      <c r="N51" s="23"/>
      <c r="O51" s="23"/>
      <c r="P51" s="23"/>
      <c r="Q51" s="23"/>
      <c r="R51" s="23"/>
      <c r="S51" s="23"/>
      <c r="T51" s="23"/>
    </row>
    <row r="52" spans="1:20" s="39" customFormat="1" ht="48.75" customHeight="1">
      <c r="A52" s="264"/>
      <c r="B52" s="264"/>
      <c r="C52" s="264"/>
      <c r="D52" s="264"/>
      <c r="E52" s="264"/>
      <c r="F52" s="264"/>
      <c r="G52" s="264"/>
      <c r="H52" s="264"/>
      <c r="I52" s="264"/>
      <c r="J52" s="264"/>
      <c r="K52" s="264"/>
      <c r="L52" s="23"/>
      <c r="M52" s="23"/>
      <c r="N52" s="23"/>
      <c r="O52" s="23"/>
      <c r="P52" s="23"/>
      <c r="Q52" s="23"/>
      <c r="R52" s="23"/>
      <c r="S52" s="23"/>
      <c r="T52" s="23"/>
    </row>
    <row r="53" spans="1:20" s="53" customFormat="1" ht="49.5" customHeight="1">
      <c r="A53" s="260" t="s">
        <v>18</v>
      </c>
      <c r="B53" s="260"/>
      <c r="C53" s="260"/>
      <c r="D53" s="260"/>
      <c r="E53" s="260"/>
      <c r="F53" s="260"/>
      <c r="G53" s="260"/>
      <c r="H53" s="260"/>
      <c r="I53" s="260"/>
      <c r="J53" s="260"/>
      <c r="K53" s="260"/>
      <c r="L53" s="85"/>
      <c r="M53" s="85"/>
      <c r="N53" s="85"/>
      <c r="O53" s="85"/>
      <c r="P53" s="85"/>
      <c r="Q53" s="85"/>
      <c r="R53" s="85"/>
      <c r="S53" s="85"/>
      <c r="T53" s="85"/>
    </row>
    <row r="54" spans="1:20" s="39" customFormat="1" ht="52.5" customHeight="1">
      <c r="A54" s="151" t="s">
        <v>0</v>
      </c>
      <c r="B54" s="151" t="s">
        <v>1</v>
      </c>
      <c r="C54" s="150" t="s">
        <v>12</v>
      </c>
      <c r="D54" s="150" t="s">
        <v>13</v>
      </c>
      <c r="E54" s="151" t="s">
        <v>2</v>
      </c>
      <c r="F54" s="152" t="s">
        <v>3</v>
      </c>
      <c r="G54" s="151" t="s">
        <v>4</v>
      </c>
      <c r="H54" s="76" t="s">
        <v>7</v>
      </c>
      <c r="I54" s="150" t="s">
        <v>14</v>
      </c>
      <c r="J54" s="150" t="s">
        <v>10</v>
      </c>
      <c r="K54" s="150" t="s">
        <v>9</v>
      </c>
      <c r="L54" s="23"/>
      <c r="M54" s="23"/>
      <c r="N54" s="23"/>
      <c r="O54" s="23"/>
      <c r="P54" s="23"/>
      <c r="Q54" s="23"/>
      <c r="R54" s="23"/>
      <c r="S54" s="23"/>
      <c r="T54" s="23"/>
    </row>
    <row r="55" spans="1:20" s="39" customFormat="1" ht="52.5" customHeight="1">
      <c r="A55" s="18" t="s">
        <v>49</v>
      </c>
      <c r="B55" s="7" t="s">
        <v>50</v>
      </c>
      <c r="C55" s="140" t="s">
        <v>51</v>
      </c>
      <c r="D55" s="141"/>
      <c r="E55" s="142"/>
      <c r="F55" s="185"/>
      <c r="G55" s="185"/>
      <c r="H55" s="67">
        <f>1500+521+450+930</f>
        <v>3401</v>
      </c>
      <c r="I55" s="7" t="s">
        <v>53</v>
      </c>
      <c r="J55" s="7" t="s">
        <v>50</v>
      </c>
      <c r="K55" s="22" t="s">
        <v>52</v>
      </c>
      <c r="L55" s="23"/>
      <c r="M55" s="23"/>
      <c r="N55" s="23"/>
      <c r="O55" s="23"/>
      <c r="P55" s="23"/>
      <c r="Q55" s="23"/>
      <c r="R55" s="23"/>
      <c r="S55" s="23"/>
      <c r="T55" s="23"/>
    </row>
    <row r="56" spans="1:20" s="39" customFormat="1" ht="52.5" customHeight="1">
      <c r="A56" s="18" t="s">
        <v>49</v>
      </c>
      <c r="B56" s="7" t="s">
        <v>55</v>
      </c>
      <c r="C56" s="140" t="s">
        <v>56</v>
      </c>
      <c r="D56" s="141" t="s">
        <v>57</v>
      </c>
      <c r="E56" s="142" t="s">
        <v>58</v>
      </c>
      <c r="F56" s="185"/>
      <c r="G56" s="185"/>
      <c r="H56" s="67">
        <f>1340+2779</f>
        <v>4119</v>
      </c>
      <c r="I56" s="7" t="s">
        <v>53</v>
      </c>
      <c r="J56" s="7" t="s">
        <v>103</v>
      </c>
      <c r="K56" s="22"/>
      <c r="L56" s="23"/>
      <c r="M56" s="23"/>
      <c r="N56" s="23"/>
      <c r="O56" s="23"/>
      <c r="P56" s="23"/>
      <c r="Q56" s="23"/>
      <c r="R56" s="23"/>
      <c r="S56" s="23"/>
      <c r="T56" s="23"/>
    </row>
    <row r="57" spans="1:20" s="73" customFormat="1" ht="45.75" customHeight="1">
      <c r="A57" s="31" t="s">
        <v>104</v>
      </c>
      <c r="B57" s="7" t="s">
        <v>130</v>
      </c>
      <c r="C57" s="140" t="s">
        <v>112</v>
      </c>
      <c r="D57" s="141" t="s">
        <v>66</v>
      </c>
      <c r="E57" s="142" t="s">
        <v>58</v>
      </c>
      <c r="F57" s="185"/>
      <c r="G57" s="182"/>
      <c r="H57" s="67">
        <f>82445.94+741+35175.84+45486+7649.4</f>
        <v>171498.18</v>
      </c>
      <c r="I57" s="7" t="s">
        <v>130</v>
      </c>
      <c r="J57" s="7" t="s">
        <v>131</v>
      </c>
      <c r="K57" s="22" t="s">
        <v>132</v>
      </c>
    </row>
    <row r="58" spans="1:20" s="73" customFormat="1" ht="45.75" customHeight="1">
      <c r="A58" s="31" t="s">
        <v>105</v>
      </c>
      <c r="B58" s="8" t="s">
        <v>125</v>
      </c>
      <c r="C58" s="43" t="s">
        <v>126</v>
      </c>
      <c r="D58" s="33"/>
      <c r="E58" s="34"/>
      <c r="F58" s="181"/>
      <c r="G58" s="182"/>
      <c r="H58" s="67">
        <v>90000</v>
      </c>
      <c r="I58" s="1" t="s">
        <v>127</v>
      </c>
      <c r="J58" s="8" t="s">
        <v>128</v>
      </c>
      <c r="K58" s="2" t="s">
        <v>129</v>
      </c>
    </row>
    <row r="59" spans="1:20" s="73" customFormat="1" ht="45.75" customHeight="1">
      <c r="A59" s="31" t="s">
        <v>163</v>
      </c>
      <c r="B59" s="2" t="s">
        <v>130</v>
      </c>
      <c r="C59" s="32" t="s">
        <v>51</v>
      </c>
      <c r="D59" s="33"/>
      <c r="E59" s="34"/>
      <c r="F59" s="182"/>
      <c r="G59" s="182"/>
      <c r="H59" s="67">
        <f>6158+3360+1371+2010-1.3+2382.6</f>
        <v>15280.300000000001</v>
      </c>
      <c r="I59" s="7" t="s">
        <v>130</v>
      </c>
      <c r="J59" s="2" t="s">
        <v>212</v>
      </c>
      <c r="K59" s="19" t="s">
        <v>213</v>
      </c>
    </row>
    <row r="60" spans="1:20" s="73" customFormat="1" ht="48.75" customHeight="1">
      <c r="A60" s="8" t="s">
        <v>230</v>
      </c>
      <c r="B60" s="8" t="s">
        <v>259</v>
      </c>
      <c r="C60" s="43" t="s">
        <v>51</v>
      </c>
      <c r="D60" s="43"/>
      <c r="E60" s="9"/>
      <c r="F60" s="183"/>
      <c r="G60" s="183"/>
      <c r="H60" s="67">
        <v>1254</v>
      </c>
      <c r="I60" s="1" t="s">
        <v>260</v>
      </c>
      <c r="J60" s="8" t="s">
        <v>261</v>
      </c>
      <c r="K60" s="2" t="s">
        <v>74</v>
      </c>
    </row>
    <row r="61" spans="1:20" s="73" customFormat="1" ht="48.75" customHeight="1">
      <c r="A61" s="8" t="s">
        <v>231</v>
      </c>
      <c r="B61" s="8" t="s">
        <v>125</v>
      </c>
      <c r="C61" s="43" t="s">
        <v>51</v>
      </c>
      <c r="D61" s="43"/>
      <c r="E61" s="9"/>
      <c r="F61" s="183"/>
      <c r="G61" s="183"/>
      <c r="H61" s="67">
        <f>35089.2+1800+2000+1950</f>
        <v>40839.199999999997</v>
      </c>
      <c r="I61" s="1" t="s">
        <v>53</v>
      </c>
      <c r="J61" s="8" t="s">
        <v>262</v>
      </c>
      <c r="K61" s="2"/>
    </row>
    <row r="62" spans="1:20" s="73" customFormat="1" ht="48.75" customHeight="1">
      <c r="A62" s="8" t="s">
        <v>232</v>
      </c>
      <c r="B62" s="8" t="s">
        <v>125</v>
      </c>
      <c r="C62" s="43" t="s">
        <v>51</v>
      </c>
      <c r="D62" s="43"/>
      <c r="E62" s="9"/>
      <c r="F62" s="183"/>
      <c r="G62" s="183"/>
      <c r="H62" s="67">
        <v>19999</v>
      </c>
      <c r="I62" s="1" t="s">
        <v>53</v>
      </c>
      <c r="J62" s="8" t="s">
        <v>325</v>
      </c>
      <c r="K62" s="2" t="s">
        <v>326</v>
      </c>
    </row>
    <row r="63" spans="1:20" s="73" customFormat="1" ht="48.75" customHeight="1">
      <c r="A63" s="8" t="s">
        <v>233</v>
      </c>
      <c r="B63" s="8" t="s">
        <v>244</v>
      </c>
      <c r="C63" s="43" t="s">
        <v>51</v>
      </c>
      <c r="D63" s="43"/>
      <c r="E63" s="9"/>
      <c r="F63" s="183"/>
      <c r="G63" s="183"/>
      <c r="H63" s="67">
        <f>2300+400</f>
        <v>2700</v>
      </c>
      <c r="I63" s="1" t="s">
        <v>245</v>
      </c>
      <c r="J63" s="8" t="s">
        <v>186</v>
      </c>
      <c r="K63" s="2" t="s">
        <v>246</v>
      </c>
    </row>
    <row r="64" spans="1:20" s="73" customFormat="1" ht="48.75" customHeight="1">
      <c r="A64" s="24" t="s">
        <v>284</v>
      </c>
      <c r="B64" s="24" t="s">
        <v>319</v>
      </c>
      <c r="C64" s="43" t="s">
        <v>51</v>
      </c>
      <c r="D64" s="43"/>
      <c r="E64" s="9"/>
      <c r="F64" s="183"/>
      <c r="G64" s="183"/>
      <c r="H64" s="21">
        <v>100000</v>
      </c>
      <c r="I64" s="1" t="s">
        <v>53</v>
      </c>
      <c r="J64" s="8" t="s">
        <v>327</v>
      </c>
      <c r="K64" s="2" t="s">
        <v>328</v>
      </c>
    </row>
    <row r="65" spans="1:20" s="73" customFormat="1" ht="48.75" customHeight="1">
      <c r="A65" s="24" t="s">
        <v>286</v>
      </c>
      <c r="B65" s="24" t="s">
        <v>319</v>
      </c>
      <c r="C65" s="43" t="s">
        <v>51</v>
      </c>
      <c r="D65" s="43"/>
      <c r="E65" s="9"/>
      <c r="F65" s="183"/>
      <c r="G65" s="183"/>
      <c r="H65" s="21">
        <v>18500</v>
      </c>
      <c r="I65" s="1" t="s">
        <v>53</v>
      </c>
      <c r="J65" s="8" t="s">
        <v>324</v>
      </c>
      <c r="K65" s="2" t="s">
        <v>322</v>
      </c>
    </row>
    <row r="66" spans="1:20" s="73" customFormat="1" ht="48.75" customHeight="1">
      <c r="A66" s="24" t="s">
        <v>320</v>
      </c>
      <c r="B66" s="24" t="s">
        <v>319</v>
      </c>
      <c r="C66" s="43" t="s">
        <v>51</v>
      </c>
      <c r="D66" s="43"/>
      <c r="E66" s="9"/>
      <c r="F66" s="183"/>
      <c r="G66" s="183"/>
      <c r="H66" s="21">
        <v>9850</v>
      </c>
      <c r="I66" s="1" t="s">
        <v>53</v>
      </c>
      <c r="J66" s="8" t="s">
        <v>321</v>
      </c>
      <c r="K66" s="2" t="s">
        <v>322</v>
      </c>
    </row>
    <row r="67" spans="1:20" s="73" customFormat="1" ht="48.75" customHeight="1">
      <c r="A67" s="24" t="s">
        <v>287</v>
      </c>
      <c r="B67" s="24" t="s">
        <v>319</v>
      </c>
      <c r="C67" s="43" t="s">
        <v>51</v>
      </c>
      <c r="D67" s="43"/>
      <c r="E67" s="9"/>
      <c r="F67" s="183"/>
      <c r="G67" s="183"/>
      <c r="H67" s="21">
        <v>9750</v>
      </c>
      <c r="I67" s="1" t="s">
        <v>53</v>
      </c>
      <c r="J67" s="8" t="s">
        <v>323</v>
      </c>
      <c r="K67" s="2" t="s">
        <v>322</v>
      </c>
    </row>
    <row r="68" spans="1:20" s="73" customFormat="1" ht="48.75" customHeight="1">
      <c r="A68" s="24" t="s">
        <v>288</v>
      </c>
      <c r="B68" s="8" t="s">
        <v>244</v>
      </c>
      <c r="C68" s="43" t="s">
        <v>51</v>
      </c>
      <c r="D68" s="43"/>
      <c r="E68" s="9"/>
      <c r="F68" s="183"/>
      <c r="G68" s="183"/>
      <c r="H68" s="21">
        <f>5900+8900</f>
        <v>14800</v>
      </c>
      <c r="I68" s="1" t="s">
        <v>245</v>
      </c>
      <c r="J68" s="8" t="s">
        <v>186</v>
      </c>
      <c r="K68" s="2" t="s">
        <v>300</v>
      </c>
    </row>
    <row r="69" spans="1:20" s="73" customFormat="1" ht="48.75" customHeight="1">
      <c r="A69" s="24" t="s">
        <v>348</v>
      </c>
      <c r="B69" s="8" t="s">
        <v>125</v>
      </c>
      <c r="C69" s="43" t="s">
        <v>51</v>
      </c>
      <c r="D69" s="43"/>
      <c r="E69" s="9"/>
      <c r="F69" s="183"/>
      <c r="G69" s="183"/>
      <c r="H69" s="21">
        <v>17200</v>
      </c>
      <c r="I69" s="1" t="s">
        <v>53</v>
      </c>
      <c r="J69" s="8" t="s">
        <v>384</v>
      </c>
      <c r="K69" s="2" t="s">
        <v>322</v>
      </c>
    </row>
    <row r="70" spans="1:20" s="73" customFormat="1" ht="48.75" customHeight="1">
      <c r="A70" s="8" t="s">
        <v>349</v>
      </c>
      <c r="B70" s="8" t="s">
        <v>244</v>
      </c>
      <c r="C70" s="43" t="s">
        <v>51</v>
      </c>
      <c r="D70" s="43"/>
      <c r="E70" s="9"/>
      <c r="F70" s="183"/>
      <c r="G70" s="183"/>
      <c r="H70" s="67">
        <v>9800</v>
      </c>
      <c r="I70" s="1" t="s">
        <v>245</v>
      </c>
      <c r="J70" s="8" t="s">
        <v>186</v>
      </c>
      <c r="K70" s="2" t="s">
        <v>356</v>
      </c>
    </row>
    <row r="71" spans="1:20" s="73" customFormat="1" ht="48.75" customHeight="1">
      <c r="A71" s="8" t="s">
        <v>350</v>
      </c>
      <c r="B71" s="8" t="s">
        <v>130</v>
      </c>
      <c r="C71" s="43" t="s">
        <v>51</v>
      </c>
      <c r="D71" s="43"/>
      <c r="E71" s="9"/>
      <c r="F71" s="183"/>
      <c r="G71" s="183"/>
      <c r="H71" s="67">
        <v>6070.5</v>
      </c>
      <c r="I71" s="1" t="s">
        <v>130</v>
      </c>
      <c r="J71" s="8" t="s">
        <v>212</v>
      </c>
      <c r="K71" s="2" t="s">
        <v>67</v>
      </c>
    </row>
    <row r="72" spans="1:20" s="39" customFormat="1" ht="42.75" customHeight="1">
      <c r="A72" s="54" t="s">
        <v>6</v>
      </c>
      <c r="B72" s="4"/>
      <c r="C72" s="4"/>
      <c r="D72" s="4"/>
      <c r="E72" s="5"/>
      <c r="F72" s="19"/>
      <c r="G72" s="20"/>
      <c r="H72" s="76">
        <f>SUM(H55:H71)</f>
        <v>535061.17999999993</v>
      </c>
      <c r="I72" s="11"/>
      <c r="J72" s="11"/>
      <c r="K72" s="11"/>
      <c r="L72" s="23"/>
      <c r="M72" s="23"/>
      <c r="N72" s="23"/>
      <c r="O72" s="23"/>
      <c r="P72" s="23"/>
      <c r="Q72" s="23"/>
      <c r="R72" s="23"/>
      <c r="S72" s="23"/>
      <c r="T72" s="23"/>
    </row>
    <row r="73" spans="1:20" s="39" customFormat="1" ht="45" customHeight="1">
      <c r="A73" s="265"/>
      <c r="B73" s="265"/>
      <c r="C73" s="265"/>
      <c r="D73" s="265"/>
      <c r="E73" s="265"/>
      <c r="F73" s="265"/>
      <c r="G73" s="265"/>
      <c r="H73" s="265"/>
      <c r="I73" s="265"/>
      <c r="J73" s="265"/>
      <c r="K73" s="265"/>
      <c r="L73" s="23"/>
      <c r="M73" s="23"/>
      <c r="N73" s="23"/>
      <c r="O73" s="23"/>
      <c r="P73" s="23"/>
      <c r="Q73" s="23"/>
      <c r="R73" s="23"/>
      <c r="S73" s="23"/>
      <c r="T73" s="23"/>
    </row>
    <row r="74" spans="1:20" s="39" customFormat="1" ht="43.5" customHeight="1">
      <c r="A74" s="260" t="s">
        <v>19</v>
      </c>
      <c r="B74" s="260"/>
      <c r="C74" s="260"/>
      <c r="D74" s="260"/>
      <c r="E74" s="260"/>
      <c r="F74" s="260"/>
      <c r="G74" s="260"/>
      <c r="H74" s="260"/>
      <c r="I74" s="260"/>
      <c r="J74" s="260"/>
      <c r="K74" s="260"/>
      <c r="L74" s="23"/>
      <c r="M74" s="23"/>
      <c r="N74" s="23"/>
      <c r="O74" s="23"/>
      <c r="P74" s="23"/>
      <c r="Q74" s="23"/>
      <c r="R74" s="23"/>
      <c r="S74" s="23"/>
      <c r="T74" s="23"/>
    </row>
    <row r="75" spans="1:20" s="39" customFormat="1" ht="49.5" customHeight="1">
      <c r="A75" s="151" t="s">
        <v>0</v>
      </c>
      <c r="B75" s="151" t="s">
        <v>1</v>
      </c>
      <c r="C75" s="150" t="s">
        <v>12</v>
      </c>
      <c r="D75" s="150" t="s">
        <v>13</v>
      </c>
      <c r="E75" s="151" t="s">
        <v>2</v>
      </c>
      <c r="F75" s="152" t="s">
        <v>3</v>
      </c>
      <c r="G75" s="151" t="s">
        <v>4</v>
      </c>
      <c r="H75" s="76" t="s">
        <v>7</v>
      </c>
      <c r="I75" s="150" t="s">
        <v>14</v>
      </c>
      <c r="J75" s="150" t="s">
        <v>10</v>
      </c>
      <c r="K75" s="150" t="s">
        <v>9</v>
      </c>
      <c r="L75" s="23"/>
      <c r="M75" s="23"/>
      <c r="N75" s="23"/>
      <c r="O75" s="23"/>
      <c r="P75" s="23"/>
      <c r="Q75" s="23"/>
      <c r="R75" s="23"/>
      <c r="S75" s="23"/>
      <c r="T75" s="23"/>
    </row>
    <row r="76" spans="1:20" s="23" customFormat="1" ht="35.25" customHeight="1">
      <c r="A76" s="86" t="s">
        <v>71</v>
      </c>
      <c r="B76" s="75" t="s">
        <v>69</v>
      </c>
      <c r="C76" s="74" t="s">
        <v>56</v>
      </c>
      <c r="D76" s="74" t="s">
        <v>70</v>
      </c>
      <c r="E76" s="9" t="s">
        <v>58</v>
      </c>
      <c r="F76" s="68"/>
      <c r="G76" s="10"/>
      <c r="H76" s="12">
        <v>15000</v>
      </c>
      <c r="I76" s="8" t="s">
        <v>72</v>
      </c>
      <c r="J76" s="75" t="s">
        <v>73</v>
      </c>
      <c r="K76" s="2" t="s">
        <v>74</v>
      </c>
    </row>
    <row r="77" spans="1:20" s="23" customFormat="1" ht="35.25" customHeight="1">
      <c r="A77" s="86" t="s">
        <v>95</v>
      </c>
      <c r="B77" s="75" t="s">
        <v>69</v>
      </c>
      <c r="C77" s="74" t="s">
        <v>56</v>
      </c>
      <c r="D77" s="74" t="s">
        <v>70</v>
      </c>
      <c r="E77" s="9" t="s">
        <v>58</v>
      </c>
      <c r="F77" s="68"/>
      <c r="G77" s="10"/>
      <c r="H77" s="12">
        <v>15000</v>
      </c>
      <c r="I77" s="8" t="s">
        <v>72</v>
      </c>
      <c r="J77" s="75" t="s">
        <v>73</v>
      </c>
      <c r="K77" s="2" t="s">
        <v>74</v>
      </c>
    </row>
    <row r="78" spans="1:20" s="23" customFormat="1" ht="35.25" customHeight="1">
      <c r="A78" s="86" t="s">
        <v>96</v>
      </c>
      <c r="B78" s="75" t="s">
        <v>214</v>
      </c>
      <c r="C78" s="74" t="s">
        <v>56</v>
      </c>
      <c r="D78" s="74" t="s">
        <v>57</v>
      </c>
      <c r="E78" s="9" t="s">
        <v>58</v>
      </c>
      <c r="F78" s="68"/>
      <c r="G78" s="10"/>
      <c r="H78" s="12">
        <v>45058.5</v>
      </c>
      <c r="I78" s="8" t="s">
        <v>202</v>
      </c>
      <c r="J78" s="75" t="s">
        <v>215</v>
      </c>
      <c r="K78" s="2" t="s">
        <v>213</v>
      </c>
    </row>
    <row r="79" spans="1:20" s="39" customFormat="1" ht="45" customHeight="1">
      <c r="A79" s="54" t="s">
        <v>6</v>
      </c>
      <c r="B79" s="4"/>
      <c r="C79" s="4"/>
      <c r="D79" s="4"/>
      <c r="E79" s="5"/>
      <c r="F79" s="19"/>
      <c r="G79" s="5"/>
      <c r="H79" s="76">
        <f>SUM(H76:H76:H78)</f>
        <v>75058.5</v>
      </c>
      <c r="I79" s="11"/>
      <c r="J79" s="11"/>
      <c r="K79" s="19"/>
      <c r="L79" s="23"/>
      <c r="M79" s="23"/>
      <c r="N79" s="23"/>
      <c r="O79" s="23"/>
      <c r="P79" s="23"/>
      <c r="Q79" s="23"/>
      <c r="R79" s="23"/>
      <c r="S79" s="23"/>
      <c r="T79" s="23"/>
    </row>
    <row r="80" spans="1:20" s="39" customFormat="1" ht="39.75" customHeight="1">
      <c r="A80" s="55"/>
      <c r="B80" s="4"/>
      <c r="C80" s="4"/>
      <c r="D80" s="4"/>
      <c r="E80" s="5"/>
      <c r="F80" s="19"/>
      <c r="G80" s="5"/>
      <c r="H80" s="12"/>
      <c r="I80" s="11"/>
      <c r="J80" s="11"/>
      <c r="K80" s="19"/>
      <c r="L80" s="23"/>
      <c r="M80" s="23"/>
      <c r="N80" s="23"/>
      <c r="O80" s="23"/>
      <c r="P80" s="23"/>
      <c r="Q80" s="23"/>
      <c r="R80" s="23"/>
      <c r="S80" s="23"/>
      <c r="T80" s="23"/>
    </row>
    <row r="81" spans="1:20" s="39" customFormat="1" ht="47.25" customHeight="1">
      <c r="A81" s="190" t="s">
        <v>8</v>
      </c>
      <c r="B81" s="57"/>
      <c r="C81" s="57"/>
      <c r="D81" s="57"/>
      <c r="E81" s="41"/>
      <c r="F81" s="46"/>
      <c r="G81" s="41"/>
      <c r="H81" s="203">
        <f>+H79+H50+H44+H38+H32+H72</f>
        <v>9104555.4999999981</v>
      </c>
      <c r="I81" s="11"/>
      <c r="J81" s="11"/>
      <c r="K81" s="19"/>
      <c r="L81" s="23"/>
      <c r="M81" s="23"/>
      <c r="N81" s="23"/>
      <c r="O81" s="23"/>
      <c r="P81" s="23"/>
      <c r="Q81" s="23"/>
      <c r="R81" s="23"/>
      <c r="S81" s="23"/>
      <c r="T81" s="23"/>
    </row>
    <row r="82" spans="1:20">
      <c r="B82" s="58"/>
      <c r="C82" s="59"/>
      <c r="D82" s="59"/>
    </row>
    <row r="83" spans="1:20">
      <c r="A83" s="262"/>
      <c r="B83" s="263"/>
      <c r="C83" s="263"/>
      <c r="D83" s="263"/>
      <c r="E83" s="263"/>
      <c r="F83" s="263"/>
      <c r="G83" s="263"/>
      <c r="H83" s="263"/>
    </row>
    <row r="86" spans="1:20">
      <c r="E86" s="62"/>
    </row>
    <row r="88" spans="1:20">
      <c r="E88" s="62"/>
      <c r="G88" s="63"/>
      <c r="I88" s="64"/>
    </row>
  </sheetData>
  <mergeCells count="19">
    <mergeCell ref="A6:H6"/>
    <mergeCell ref="A7:K7"/>
    <mergeCell ref="A9:K9"/>
    <mergeCell ref="A8:K8"/>
    <mergeCell ref="A10:K10"/>
    <mergeCell ref="A11:K11"/>
    <mergeCell ref="A12:K12"/>
    <mergeCell ref="A13:K13"/>
    <mergeCell ref="A83:H83"/>
    <mergeCell ref="A52:K52"/>
    <mergeCell ref="A53:K53"/>
    <mergeCell ref="A73:K73"/>
    <mergeCell ref="A74:K74"/>
    <mergeCell ref="A34:K34"/>
    <mergeCell ref="A33:K33"/>
    <mergeCell ref="A46:K46"/>
    <mergeCell ref="A40:K40"/>
    <mergeCell ref="A45:K45"/>
    <mergeCell ref="A39:K39"/>
  </mergeCells>
  <pageMargins left="0.7" right="0.7" top="0.75" bottom="0.75" header="0.3" footer="0.3"/>
  <pageSetup paperSize="8" scale="45" orientation="landscape" r:id="rId1"/>
  <rowBreaks count="4" manualBreakCount="4">
    <brk id="38" max="10" man="1"/>
    <brk id="51" max="10" man="1"/>
    <brk id="72" max="10" man="1"/>
    <brk id="82" max="10"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dimension ref="A1:L53"/>
  <sheetViews>
    <sheetView view="pageBreakPreview" zoomScale="55" zoomScaleNormal="70" zoomScaleSheetLayoutView="55" workbookViewId="0">
      <selection activeCell="H16" sqref="H16"/>
    </sheetView>
  </sheetViews>
  <sheetFormatPr defaultRowHeight="18"/>
  <cols>
    <col min="1" max="1" width="49.85546875" style="29" customWidth="1"/>
    <col min="2" max="2" width="67.140625" style="61" customWidth="1"/>
    <col min="3" max="3" width="14.85546875" style="61" customWidth="1"/>
    <col min="4" max="4" width="14.28515625" style="61" customWidth="1"/>
    <col min="5" max="5" width="16.85546875" style="60" customWidth="1"/>
    <col min="6" max="6" width="13.140625" style="29" customWidth="1"/>
    <col min="7" max="7" width="12.85546875" style="60" customWidth="1"/>
    <col min="8" max="8" width="27.42578125" style="233" customWidth="1"/>
    <col min="9" max="9" width="24" style="61" customWidth="1"/>
    <col min="10" max="10" width="73.42578125" style="61" customWidth="1"/>
    <col min="11" max="11" width="30" style="29" customWidth="1"/>
    <col min="12" max="16384" width="9.140625" style="29"/>
  </cols>
  <sheetData>
    <row r="1" spans="1:12" s="27" customFormat="1">
      <c r="A1" s="268"/>
      <c r="B1" s="268"/>
      <c r="C1" s="268"/>
      <c r="D1" s="268"/>
      <c r="E1" s="268"/>
      <c r="F1" s="268"/>
      <c r="G1" s="268"/>
      <c r="H1" s="268"/>
      <c r="I1" s="26"/>
      <c r="J1" s="26"/>
    </row>
    <row r="2" spans="1:12" s="27" customFormat="1">
      <c r="A2" s="28"/>
      <c r="B2" s="28"/>
      <c r="C2" s="28"/>
      <c r="D2" s="28"/>
      <c r="E2" s="28"/>
      <c r="F2" s="28"/>
      <c r="G2" s="28"/>
      <c r="H2" s="223"/>
      <c r="I2" s="26"/>
      <c r="J2" s="26"/>
    </row>
    <row r="3" spans="1:12" s="27" customFormat="1">
      <c r="A3" s="28"/>
      <c r="B3" s="28"/>
      <c r="C3" s="28"/>
      <c r="D3" s="28"/>
      <c r="E3" s="28"/>
      <c r="F3" s="28"/>
      <c r="G3" s="28"/>
      <c r="H3" s="223"/>
      <c r="I3" s="26"/>
      <c r="J3" s="26"/>
    </row>
    <row r="4" spans="1:12" s="27" customFormat="1">
      <c r="A4" s="28"/>
      <c r="B4" s="28"/>
      <c r="C4" s="28"/>
      <c r="D4" s="28"/>
      <c r="E4" s="28"/>
      <c r="F4" s="28"/>
      <c r="G4" s="28"/>
      <c r="H4" s="223"/>
      <c r="I4" s="26"/>
      <c r="J4" s="26"/>
    </row>
    <row r="5" spans="1:12" s="27" customFormat="1">
      <c r="A5" s="28"/>
      <c r="B5" s="28"/>
      <c r="C5" s="28"/>
      <c r="D5" s="28"/>
      <c r="E5" s="28"/>
      <c r="F5" s="28"/>
      <c r="G5" s="28"/>
      <c r="H5" s="223"/>
      <c r="I5" s="26"/>
      <c r="J5" s="26"/>
    </row>
    <row r="6" spans="1:12" s="27" customFormat="1">
      <c r="A6" s="28"/>
      <c r="B6" s="28"/>
      <c r="C6" s="28"/>
      <c r="D6" s="28"/>
      <c r="E6" s="28"/>
      <c r="F6" s="28"/>
      <c r="G6" s="28"/>
      <c r="H6" s="223"/>
      <c r="I6" s="26"/>
      <c r="J6" s="26"/>
    </row>
    <row r="7" spans="1:12" s="27" customFormat="1" ht="38.25" customHeight="1">
      <c r="A7" s="268"/>
      <c r="B7" s="268"/>
      <c r="C7" s="268"/>
      <c r="D7" s="268"/>
      <c r="E7" s="268"/>
      <c r="F7" s="268"/>
      <c r="G7" s="268"/>
      <c r="H7" s="268"/>
      <c r="I7" s="268"/>
      <c r="J7" s="268"/>
      <c r="K7" s="268"/>
    </row>
    <row r="8" spans="1:12" ht="32.25" customHeight="1">
      <c r="A8" s="268"/>
      <c r="B8" s="268"/>
      <c r="C8" s="268"/>
      <c r="D8" s="268"/>
      <c r="E8" s="268"/>
      <c r="F8" s="268"/>
      <c r="G8" s="268"/>
      <c r="H8" s="268"/>
      <c r="I8" s="268"/>
      <c r="J8" s="268"/>
      <c r="K8" s="268"/>
    </row>
    <row r="9" spans="1:12" ht="45" customHeight="1">
      <c r="A9" s="270" t="s">
        <v>30</v>
      </c>
      <c r="B9" s="270"/>
      <c r="C9" s="270"/>
      <c r="D9" s="270"/>
      <c r="E9" s="270"/>
      <c r="F9" s="270"/>
      <c r="G9" s="270"/>
      <c r="H9" s="270"/>
      <c r="I9" s="270"/>
      <c r="J9" s="270"/>
      <c r="K9" s="270"/>
    </row>
    <row r="10" spans="1:12" ht="45" customHeight="1">
      <c r="A10" s="270"/>
      <c r="B10" s="270"/>
      <c r="C10" s="270"/>
      <c r="D10" s="270"/>
      <c r="E10" s="270"/>
      <c r="F10" s="270"/>
      <c r="G10" s="270"/>
      <c r="H10" s="270"/>
      <c r="I10" s="270"/>
      <c r="J10" s="270"/>
      <c r="K10" s="270"/>
    </row>
    <row r="11" spans="1:12" ht="51.75" customHeight="1">
      <c r="A11" s="260" t="s">
        <v>16</v>
      </c>
      <c r="B11" s="260"/>
      <c r="C11" s="260"/>
      <c r="D11" s="260"/>
      <c r="E11" s="260"/>
      <c r="F11" s="260"/>
      <c r="G11" s="260"/>
      <c r="H11" s="260"/>
      <c r="I11" s="260"/>
      <c r="J11" s="260"/>
      <c r="K11" s="260"/>
    </row>
    <row r="12" spans="1:12" ht="29.1" customHeight="1">
      <c r="A12" s="260"/>
      <c r="B12" s="260"/>
      <c r="C12" s="260"/>
      <c r="D12" s="260"/>
      <c r="E12" s="260"/>
      <c r="F12" s="260"/>
      <c r="G12" s="260"/>
      <c r="H12" s="260"/>
      <c r="I12" s="260"/>
      <c r="J12" s="260"/>
      <c r="K12" s="260"/>
    </row>
    <row r="13" spans="1:12" ht="60.75" customHeight="1">
      <c r="A13" s="146" t="s">
        <v>0</v>
      </c>
      <c r="B13" s="146" t="s">
        <v>1</v>
      </c>
      <c r="C13" s="147" t="s">
        <v>12</v>
      </c>
      <c r="D13" s="147" t="s">
        <v>13</v>
      </c>
      <c r="E13" s="146" t="s">
        <v>2</v>
      </c>
      <c r="F13" s="148" t="s">
        <v>3</v>
      </c>
      <c r="G13" s="146" t="s">
        <v>4</v>
      </c>
      <c r="H13" s="224" t="s">
        <v>5</v>
      </c>
      <c r="I13" s="150" t="s">
        <v>14</v>
      </c>
      <c r="J13" s="150" t="s">
        <v>10</v>
      </c>
      <c r="K13" s="150" t="s">
        <v>9</v>
      </c>
      <c r="L13" s="153"/>
    </row>
    <row r="14" spans="1:12" ht="50.25" customHeight="1">
      <c r="A14" s="31" t="s">
        <v>99</v>
      </c>
      <c r="B14" s="7" t="s">
        <v>133</v>
      </c>
      <c r="C14" s="32" t="s">
        <v>112</v>
      </c>
      <c r="D14" s="33" t="s">
        <v>66</v>
      </c>
      <c r="E14" s="34" t="s">
        <v>58</v>
      </c>
      <c r="F14" s="35"/>
      <c r="G14" s="34"/>
      <c r="H14" s="225">
        <v>24020.04</v>
      </c>
      <c r="I14" s="7" t="s">
        <v>134</v>
      </c>
      <c r="J14" s="7" t="s">
        <v>135</v>
      </c>
      <c r="K14" s="22" t="s">
        <v>25</v>
      </c>
    </row>
    <row r="15" spans="1:12" ht="50.25" customHeight="1">
      <c r="A15" s="31" t="s">
        <v>228</v>
      </c>
      <c r="B15" s="7" t="s">
        <v>249</v>
      </c>
      <c r="C15" s="32" t="s">
        <v>250</v>
      </c>
      <c r="D15" s="33" t="s">
        <v>251</v>
      </c>
      <c r="E15" s="34" t="s">
        <v>58</v>
      </c>
      <c r="F15" s="35"/>
      <c r="G15" s="34"/>
      <c r="H15" s="225">
        <v>48934.5</v>
      </c>
      <c r="I15" s="7" t="s">
        <v>134</v>
      </c>
      <c r="J15" s="7" t="s">
        <v>252</v>
      </c>
      <c r="K15" s="22" t="s">
        <v>253</v>
      </c>
    </row>
    <row r="16" spans="1:12" ht="50.25" customHeight="1">
      <c r="A16" s="31" t="s">
        <v>280</v>
      </c>
      <c r="B16" s="7" t="s">
        <v>309</v>
      </c>
      <c r="C16" s="32" t="s">
        <v>56</v>
      </c>
      <c r="D16" s="33" t="s">
        <v>57</v>
      </c>
      <c r="E16" s="34" t="s">
        <v>58</v>
      </c>
      <c r="F16" s="35"/>
      <c r="G16" s="34"/>
      <c r="H16" s="225">
        <v>93450.76</v>
      </c>
      <c r="I16" s="7" t="s">
        <v>134</v>
      </c>
      <c r="J16" s="7" t="s">
        <v>310</v>
      </c>
      <c r="K16" s="22" t="s">
        <v>311</v>
      </c>
    </row>
    <row r="17" spans="1:11" s="39" customFormat="1" ht="46.5" customHeight="1">
      <c r="A17" s="37" t="s">
        <v>6</v>
      </c>
      <c r="B17" s="2"/>
      <c r="C17" s="2"/>
      <c r="D17" s="2"/>
      <c r="E17" s="9"/>
      <c r="F17" s="1"/>
      <c r="G17" s="9"/>
      <c r="H17" s="226">
        <f>SUM(H14:H16)</f>
        <v>166405.29999999999</v>
      </c>
      <c r="I17" s="11"/>
      <c r="J17" s="11"/>
      <c r="K17" s="11"/>
    </row>
    <row r="18" spans="1:11" s="39" customFormat="1" ht="63.75" customHeight="1">
      <c r="A18" s="264"/>
      <c r="B18" s="264"/>
      <c r="C18" s="264"/>
      <c r="D18" s="264"/>
      <c r="E18" s="264"/>
      <c r="F18" s="264"/>
      <c r="G18" s="264"/>
      <c r="H18" s="264"/>
      <c r="I18" s="264"/>
      <c r="J18" s="264"/>
      <c r="K18" s="264"/>
    </row>
    <row r="19" spans="1:11" s="39" customFormat="1" ht="51.75" customHeight="1">
      <c r="A19" s="266" t="s">
        <v>28</v>
      </c>
      <c r="B19" s="266"/>
      <c r="C19" s="266"/>
      <c r="D19" s="266"/>
      <c r="E19" s="266"/>
      <c r="F19" s="266"/>
      <c r="G19" s="266"/>
      <c r="H19" s="266"/>
      <c r="I19" s="266"/>
      <c r="J19" s="266"/>
      <c r="K19" s="266"/>
    </row>
    <row r="20" spans="1:11" s="39" customFormat="1" ht="47.25" customHeight="1">
      <c r="A20" s="151" t="s">
        <v>0</v>
      </c>
      <c r="B20" s="151" t="s">
        <v>1</v>
      </c>
      <c r="C20" s="150" t="s">
        <v>12</v>
      </c>
      <c r="D20" s="150" t="s">
        <v>13</v>
      </c>
      <c r="E20" s="151" t="s">
        <v>2</v>
      </c>
      <c r="F20" s="152" t="s">
        <v>3</v>
      </c>
      <c r="G20" s="151" t="s">
        <v>4</v>
      </c>
      <c r="H20" s="226" t="s">
        <v>7</v>
      </c>
      <c r="I20" s="150" t="s">
        <v>14</v>
      </c>
      <c r="J20" s="150" t="s">
        <v>10</v>
      </c>
      <c r="K20" s="150" t="s">
        <v>9</v>
      </c>
    </row>
    <row r="21" spans="1:11" s="36" customFormat="1" ht="47.25" customHeight="1">
      <c r="A21" s="48"/>
      <c r="B21" s="48"/>
      <c r="C21" s="191"/>
      <c r="D21" s="191"/>
      <c r="E21" s="48"/>
      <c r="F21" s="49"/>
      <c r="G21" s="48"/>
      <c r="H21" s="227">
        <v>0</v>
      </c>
      <c r="I21" s="191"/>
      <c r="J21" s="191"/>
      <c r="K21" s="191"/>
    </row>
    <row r="22" spans="1:11" s="39" customFormat="1" ht="51" customHeight="1">
      <c r="A22" s="18"/>
      <c r="B22" s="24"/>
      <c r="C22" s="77"/>
      <c r="D22" s="77"/>
      <c r="E22" s="25"/>
      <c r="F22" s="70"/>
      <c r="G22" s="6"/>
      <c r="H22" s="222"/>
      <c r="I22" s="2"/>
      <c r="J22" s="11"/>
      <c r="K22" s="11"/>
    </row>
    <row r="23" spans="1:11" s="39" customFormat="1" ht="45" customHeight="1">
      <c r="A23" s="44" t="s">
        <v>6</v>
      </c>
      <c r="B23" s="11"/>
      <c r="C23" s="11"/>
      <c r="D23" s="11"/>
      <c r="E23" s="5"/>
      <c r="F23" s="45"/>
      <c r="G23" s="45"/>
      <c r="H23" s="226">
        <f>SUM(H21:H22)</f>
        <v>0</v>
      </c>
      <c r="I23" s="11"/>
      <c r="J23" s="11"/>
      <c r="K23" s="30"/>
    </row>
    <row r="24" spans="1:11" s="39" customFormat="1" ht="39.75" customHeight="1">
      <c r="A24" s="269"/>
      <c r="B24" s="269"/>
      <c r="C24" s="269"/>
      <c r="D24" s="269"/>
      <c r="E24" s="269"/>
      <c r="F24" s="269"/>
      <c r="G24" s="269"/>
      <c r="H24" s="269"/>
      <c r="I24" s="269"/>
      <c r="J24" s="269"/>
      <c r="K24" s="269"/>
    </row>
    <row r="25" spans="1:11" s="39" customFormat="1" ht="53.25" customHeight="1">
      <c r="A25" s="264" t="s">
        <v>29</v>
      </c>
      <c r="B25" s="264"/>
      <c r="C25" s="264"/>
      <c r="D25" s="264"/>
      <c r="E25" s="264"/>
      <c r="F25" s="264"/>
      <c r="G25" s="264"/>
      <c r="H25" s="264"/>
      <c r="I25" s="264"/>
      <c r="J25" s="264"/>
      <c r="K25" s="264"/>
    </row>
    <row r="26" spans="1:11" s="39" customFormat="1" ht="51" customHeight="1">
      <c r="A26" s="151" t="s">
        <v>0</v>
      </c>
      <c r="B26" s="151" t="s">
        <v>1</v>
      </c>
      <c r="C26" s="150" t="s">
        <v>12</v>
      </c>
      <c r="D26" s="150" t="s">
        <v>13</v>
      </c>
      <c r="E26" s="151" t="s">
        <v>2</v>
      </c>
      <c r="F26" s="152" t="s">
        <v>3</v>
      </c>
      <c r="G26" s="151" t="s">
        <v>4</v>
      </c>
      <c r="H26" s="226" t="s">
        <v>7</v>
      </c>
      <c r="I26" s="150" t="s">
        <v>14</v>
      </c>
      <c r="J26" s="150" t="s">
        <v>10</v>
      </c>
      <c r="K26" s="150" t="s">
        <v>9</v>
      </c>
    </row>
    <row r="27" spans="1:11" s="39" customFormat="1" ht="51" customHeight="1">
      <c r="A27" s="18" t="s">
        <v>224</v>
      </c>
      <c r="B27" s="7" t="s">
        <v>265</v>
      </c>
      <c r="C27" s="81" t="s">
        <v>56</v>
      </c>
      <c r="D27" s="81" t="s">
        <v>57</v>
      </c>
      <c r="E27" s="25" t="s">
        <v>266</v>
      </c>
      <c r="F27" s="6"/>
      <c r="G27" s="6"/>
      <c r="H27" s="228">
        <f>111375+86625</f>
        <v>198000</v>
      </c>
      <c r="I27" s="79" t="s">
        <v>267</v>
      </c>
      <c r="J27" s="7" t="s">
        <v>268</v>
      </c>
      <c r="K27" s="7" t="s">
        <v>25</v>
      </c>
    </row>
    <row r="28" spans="1:11" s="39" customFormat="1" ht="51" customHeight="1">
      <c r="A28" s="18" t="s">
        <v>225</v>
      </c>
      <c r="B28" s="7" t="s">
        <v>273</v>
      </c>
      <c r="C28" s="81" t="s">
        <v>56</v>
      </c>
      <c r="D28" s="81" t="s">
        <v>57</v>
      </c>
      <c r="E28" s="25" t="s">
        <v>266</v>
      </c>
      <c r="F28" s="255"/>
      <c r="G28" s="255"/>
      <c r="H28" s="228">
        <f>184450.01+214600+183500</f>
        <v>582550.01</v>
      </c>
      <c r="I28" s="79" t="s">
        <v>267</v>
      </c>
      <c r="J28" s="7" t="s">
        <v>273</v>
      </c>
      <c r="K28" s="7" t="s">
        <v>274</v>
      </c>
    </row>
    <row r="29" spans="1:11" s="39" customFormat="1" ht="51" customHeight="1">
      <c r="A29" s="18" t="s">
        <v>334</v>
      </c>
      <c r="B29" s="7" t="s">
        <v>360</v>
      </c>
      <c r="C29" s="81" t="s">
        <v>56</v>
      </c>
      <c r="D29" s="81" t="s">
        <v>57</v>
      </c>
      <c r="E29" s="25" t="s">
        <v>266</v>
      </c>
      <c r="F29" s="255"/>
      <c r="G29" s="255"/>
      <c r="H29" s="228">
        <f>4664.9+18677.76</f>
        <v>23342.659999999996</v>
      </c>
      <c r="I29" s="79" t="s">
        <v>267</v>
      </c>
      <c r="J29" s="7" t="s">
        <v>360</v>
      </c>
      <c r="K29" s="7" t="s">
        <v>361</v>
      </c>
    </row>
    <row r="30" spans="1:11" s="47" customFormat="1" ht="51" customHeight="1">
      <c r="A30" s="46" t="s">
        <v>6</v>
      </c>
      <c r="B30" s="30"/>
      <c r="C30" s="30"/>
      <c r="D30" s="30"/>
      <c r="E30" s="41"/>
      <c r="F30" s="46"/>
      <c r="G30" s="41"/>
      <c r="H30" s="229">
        <f>SUM(H27:H29)</f>
        <v>803892.67</v>
      </c>
      <c r="I30" s="11"/>
      <c r="J30" s="11"/>
      <c r="K30" s="11"/>
    </row>
    <row r="31" spans="1:11" s="47" customFormat="1" ht="32.25" customHeight="1">
      <c r="A31" s="264"/>
      <c r="B31" s="264"/>
      <c r="C31" s="264"/>
      <c r="D31" s="264"/>
      <c r="E31" s="264"/>
      <c r="F31" s="264"/>
      <c r="G31" s="264"/>
      <c r="H31" s="264"/>
      <c r="I31" s="264"/>
      <c r="J31" s="264"/>
      <c r="K31" s="264"/>
    </row>
    <row r="32" spans="1:11" s="39" customFormat="1" ht="41.25" customHeight="1">
      <c r="A32" s="268" t="s">
        <v>17</v>
      </c>
      <c r="B32" s="268"/>
      <c r="C32" s="268"/>
      <c r="D32" s="268"/>
      <c r="E32" s="268"/>
      <c r="F32" s="268"/>
      <c r="G32" s="268"/>
      <c r="H32" s="268"/>
      <c r="I32" s="268"/>
      <c r="J32" s="268"/>
      <c r="K32" s="268"/>
    </row>
    <row r="33" spans="1:11" s="39" customFormat="1" ht="44.25" customHeight="1">
      <c r="A33" s="151" t="s">
        <v>0</v>
      </c>
      <c r="B33" s="151" t="s">
        <v>1</v>
      </c>
      <c r="C33" s="150" t="s">
        <v>12</v>
      </c>
      <c r="D33" s="150" t="s">
        <v>13</v>
      </c>
      <c r="E33" s="151" t="s">
        <v>2</v>
      </c>
      <c r="F33" s="152" t="s">
        <v>3</v>
      </c>
      <c r="G33" s="151" t="s">
        <v>4</v>
      </c>
      <c r="H33" s="226" t="s">
        <v>7</v>
      </c>
      <c r="I33" s="150" t="s">
        <v>14</v>
      </c>
      <c r="J33" s="150" t="s">
        <v>10</v>
      </c>
      <c r="K33" s="150" t="s">
        <v>9</v>
      </c>
    </row>
    <row r="34" spans="1:11" s="39" customFormat="1" ht="43.5" customHeight="1">
      <c r="A34" s="31" t="s">
        <v>64</v>
      </c>
      <c r="B34" s="2" t="s">
        <v>65</v>
      </c>
      <c r="C34" s="32" t="s">
        <v>56</v>
      </c>
      <c r="D34" s="33" t="s">
        <v>57</v>
      </c>
      <c r="E34" s="34" t="s">
        <v>58</v>
      </c>
      <c r="F34" s="6"/>
      <c r="G34" s="6"/>
      <c r="H34" s="222">
        <v>1716711.76</v>
      </c>
      <c r="I34" s="7" t="s">
        <v>65</v>
      </c>
      <c r="J34" s="7" t="s">
        <v>53</v>
      </c>
      <c r="K34" s="19" t="s">
        <v>68</v>
      </c>
    </row>
    <row r="35" spans="1:11" s="39" customFormat="1" ht="54">
      <c r="A35" s="31" t="s">
        <v>223</v>
      </c>
      <c r="B35" s="2" t="s">
        <v>247</v>
      </c>
      <c r="C35" s="32" t="s">
        <v>56</v>
      </c>
      <c r="D35" s="33" t="s">
        <v>57</v>
      </c>
      <c r="E35" s="34" t="s">
        <v>58</v>
      </c>
      <c r="F35" s="255"/>
      <c r="G35" s="255"/>
      <c r="H35" s="222">
        <v>478800</v>
      </c>
      <c r="I35" s="7" t="s">
        <v>65</v>
      </c>
      <c r="J35" s="7" t="s">
        <v>248</v>
      </c>
      <c r="K35" s="19" t="s">
        <v>68</v>
      </c>
    </row>
    <row r="36" spans="1:11" s="39" customFormat="1" ht="52.5" customHeight="1">
      <c r="A36" s="46" t="s">
        <v>6</v>
      </c>
      <c r="B36" s="11"/>
      <c r="C36" s="11"/>
      <c r="D36" s="11"/>
      <c r="E36" s="5"/>
      <c r="F36" s="19"/>
      <c r="G36" s="5"/>
      <c r="H36" s="226">
        <f>SUM(H34:H35)</f>
        <v>2195511.7599999998</v>
      </c>
      <c r="I36" s="11"/>
      <c r="J36" s="11"/>
      <c r="K36" s="11"/>
    </row>
    <row r="37" spans="1:11" s="23" customFormat="1" ht="42.75" customHeight="1">
      <c r="A37" s="264"/>
      <c r="B37" s="264"/>
      <c r="C37" s="264"/>
      <c r="D37" s="264"/>
      <c r="E37" s="264"/>
      <c r="F37" s="264"/>
      <c r="G37" s="264"/>
      <c r="H37" s="264"/>
      <c r="I37" s="264"/>
      <c r="J37" s="264"/>
      <c r="K37" s="264"/>
    </row>
    <row r="38" spans="1:11" s="39" customFormat="1" ht="42.75" customHeight="1">
      <c r="A38" s="260" t="s">
        <v>18</v>
      </c>
      <c r="B38" s="260"/>
      <c r="C38" s="260"/>
      <c r="D38" s="260"/>
      <c r="E38" s="260"/>
      <c r="F38" s="260"/>
      <c r="G38" s="260"/>
      <c r="H38" s="260"/>
      <c r="I38" s="260"/>
      <c r="J38" s="260"/>
      <c r="K38" s="260"/>
    </row>
    <row r="39" spans="1:11" s="39" customFormat="1" ht="47.25" customHeight="1">
      <c r="A39" s="151" t="s">
        <v>0</v>
      </c>
      <c r="B39" s="151" t="s">
        <v>1</v>
      </c>
      <c r="C39" s="150" t="s">
        <v>12</v>
      </c>
      <c r="D39" s="150" t="s">
        <v>13</v>
      </c>
      <c r="E39" s="151" t="s">
        <v>2</v>
      </c>
      <c r="F39" s="152" t="s">
        <v>3</v>
      </c>
      <c r="G39" s="151" t="s">
        <v>4</v>
      </c>
      <c r="H39" s="226" t="s">
        <v>7</v>
      </c>
      <c r="I39" s="150" t="s">
        <v>14</v>
      </c>
      <c r="J39" s="150" t="s">
        <v>10</v>
      </c>
      <c r="K39" s="150" t="s">
        <v>9</v>
      </c>
    </row>
    <row r="40" spans="1:11" s="39" customFormat="1" ht="48.75" customHeight="1">
      <c r="A40" s="24" t="s">
        <v>54</v>
      </c>
      <c r="B40" s="24" t="s">
        <v>55</v>
      </c>
      <c r="C40" s="32" t="s">
        <v>56</v>
      </c>
      <c r="D40" s="81" t="s">
        <v>106</v>
      </c>
      <c r="E40" s="25" t="s">
        <v>58</v>
      </c>
      <c r="F40" s="6"/>
      <c r="G40" s="6"/>
      <c r="H40" s="228">
        <f>964+2835.75</f>
        <v>3799.75</v>
      </c>
      <c r="I40" s="7" t="s">
        <v>53</v>
      </c>
      <c r="J40" s="2" t="s">
        <v>55</v>
      </c>
      <c r="K40" s="7"/>
    </row>
    <row r="41" spans="1:11" s="39" customFormat="1" ht="70.5" customHeight="1">
      <c r="A41" s="24" t="s">
        <v>107</v>
      </c>
      <c r="B41" s="7" t="s">
        <v>136</v>
      </c>
      <c r="C41" s="32" t="s">
        <v>56</v>
      </c>
      <c r="D41" s="33" t="s">
        <v>57</v>
      </c>
      <c r="E41" s="34" t="s">
        <v>58</v>
      </c>
      <c r="F41" s="6"/>
      <c r="G41" s="6"/>
      <c r="H41" s="228">
        <f>630.42*4+381.94+248.48</f>
        <v>3152.1</v>
      </c>
      <c r="I41" s="7" t="s">
        <v>137</v>
      </c>
      <c r="J41" s="7" t="s">
        <v>138</v>
      </c>
      <c r="K41" s="7" t="s">
        <v>139</v>
      </c>
    </row>
    <row r="42" spans="1:11" s="39" customFormat="1" ht="54">
      <c r="A42" s="24" t="s">
        <v>289</v>
      </c>
      <c r="B42" s="11" t="s">
        <v>301</v>
      </c>
      <c r="C42" s="32" t="s">
        <v>126</v>
      </c>
      <c r="D42" s="81"/>
      <c r="E42" s="25"/>
      <c r="F42" s="6"/>
      <c r="G42" s="6"/>
      <c r="H42" s="228">
        <v>101430</v>
      </c>
      <c r="I42" s="7" t="s">
        <v>302</v>
      </c>
      <c r="J42" s="2" t="s">
        <v>303</v>
      </c>
      <c r="K42" s="7" t="s">
        <v>274</v>
      </c>
    </row>
    <row r="43" spans="1:11" ht="48.75" customHeight="1">
      <c r="A43" s="54" t="s">
        <v>6</v>
      </c>
      <c r="B43" s="11"/>
      <c r="C43" s="11"/>
      <c r="D43" s="11"/>
      <c r="E43" s="5"/>
      <c r="F43" s="45"/>
      <c r="G43" s="45"/>
      <c r="H43" s="226">
        <f>SUM(H40:H41:H42)</f>
        <v>108381.85</v>
      </c>
      <c r="I43" s="11"/>
      <c r="J43" s="11"/>
      <c r="K43" s="30"/>
    </row>
    <row r="44" spans="1:11" ht="39.75" customHeight="1">
      <c r="A44" s="265"/>
      <c r="B44" s="265"/>
      <c r="C44" s="265"/>
      <c r="D44" s="265"/>
      <c r="E44" s="265"/>
      <c r="F44" s="265"/>
      <c r="G44" s="265"/>
      <c r="H44" s="265"/>
      <c r="I44" s="265"/>
      <c r="J44" s="265"/>
      <c r="K44" s="265"/>
    </row>
    <row r="45" spans="1:11" ht="39.75" customHeight="1">
      <c r="A45" s="260" t="s">
        <v>19</v>
      </c>
      <c r="B45" s="260"/>
      <c r="C45" s="260"/>
      <c r="D45" s="260"/>
      <c r="E45" s="260"/>
      <c r="F45" s="260"/>
      <c r="G45" s="260"/>
      <c r="H45" s="260"/>
      <c r="I45" s="260"/>
      <c r="J45" s="260"/>
      <c r="K45" s="260"/>
    </row>
    <row r="46" spans="1:11" ht="39.75" customHeight="1">
      <c r="A46" s="151" t="s">
        <v>0</v>
      </c>
      <c r="B46" s="151" t="s">
        <v>1</v>
      </c>
      <c r="C46" s="150" t="s">
        <v>12</v>
      </c>
      <c r="D46" s="150" t="s">
        <v>13</v>
      </c>
      <c r="E46" s="151" t="s">
        <v>2</v>
      </c>
      <c r="F46" s="152" t="s">
        <v>3</v>
      </c>
      <c r="G46" s="151" t="s">
        <v>4</v>
      </c>
      <c r="H46" s="226" t="s">
        <v>7</v>
      </c>
      <c r="I46" s="150" t="s">
        <v>14</v>
      </c>
      <c r="J46" s="150" t="s">
        <v>10</v>
      </c>
      <c r="K46" s="150" t="s">
        <v>9</v>
      </c>
    </row>
    <row r="47" spans="1:11" ht="39.75" customHeight="1">
      <c r="A47" s="86" t="s">
        <v>335</v>
      </c>
      <c r="B47" s="8" t="s">
        <v>336</v>
      </c>
      <c r="C47" s="43" t="s">
        <v>51</v>
      </c>
      <c r="D47" s="43"/>
      <c r="E47" s="9"/>
      <c r="F47" s="68"/>
      <c r="G47" s="10"/>
      <c r="H47" s="230">
        <v>2629.5</v>
      </c>
      <c r="I47" s="8" t="s">
        <v>53</v>
      </c>
      <c r="J47" s="2" t="s">
        <v>336</v>
      </c>
      <c r="K47" s="2"/>
    </row>
    <row r="48" spans="1:11" ht="39.75" customHeight="1">
      <c r="A48" s="54"/>
      <c r="B48" s="4"/>
      <c r="C48" s="4"/>
      <c r="D48" s="4"/>
      <c r="E48" s="5"/>
      <c r="F48" s="19"/>
      <c r="G48" s="5"/>
      <c r="H48" s="230">
        <v>0</v>
      </c>
      <c r="I48" s="11"/>
      <c r="J48" s="11"/>
      <c r="K48" s="19"/>
    </row>
    <row r="49" spans="1:11" ht="44.25" customHeight="1">
      <c r="A49" s="8"/>
      <c r="B49" s="8"/>
      <c r="C49" s="43"/>
      <c r="D49" s="43"/>
      <c r="E49" s="2"/>
      <c r="F49" s="87"/>
      <c r="G49" s="87"/>
      <c r="H49" s="222"/>
      <c r="I49" s="2"/>
      <c r="J49" s="2"/>
      <c r="K49" s="2"/>
    </row>
    <row r="50" spans="1:11" ht="44.25" customHeight="1">
      <c r="A50" s="54" t="s">
        <v>6</v>
      </c>
      <c r="B50" s="4"/>
      <c r="C50" s="4"/>
      <c r="D50" s="4"/>
      <c r="E50" s="5"/>
      <c r="F50" s="19"/>
      <c r="G50" s="5"/>
      <c r="H50" s="226">
        <f>SUM(H47:H49)</f>
        <v>2629.5</v>
      </c>
      <c r="I50" s="11"/>
      <c r="J50" s="11"/>
      <c r="K50" s="19"/>
    </row>
    <row r="51" spans="1:11" ht="44.25" customHeight="1">
      <c r="A51" s="122"/>
      <c r="B51" s="114"/>
      <c r="C51" s="114"/>
      <c r="D51" s="114"/>
      <c r="E51" s="189"/>
      <c r="F51" s="51"/>
      <c r="G51" s="189"/>
      <c r="H51" s="231"/>
      <c r="I51" s="40"/>
      <c r="J51" s="40"/>
      <c r="K51" s="51"/>
    </row>
    <row r="52" spans="1:11" s="201" customFormat="1" ht="60.75" customHeight="1">
      <c r="A52" s="190" t="s">
        <v>8</v>
      </c>
      <c r="B52" s="196"/>
      <c r="C52" s="196"/>
      <c r="D52" s="196"/>
      <c r="E52" s="197"/>
      <c r="F52" s="198"/>
      <c r="G52" s="197"/>
      <c r="H52" s="232">
        <f>+H50+H43+H36+H30+H23+H17</f>
        <v>3276821.0799999996</v>
      </c>
      <c r="I52" s="199"/>
      <c r="J52" s="199"/>
      <c r="K52" s="200"/>
    </row>
    <row r="53" spans="1:11" ht="44.25" customHeight="1">
      <c r="A53" s="262"/>
      <c r="B53" s="263"/>
      <c r="C53" s="263"/>
      <c r="D53" s="263"/>
      <c r="E53" s="263"/>
      <c r="F53" s="263"/>
      <c r="G53" s="263"/>
      <c r="H53" s="263"/>
    </row>
  </sheetData>
  <mergeCells count="18">
    <mergeCell ref="A53:H53"/>
    <mergeCell ref="A24:K24"/>
    <mergeCell ref="A11:K11"/>
    <mergeCell ref="A18:K18"/>
    <mergeCell ref="A19:K19"/>
    <mergeCell ref="A32:K32"/>
    <mergeCell ref="A31:K31"/>
    <mergeCell ref="A37:K37"/>
    <mergeCell ref="A38:K38"/>
    <mergeCell ref="A44:K44"/>
    <mergeCell ref="A45:K45"/>
    <mergeCell ref="A25:K25"/>
    <mergeCell ref="A1:H1"/>
    <mergeCell ref="A7:K7"/>
    <mergeCell ref="A8:K8"/>
    <mergeCell ref="A9:K9"/>
    <mergeCell ref="A12:K12"/>
    <mergeCell ref="A10:K10"/>
  </mergeCells>
  <pageMargins left="0.7" right="0.7" top="0.75" bottom="0.75" header="0.3" footer="0.3"/>
  <pageSetup paperSize="8" scale="54" orientation="landscape" r:id="rId1"/>
  <rowBreaks count="2" manualBreakCount="2">
    <brk id="18" max="16383" man="1"/>
    <brk id="37" max="16383" man="1"/>
  </rowBreaks>
  <drawing r:id="rId2"/>
</worksheet>
</file>

<file path=xl/worksheets/sheet4.xml><?xml version="1.0" encoding="utf-8"?>
<worksheet xmlns="http://schemas.openxmlformats.org/spreadsheetml/2006/main" xmlns:r="http://schemas.openxmlformats.org/officeDocument/2006/relationships">
  <dimension ref="A1:K63"/>
  <sheetViews>
    <sheetView view="pageBreakPreview" zoomScale="60" zoomScaleNormal="70" workbookViewId="0">
      <selection activeCell="C52" sqref="C52"/>
    </sheetView>
  </sheetViews>
  <sheetFormatPr defaultRowHeight="18"/>
  <cols>
    <col min="1" max="1" width="46.42578125" style="29" customWidth="1"/>
    <col min="2" max="2" width="51.85546875" style="61" customWidth="1"/>
    <col min="3" max="3" width="14.85546875" style="61" customWidth="1"/>
    <col min="4" max="4" width="14.28515625" style="61" customWidth="1"/>
    <col min="5" max="5" width="16.85546875" style="60" customWidth="1"/>
    <col min="6" max="6" width="13.140625" style="29" customWidth="1"/>
    <col min="7" max="7" width="12.85546875" style="60" customWidth="1"/>
    <col min="8" max="8" width="28.5703125" style="89" customWidth="1"/>
    <col min="9" max="9" width="39.7109375" style="61" customWidth="1"/>
    <col min="10" max="10" width="72.5703125" style="61" customWidth="1"/>
    <col min="11" max="11" width="21.140625" style="29" customWidth="1"/>
    <col min="12" max="16384" width="9.140625" style="29"/>
  </cols>
  <sheetData>
    <row r="1" spans="1:11" s="27" customFormat="1">
      <c r="A1" s="268"/>
      <c r="B1" s="268"/>
      <c r="C1" s="268"/>
      <c r="D1" s="268"/>
      <c r="E1" s="268"/>
      <c r="F1" s="268"/>
      <c r="G1" s="268"/>
      <c r="H1" s="268"/>
      <c r="I1" s="26"/>
      <c r="J1" s="26"/>
    </row>
    <row r="2" spans="1:11" s="27" customFormat="1">
      <c r="A2" s="28"/>
      <c r="B2" s="28"/>
      <c r="C2" s="28"/>
      <c r="D2" s="28"/>
      <c r="E2" s="28"/>
      <c r="F2" s="28"/>
      <c r="G2" s="28"/>
      <c r="H2" s="28"/>
      <c r="I2" s="26"/>
      <c r="J2" s="26"/>
    </row>
    <row r="3" spans="1:11" s="27" customFormat="1">
      <c r="A3" s="28"/>
      <c r="B3" s="28"/>
      <c r="C3" s="28"/>
      <c r="D3" s="28"/>
      <c r="E3" s="28"/>
      <c r="F3" s="28"/>
      <c r="G3" s="28"/>
      <c r="H3" s="28"/>
      <c r="I3" s="26"/>
      <c r="J3" s="26"/>
    </row>
    <row r="4" spans="1:11" s="27" customFormat="1">
      <c r="A4" s="28"/>
      <c r="B4" s="28"/>
      <c r="C4" s="28"/>
      <c r="D4" s="28"/>
      <c r="E4" s="28"/>
      <c r="F4" s="28"/>
      <c r="G4" s="28"/>
      <c r="H4" s="28"/>
      <c r="I4" s="26"/>
      <c r="J4" s="26"/>
    </row>
    <row r="5" spans="1:11" s="27" customFormat="1">
      <c r="A5" s="28"/>
      <c r="B5" s="28"/>
      <c r="C5" s="28"/>
      <c r="D5" s="28"/>
      <c r="E5" s="28"/>
      <c r="F5" s="28"/>
      <c r="G5" s="28"/>
      <c r="H5" s="28"/>
      <c r="I5" s="26"/>
      <c r="J5" s="26"/>
    </row>
    <row r="6" spans="1:11" s="27" customFormat="1">
      <c r="A6" s="28"/>
      <c r="B6" s="28"/>
      <c r="C6" s="28"/>
      <c r="D6" s="28"/>
      <c r="E6" s="28"/>
      <c r="F6" s="28"/>
      <c r="G6" s="28"/>
      <c r="H6" s="28"/>
      <c r="I6" s="26"/>
      <c r="J6" s="26"/>
    </row>
    <row r="7" spans="1:11" s="27" customFormat="1">
      <c r="A7" s="28"/>
      <c r="B7" s="28"/>
      <c r="C7" s="28"/>
      <c r="D7" s="28"/>
      <c r="E7" s="28"/>
      <c r="F7" s="28"/>
      <c r="G7" s="28"/>
      <c r="H7" s="28"/>
      <c r="I7" s="26"/>
      <c r="J7" s="26"/>
    </row>
    <row r="8" spans="1:11" ht="32.25" customHeight="1">
      <c r="A8" s="268"/>
      <c r="B8" s="268"/>
      <c r="C8" s="268"/>
      <c r="D8" s="268"/>
      <c r="E8" s="268"/>
      <c r="F8" s="268"/>
      <c r="G8" s="268"/>
      <c r="H8" s="268"/>
      <c r="I8" s="268"/>
      <c r="J8" s="268"/>
      <c r="K8" s="268"/>
    </row>
    <row r="9" spans="1:11" ht="42" customHeight="1">
      <c r="A9" s="270" t="s">
        <v>31</v>
      </c>
      <c r="B9" s="270"/>
      <c r="C9" s="270"/>
      <c r="D9" s="270"/>
      <c r="E9" s="270"/>
      <c r="F9" s="270"/>
      <c r="G9" s="270"/>
      <c r="H9" s="270"/>
      <c r="I9" s="270"/>
      <c r="J9" s="270"/>
      <c r="K9" s="270"/>
    </row>
    <row r="10" spans="1:11" ht="29.1" customHeight="1">
      <c r="A10" s="260"/>
      <c r="B10" s="260"/>
      <c r="C10" s="260"/>
      <c r="D10" s="260"/>
      <c r="E10" s="260"/>
      <c r="F10" s="260"/>
      <c r="G10" s="260"/>
      <c r="H10" s="260"/>
      <c r="I10" s="260"/>
      <c r="J10" s="260"/>
      <c r="K10" s="260"/>
    </row>
    <row r="11" spans="1:11" ht="41.25" customHeight="1">
      <c r="A11" s="260" t="s">
        <v>16</v>
      </c>
      <c r="B11" s="260"/>
      <c r="C11" s="260"/>
      <c r="D11" s="260"/>
      <c r="E11" s="260"/>
      <c r="F11" s="260"/>
      <c r="G11" s="260"/>
      <c r="H11" s="260"/>
      <c r="I11" s="260"/>
      <c r="J11" s="260"/>
      <c r="K11" s="260"/>
    </row>
    <row r="12" spans="1:11" s="97" customFormat="1" ht="60.75" customHeight="1">
      <c r="A12" s="146" t="s">
        <v>0</v>
      </c>
      <c r="B12" s="146" t="s">
        <v>1</v>
      </c>
      <c r="C12" s="147" t="s">
        <v>12</v>
      </c>
      <c r="D12" s="147" t="s">
        <v>13</v>
      </c>
      <c r="E12" s="146" t="s">
        <v>2</v>
      </c>
      <c r="F12" s="148" t="s">
        <v>3</v>
      </c>
      <c r="G12" s="146" t="s">
        <v>4</v>
      </c>
      <c r="H12" s="149" t="s">
        <v>5</v>
      </c>
      <c r="I12" s="150" t="s">
        <v>14</v>
      </c>
      <c r="J12" s="150" t="s">
        <v>10</v>
      </c>
      <c r="K12" s="150" t="s">
        <v>9</v>
      </c>
    </row>
    <row r="13" spans="1:11" s="97" customFormat="1" ht="60.75" customHeight="1">
      <c r="A13" s="3" t="s">
        <v>100</v>
      </c>
      <c r="B13" s="11" t="s">
        <v>145</v>
      </c>
      <c r="C13" s="11" t="s">
        <v>56</v>
      </c>
      <c r="D13" s="11" t="s">
        <v>57</v>
      </c>
      <c r="E13" s="5" t="s">
        <v>58</v>
      </c>
      <c r="F13" s="6"/>
      <c r="G13" s="6"/>
      <c r="H13" s="14">
        <f>540000.9+216565+559999.92</f>
        <v>1316565.82</v>
      </c>
      <c r="I13" s="11" t="s">
        <v>142</v>
      </c>
      <c r="J13" s="11" t="s">
        <v>146</v>
      </c>
      <c r="K13" s="11" t="s">
        <v>147</v>
      </c>
    </row>
    <row r="14" spans="1:11" s="97" customFormat="1" ht="60.75" customHeight="1">
      <c r="A14" s="3" t="s">
        <v>101</v>
      </c>
      <c r="B14" s="11" t="s">
        <v>140</v>
      </c>
      <c r="C14" s="81" t="s">
        <v>56</v>
      </c>
      <c r="D14" s="81" t="s">
        <v>141</v>
      </c>
      <c r="E14" s="16" t="s">
        <v>58</v>
      </c>
      <c r="F14" s="6"/>
      <c r="G14" s="6"/>
      <c r="H14" s="14">
        <v>3949037.05</v>
      </c>
      <c r="I14" s="11" t="s">
        <v>142</v>
      </c>
      <c r="J14" s="11" t="s">
        <v>143</v>
      </c>
      <c r="K14" s="11" t="s">
        <v>144</v>
      </c>
    </row>
    <row r="15" spans="1:11" s="97" customFormat="1" ht="36">
      <c r="A15" s="19" t="s">
        <v>156</v>
      </c>
      <c r="B15" s="11" t="s">
        <v>174</v>
      </c>
      <c r="C15" s="11" t="s">
        <v>56</v>
      </c>
      <c r="D15" s="11" t="s">
        <v>175</v>
      </c>
      <c r="E15" s="5" t="s">
        <v>176</v>
      </c>
      <c r="F15" s="19"/>
      <c r="G15" s="5"/>
      <c r="H15" s="234">
        <v>71380.28</v>
      </c>
      <c r="I15" s="2" t="s">
        <v>142</v>
      </c>
      <c r="J15" s="11" t="s">
        <v>177</v>
      </c>
      <c r="K15" s="11" t="s">
        <v>178</v>
      </c>
    </row>
    <row r="16" spans="1:11" s="97" customFormat="1" ht="54">
      <c r="A16" s="19" t="s">
        <v>157</v>
      </c>
      <c r="B16" s="7" t="s">
        <v>172</v>
      </c>
      <c r="C16" s="11" t="s">
        <v>56</v>
      </c>
      <c r="D16" s="11" t="s">
        <v>57</v>
      </c>
      <c r="E16" s="5" t="s">
        <v>58</v>
      </c>
      <c r="F16" s="19"/>
      <c r="G16" s="5"/>
      <c r="H16" s="234">
        <f>731253+292353</f>
        <v>1023606</v>
      </c>
      <c r="I16" s="7" t="s">
        <v>108</v>
      </c>
      <c r="J16" s="7" t="s">
        <v>172</v>
      </c>
      <c r="K16" s="7" t="s">
        <v>173</v>
      </c>
    </row>
    <row r="17" spans="1:11" s="97" customFormat="1" ht="62.25" customHeight="1">
      <c r="A17" s="19" t="s">
        <v>281</v>
      </c>
      <c r="B17" s="11" t="s">
        <v>332</v>
      </c>
      <c r="C17" s="11" t="s">
        <v>56</v>
      </c>
      <c r="D17" s="11" t="s">
        <v>57</v>
      </c>
      <c r="E17" s="5" t="s">
        <v>58</v>
      </c>
      <c r="F17" s="19"/>
      <c r="G17" s="5"/>
      <c r="H17" s="234">
        <v>193545</v>
      </c>
      <c r="I17" s="11" t="s">
        <v>142</v>
      </c>
      <c r="J17" s="11" t="s">
        <v>333</v>
      </c>
      <c r="K17" s="11" t="s">
        <v>147</v>
      </c>
    </row>
    <row r="18" spans="1:11" s="97" customFormat="1" ht="43.5" customHeight="1">
      <c r="A18" s="19" t="s">
        <v>342</v>
      </c>
      <c r="B18" s="11" t="s">
        <v>372</v>
      </c>
      <c r="C18" s="11" t="s">
        <v>56</v>
      </c>
      <c r="D18" s="11" t="s">
        <v>57</v>
      </c>
      <c r="E18" s="5" t="s">
        <v>58</v>
      </c>
      <c r="F18" s="19"/>
      <c r="G18" s="5"/>
      <c r="H18" s="234">
        <v>132696</v>
      </c>
      <c r="I18" s="11" t="s">
        <v>142</v>
      </c>
      <c r="J18" s="11" t="s">
        <v>373</v>
      </c>
      <c r="K18" s="11" t="s">
        <v>178</v>
      </c>
    </row>
    <row r="19" spans="1:11" s="51" customFormat="1" ht="41.25" customHeight="1">
      <c r="A19" s="37" t="s">
        <v>6</v>
      </c>
      <c r="B19" s="2"/>
      <c r="C19" s="2"/>
      <c r="D19" s="2"/>
      <c r="E19" s="9"/>
      <c r="F19" s="1"/>
      <c r="G19" s="9"/>
      <c r="H19" s="76">
        <f>SUM(H13:H18)</f>
        <v>6686830.1500000004</v>
      </c>
      <c r="I19" s="11"/>
      <c r="J19" s="11"/>
      <c r="K19" s="11"/>
    </row>
    <row r="20" spans="1:11" s="51" customFormat="1" ht="34.5" customHeight="1">
      <c r="A20" s="264"/>
      <c r="B20" s="264"/>
      <c r="C20" s="264"/>
      <c r="D20" s="264"/>
      <c r="E20" s="264"/>
      <c r="F20" s="264"/>
      <c r="G20" s="264"/>
      <c r="H20" s="264"/>
      <c r="I20" s="264"/>
      <c r="J20" s="264"/>
      <c r="K20" s="264"/>
    </row>
    <row r="21" spans="1:11" s="51" customFormat="1" ht="36" customHeight="1">
      <c r="A21" s="266" t="s">
        <v>28</v>
      </c>
      <c r="B21" s="266"/>
      <c r="C21" s="266"/>
      <c r="D21" s="266"/>
      <c r="E21" s="266"/>
      <c r="F21" s="266"/>
      <c r="G21" s="266"/>
      <c r="H21" s="266"/>
      <c r="I21" s="266"/>
      <c r="J21" s="266"/>
      <c r="K21" s="266"/>
    </row>
    <row r="22" spans="1:11" s="51" customFormat="1" ht="51" customHeight="1">
      <c r="A22" s="151" t="s">
        <v>0</v>
      </c>
      <c r="B22" s="151" t="s">
        <v>1</v>
      </c>
      <c r="C22" s="150" t="s">
        <v>12</v>
      </c>
      <c r="D22" s="150" t="s">
        <v>13</v>
      </c>
      <c r="E22" s="151" t="s">
        <v>2</v>
      </c>
      <c r="F22" s="152" t="s">
        <v>3</v>
      </c>
      <c r="G22" s="151" t="s">
        <v>4</v>
      </c>
      <c r="H22" s="76" t="s">
        <v>7</v>
      </c>
      <c r="I22" s="150" t="s">
        <v>14</v>
      </c>
      <c r="J22" s="150" t="s">
        <v>10</v>
      </c>
      <c r="K22" s="150" t="s">
        <v>9</v>
      </c>
    </row>
    <row r="23" spans="1:11" s="51" customFormat="1" ht="47.25" customHeight="1">
      <c r="A23" s="18"/>
      <c r="B23" s="24"/>
      <c r="C23" s="77"/>
      <c r="D23" s="77"/>
      <c r="E23" s="25"/>
      <c r="F23" s="6"/>
      <c r="G23" s="6"/>
      <c r="H23" s="72">
        <v>0</v>
      </c>
      <c r="I23" s="2"/>
      <c r="J23" s="11"/>
      <c r="K23" s="11" t="s">
        <v>25</v>
      </c>
    </row>
    <row r="24" spans="1:11" s="51" customFormat="1" ht="45" customHeight="1">
      <c r="A24" s="18"/>
      <c r="B24" s="24"/>
      <c r="C24" s="81"/>
      <c r="D24" s="81"/>
      <c r="E24" s="25"/>
      <c r="F24" s="6"/>
      <c r="G24" s="6"/>
      <c r="H24" s="71">
        <v>0</v>
      </c>
      <c r="I24" s="79"/>
      <c r="J24" s="7"/>
      <c r="K24" s="7" t="s">
        <v>25</v>
      </c>
    </row>
    <row r="25" spans="1:11" s="51" customFormat="1" ht="30.75" customHeight="1">
      <c r="A25" s="18"/>
      <c r="B25" s="7"/>
      <c r="C25" s="81"/>
      <c r="D25" s="81"/>
      <c r="E25" s="25"/>
      <c r="F25" s="6"/>
      <c r="G25" s="6"/>
      <c r="H25" s="71"/>
      <c r="I25" s="79"/>
      <c r="J25" s="7"/>
      <c r="K25" s="7"/>
    </row>
    <row r="26" spans="1:11" s="51" customFormat="1" ht="39.75" customHeight="1">
      <c r="A26" s="44" t="s">
        <v>6</v>
      </c>
      <c r="B26" s="11"/>
      <c r="C26" s="11"/>
      <c r="D26" s="11"/>
      <c r="E26" s="5"/>
      <c r="F26" s="45"/>
      <c r="G26" s="45"/>
      <c r="H26" s="76">
        <f>SUM(H23:H25)</f>
        <v>0</v>
      </c>
      <c r="I26" s="11"/>
      <c r="J26" s="11"/>
      <c r="K26" s="30"/>
    </row>
    <row r="27" spans="1:11" s="51" customFormat="1" ht="37.5" customHeight="1">
      <c r="A27" s="80"/>
      <c r="B27" s="80"/>
      <c r="C27" s="80"/>
      <c r="D27" s="80"/>
      <c r="E27" s="80"/>
      <c r="F27" s="80"/>
      <c r="G27" s="80"/>
      <c r="H27" s="80"/>
      <c r="I27" s="80"/>
      <c r="J27" s="80"/>
      <c r="K27" s="80"/>
    </row>
    <row r="28" spans="1:11" s="51" customFormat="1" ht="29.1" customHeight="1">
      <c r="A28" s="269"/>
      <c r="B28" s="269"/>
      <c r="C28" s="269"/>
      <c r="D28" s="269"/>
      <c r="E28" s="269"/>
      <c r="F28" s="269"/>
      <c r="G28" s="269"/>
      <c r="H28" s="269"/>
      <c r="I28" s="269"/>
      <c r="J28" s="269"/>
      <c r="K28" s="269"/>
    </row>
    <row r="29" spans="1:11" s="51" customFormat="1" ht="49.5" customHeight="1">
      <c r="A29" s="264" t="s">
        <v>29</v>
      </c>
      <c r="B29" s="264"/>
      <c r="C29" s="264"/>
      <c r="D29" s="264"/>
      <c r="E29" s="264"/>
      <c r="F29" s="264"/>
      <c r="G29" s="264"/>
      <c r="H29" s="264"/>
      <c r="I29" s="264"/>
      <c r="J29" s="264"/>
      <c r="K29" s="264"/>
    </row>
    <row r="30" spans="1:11" s="51" customFormat="1" ht="36">
      <c r="A30" s="151" t="s">
        <v>0</v>
      </c>
      <c r="B30" s="151" t="s">
        <v>1</v>
      </c>
      <c r="C30" s="150" t="s">
        <v>12</v>
      </c>
      <c r="D30" s="150" t="s">
        <v>13</v>
      </c>
      <c r="E30" s="151" t="s">
        <v>2</v>
      </c>
      <c r="F30" s="152" t="s">
        <v>3</v>
      </c>
      <c r="G30" s="151" t="s">
        <v>4</v>
      </c>
      <c r="H30" s="76" t="s">
        <v>7</v>
      </c>
      <c r="I30" s="150" t="s">
        <v>14</v>
      </c>
      <c r="J30" s="150" t="s">
        <v>10</v>
      </c>
      <c r="K30" s="150" t="s">
        <v>9</v>
      </c>
    </row>
    <row r="31" spans="1:11" s="51" customFormat="1" ht="39" customHeight="1">
      <c r="A31" s="48"/>
      <c r="B31" s="48"/>
      <c r="C31" s="192"/>
      <c r="D31" s="192"/>
      <c r="E31" s="48"/>
      <c r="F31" s="49"/>
      <c r="G31" s="48"/>
      <c r="H31" s="38">
        <v>0</v>
      </c>
      <c r="I31" s="191"/>
      <c r="J31" s="191"/>
      <c r="K31" s="150"/>
    </row>
    <row r="32" spans="1:11" s="51" customFormat="1" ht="39" customHeight="1">
      <c r="A32" s="48"/>
      <c r="B32" s="48"/>
      <c r="C32" s="192"/>
      <c r="D32" s="192"/>
      <c r="E32" s="48"/>
      <c r="F32" s="49"/>
      <c r="G32" s="48"/>
      <c r="H32" s="38">
        <v>0</v>
      </c>
      <c r="I32" s="191"/>
      <c r="J32" s="191"/>
      <c r="K32" s="150"/>
    </row>
    <row r="33" spans="1:11" s="51" customFormat="1" ht="36.75" customHeight="1">
      <c r="A33" s="31"/>
      <c r="B33" s="15"/>
      <c r="C33" s="81"/>
      <c r="D33" s="81"/>
      <c r="E33" s="16"/>
      <c r="F33" s="6"/>
      <c r="G33" s="6"/>
      <c r="H33" s="80"/>
      <c r="I33" s="17"/>
      <c r="J33" s="22"/>
      <c r="K33" s="7"/>
    </row>
    <row r="34" spans="1:11" s="47" customFormat="1" ht="39.75" customHeight="1">
      <c r="A34" s="46" t="s">
        <v>6</v>
      </c>
      <c r="B34" s="30"/>
      <c r="C34" s="30"/>
      <c r="D34" s="30"/>
      <c r="E34" s="41"/>
      <c r="F34" s="46"/>
      <c r="G34" s="41"/>
      <c r="H34" s="83">
        <f>SUM(H31:H33)</f>
        <v>0</v>
      </c>
      <c r="I34" s="11"/>
      <c r="J34" s="11"/>
      <c r="K34" s="11"/>
    </row>
    <row r="35" spans="1:11" s="47" customFormat="1" ht="51" customHeight="1">
      <c r="A35" s="264"/>
      <c r="B35" s="264"/>
      <c r="C35" s="264"/>
      <c r="D35" s="264"/>
      <c r="E35" s="264"/>
      <c r="F35" s="264"/>
      <c r="G35" s="264"/>
      <c r="H35" s="264"/>
      <c r="I35" s="264"/>
      <c r="J35" s="264"/>
      <c r="K35" s="264"/>
    </row>
    <row r="36" spans="1:11" s="47" customFormat="1" ht="32.25" customHeight="1">
      <c r="A36" s="268" t="s">
        <v>17</v>
      </c>
      <c r="B36" s="268"/>
      <c r="C36" s="268"/>
      <c r="D36" s="268"/>
      <c r="E36" s="268"/>
      <c r="F36" s="268"/>
      <c r="G36" s="268"/>
      <c r="H36" s="268"/>
      <c r="I36" s="268"/>
      <c r="J36" s="268"/>
      <c r="K36" s="268"/>
    </row>
    <row r="37" spans="1:11" s="51" customFormat="1" ht="36">
      <c r="A37" s="151" t="s">
        <v>0</v>
      </c>
      <c r="B37" s="151" t="s">
        <v>1</v>
      </c>
      <c r="C37" s="150" t="s">
        <v>12</v>
      </c>
      <c r="D37" s="150" t="s">
        <v>13</v>
      </c>
      <c r="E37" s="151" t="s">
        <v>2</v>
      </c>
      <c r="F37" s="152" t="s">
        <v>3</v>
      </c>
      <c r="G37" s="151" t="s">
        <v>4</v>
      </c>
      <c r="H37" s="76" t="s">
        <v>7</v>
      </c>
      <c r="I37" s="150" t="s">
        <v>14</v>
      </c>
      <c r="J37" s="150" t="s">
        <v>10</v>
      </c>
      <c r="K37" s="150" t="s">
        <v>9</v>
      </c>
    </row>
    <row r="38" spans="1:11" s="51" customFormat="1" ht="41.25" customHeight="1">
      <c r="A38" s="31" t="s">
        <v>64</v>
      </c>
      <c r="B38" s="2" t="s">
        <v>65</v>
      </c>
      <c r="C38" s="32" t="s">
        <v>56</v>
      </c>
      <c r="D38" s="33" t="s">
        <v>57</v>
      </c>
      <c r="E38" s="34" t="s">
        <v>58</v>
      </c>
      <c r="F38" s="255"/>
      <c r="G38" s="255"/>
      <c r="H38" s="222">
        <v>71316</v>
      </c>
      <c r="I38" s="7" t="s">
        <v>65</v>
      </c>
      <c r="J38" s="7" t="s">
        <v>53</v>
      </c>
      <c r="K38" s="7"/>
    </row>
    <row r="39" spans="1:11" s="51" customFormat="1" ht="36.75" customHeight="1">
      <c r="A39" s="7"/>
      <c r="B39" s="7"/>
      <c r="C39" s="69"/>
      <c r="D39" s="69"/>
      <c r="E39" s="25"/>
      <c r="F39" s="49"/>
      <c r="G39" s="48"/>
      <c r="H39" s="21"/>
      <c r="I39" s="7"/>
      <c r="J39" s="7"/>
      <c r="K39" s="7"/>
    </row>
    <row r="40" spans="1:11" s="47" customFormat="1" ht="29.1" customHeight="1">
      <c r="A40" s="46" t="s">
        <v>6</v>
      </c>
      <c r="B40" s="11"/>
      <c r="C40" s="11"/>
      <c r="D40" s="11"/>
      <c r="E40" s="5"/>
      <c r="F40" s="19"/>
      <c r="G40" s="5"/>
      <c r="H40" s="76">
        <f>SUM(H38:H39)</f>
        <v>71316</v>
      </c>
      <c r="I40" s="11"/>
      <c r="J40" s="11"/>
      <c r="K40" s="11"/>
    </row>
    <row r="41" spans="1:11" s="103" customFormat="1" ht="36.75" customHeight="1">
      <c r="A41" s="264"/>
      <c r="B41" s="264"/>
      <c r="C41" s="264"/>
      <c r="D41" s="264"/>
      <c r="E41" s="264"/>
      <c r="F41" s="264"/>
      <c r="G41" s="264"/>
      <c r="H41" s="264"/>
      <c r="I41" s="264"/>
      <c r="J41" s="264"/>
      <c r="K41" s="264"/>
    </row>
    <row r="42" spans="1:11" s="103" customFormat="1" ht="34.5" customHeight="1">
      <c r="A42" s="260" t="s">
        <v>18</v>
      </c>
      <c r="B42" s="260"/>
      <c r="C42" s="260"/>
      <c r="D42" s="260"/>
      <c r="E42" s="260"/>
      <c r="F42" s="260"/>
      <c r="G42" s="260"/>
      <c r="H42" s="260"/>
      <c r="I42" s="260"/>
      <c r="J42" s="260"/>
      <c r="K42" s="260"/>
    </row>
    <row r="43" spans="1:11" s="51" customFormat="1" ht="42.75" customHeight="1">
      <c r="A43" s="151" t="s">
        <v>0</v>
      </c>
      <c r="B43" s="151" t="s">
        <v>1</v>
      </c>
      <c r="C43" s="150" t="s">
        <v>12</v>
      </c>
      <c r="D43" s="150" t="s">
        <v>13</v>
      </c>
      <c r="E43" s="151" t="s">
        <v>2</v>
      </c>
      <c r="F43" s="152" t="s">
        <v>3</v>
      </c>
      <c r="G43" s="151" t="s">
        <v>4</v>
      </c>
      <c r="H43" s="76" t="s">
        <v>7</v>
      </c>
      <c r="I43" s="150" t="s">
        <v>14</v>
      </c>
      <c r="J43" s="150" t="s">
        <v>10</v>
      </c>
      <c r="K43" s="150" t="s">
        <v>9</v>
      </c>
    </row>
    <row r="44" spans="1:11" s="97" customFormat="1" ht="40.5" customHeight="1">
      <c r="A44" s="31" t="s">
        <v>54</v>
      </c>
      <c r="B44" s="139" t="s">
        <v>59</v>
      </c>
      <c r="C44" s="81" t="s">
        <v>56</v>
      </c>
      <c r="D44" s="81" t="s">
        <v>66</v>
      </c>
      <c r="E44" s="16" t="s">
        <v>58</v>
      </c>
      <c r="F44" s="82"/>
      <c r="G44" s="6"/>
      <c r="H44" s="14">
        <f>96717.61+3650.2+1560+30339.18+2400+8914.32+2000+6902.56</f>
        <v>152483.87</v>
      </c>
      <c r="I44" s="237" t="s">
        <v>108</v>
      </c>
      <c r="J44" s="237" t="s">
        <v>55</v>
      </c>
      <c r="K44" s="237"/>
    </row>
    <row r="45" spans="1:11" s="97" customFormat="1" ht="54">
      <c r="A45" s="31" t="s">
        <v>164</v>
      </c>
      <c r="B45" s="139" t="s">
        <v>195</v>
      </c>
      <c r="C45" s="81" t="s">
        <v>51</v>
      </c>
      <c r="D45" s="81"/>
      <c r="E45" s="16"/>
      <c r="F45" s="82"/>
      <c r="G45" s="6"/>
      <c r="H45" s="14">
        <v>382400</v>
      </c>
      <c r="I45" s="2" t="s">
        <v>196</v>
      </c>
      <c r="J45" s="139" t="s">
        <v>197</v>
      </c>
      <c r="K45" s="2" t="s">
        <v>198</v>
      </c>
    </row>
    <row r="46" spans="1:11" s="97" customFormat="1" ht="40.5" customHeight="1">
      <c r="A46" s="31" t="s">
        <v>165</v>
      </c>
      <c r="B46" s="235" t="s">
        <v>199</v>
      </c>
      <c r="C46" s="81" t="s">
        <v>51</v>
      </c>
      <c r="D46" s="81"/>
      <c r="E46" s="16"/>
      <c r="F46" s="82"/>
      <c r="G46" s="6"/>
      <c r="H46" s="14">
        <v>274300</v>
      </c>
      <c r="I46" s="236" t="s">
        <v>196</v>
      </c>
      <c r="J46" s="139" t="s">
        <v>200</v>
      </c>
      <c r="K46" s="236" t="s">
        <v>198</v>
      </c>
    </row>
    <row r="47" spans="1:11" s="97" customFormat="1" ht="40.5" customHeight="1">
      <c r="A47" s="31" t="s">
        <v>166</v>
      </c>
      <c r="B47" s="139" t="s">
        <v>169</v>
      </c>
      <c r="C47" s="81" t="s">
        <v>51</v>
      </c>
      <c r="D47" s="81"/>
      <c r="E47" s="16"/>
      <c r="F47" s="82"/>
      <c r="G47" s="6"/>
      <c r="H47" s="14">
        <f>4262.21+598+1860.45</f>
        <v>6720.66</v>
      </c>
      <c r="I47" s="2" t="s">
        <v>170</v>
      </c>
      <c r="J47" s="139" t="s">
        <v>171</v>
      </c>
      <c r="K47" s="2" t="s">
        <v>24</v>
      </c>
    </row>
    <row r="48" spans="1:11" s="97" customFormat="1" ht="40.5" customHeight="1">
      <c r="A48" s="31" t="s">
        <v>290</v>
      </c>
      <c r="B48" s="139" t="s">
        <v>315</v>
      </c>
      <c r="C48" s="81" t="s">
        <v>56</v>
      </c>
      <c r="D48" s="81" t="s">
        <v>57</v>
      </c>
      <c r="E48" s="16" t="s">
        <v>58</v>
      </c>
      <c r="F48" s="82"/>
      <c r="G48" s="6"/>
      <c r="H48" s="14">
        <v>9925.5</v>
      </c>
      <c r="I48" s="2" t="s">
        <v>170</v>
      </c>
      <c r="J48" s="139" t="s">
        <v>316</v>
      </c>
      <c r="K48" s="2" t="s">
        <v>24</v>
      </c>
    </row>
    <row r="49" spans="1:11" s="143" customFormat="1" ht="40.5" customHeight="1">
      <c r="A49" s="18" t="s">
        <v>285</v>
      </c>
      <c r="B49" s="144" t="s">
        <v>169</v>
      </c>
      <c r="C49" s="81" t="s">
        <v>56</v>
      </c>
      <c r="D49" s="81" t="s">
        <v>57</v>
      </c>
      <c r="E49" s="16" t="s">
        <v>58</v>
      </c>
      <c r="F49" s="82"/>
      <c r="G49" s="6"/>
      <c r="H49" s="14">
        <v>2553.6</v>
      </c>
      <c r="I49" s="7" t="s">
        <v>170</v>
      </c>
      <c r="J49" s="144" t="s">
        <v>353</v>
      </c>
      <c r="K49" s="2" t="s">
        <v>24</v>
      </c>
    </row>
    <row r="50" spans="1:11" s="143" customFormat="1" ht="40.5" customHeight="1">
      <c r="A50" s="18" t="s">
        <v>291</v>
      </c>
      <c r="B50" s="144" t="s">
        <v>169</v>
      </c>
      <c r="C50" s="81" t="s">
        <v>51</v>
      </c>
      <c r="D50" s="81"/>
      <c r="E50" s="16"/>
      <c r="F50" s="82"/>
      <c r="G50" s="255"/>
      <c r="H50" s="14">
        <v>13054</v>
      </c>
      <c r="I50" s="7" t="s">
        <v>170</v>
      </c>
      <c r="J50" s="144" t="s">
        <v>374</v>
      </c>
      <c r="K50" s="2" t="s">
        <v>24</v>
      </c>
    </row>
    <row r="51" spans="1:11" s="143" customFormat="1" ht="40.5" customHeight="1">
      <c r="A51" s="18" t="s">
        <v>351</v>
      </c>
      <c r="B51" s="144" t="s">
        <v>375</v>
      </c>
      <c r="C51" s="81" t="s">
        <v>56</v>
      </c>
      <c r="D51" s="81" t="s">
        <v>57</v>
      </c>
      <c r="E51" s="16" t="s">
        <v>58</v>
      </c>
      <c r="F51" s="82"/>
      <c r="G51" s="255"/>
      <c r="H51" s="14">
        <v>786301.62</v>
      </c>
      <c r="I51" s="7" t="s">
        <v>170</v>
      </c>
      <c r="J51" s="144" t="s">
        <v>376</v>
      </c>
      <c r="K51" s="2" t="s">
        <v>377</v>
      </c>
    </row>
    <row r="52" spans="1:11" s="115" customFormat="1" ht="36" customHeight="1">
      <c r="A52" s="46" t="s">
        <v>6</v>
      </c>
      <c r="B52" s="30"/>
      <c r="C52" s="30"/>
      <c r="D52" s="30"/>
      <c r="E52" s="41"/>
      <c r="F52" s="46"/>
      <c r="G52" s="41"/>
      <c r="H52" s="76">
        <f>SUM(H44:H51)</f>
        <v>1627739.25</v>
      </c>
      <c r="I52" s="11"/>
      <c r="J52" s="11"/>
      <c r="K52" s="11"/>
    </row>
    <row r="53" spans="1:11" s="103" customFormat="1" ht="33" customHeight="1">
      <c r="A53" s="265"/>
      <c r="B53" s="265"/>
      <c r="C53" s="265"/>
      <c r="D53" s="265"/>
      <c r="E53" s="265"/>
      <c r="F53" s="265"/>
      <c r="G53" s="265"/>
      <c r="H53" s="265"/>
      <c r="I53" s="265"/>
      <c r="J53" s="265"/>
      <c r="K53" s="265"/>
    </row>
    <row r="54" spans="1:11" s="51" customFormat="1" ht="35.25" customHeight="1">
      <c r="A54" s="265"/>
      <c r="B54" s="265"/>
      <c r="C54" s="265"/>
      <c r="D54" s="265"/>
      <c r="E54" s="265"/>
      <c r="F54" s="265"/>
      <c r="G54" s="265"/>
      <c r="H54" s="265"/>
      <c r="I54" s="265"/>
      <c r="J54" s="265"/>
      <c r="K54" s="265"/>
    </row>
    <row r="55" spans="1:11" s="51" customFormat="1" ht="35.25" customHeight="1">
      <c r="A55" s="260" t="s">
        <v>19</v>
      </c>
      <c r="B55" s="260"/>
      <c r="C55" s="260"/>
      <c r="D55" s="260"/>
      <c r="E55" s="260"/>
      <c r="F55" s="260"/>
      <c r="G55" s="260"/>
      <c r="H55" s="260"/>
      <c r="I55" s="260"/>
      <c r="J55" s="260"/>
      <c r="K55" s="260"/>
    </row>
    <row r="56" spans="1:11" s="51" customFormat="1" ht="36">
      <c r="A56" s="151" t="s">
        <v>0</v>
      </c>
      <c r="B56" s="151" t="s">
        <v>1</v>
      </c>
      <c r="C56" s="150" t="s">
        <v>12</v>
      </c>
      <c r="D56" s="150" t="s">
        <v>13</v>
      </c>
      <c r="E56" s="151" t="s">
        <v>2</v>
      </c>
      <c r="F56" s="152" t="s">
        <v>3</v>
      </c>
      <c r="G56" s="151" t="s">
        <v>4</v>
      </c>
      <c r="H56" s="76" t="s">
        <v>7</v>
      </c>
      <c r="I56" s="150" t="s">
        <v>14</v>
      </c>
      <c r="J56" s="150" t="s">
        <v>10</v>
      </c>
      <c r="K56" s="150" t="s">
        <v>9</v>
      </c>
    </row>
    <row r="57" spans="1:11" ht="42" customHeight="1">
      <c r="A57" s="3" t="s">
        <v>275</v>
      </c>
      <c r="B57" s="2" t="s">
        <v>317</v>
      </c>
      <c r="C57" s="69" t="s">
        <v>56</v>
      </c>
      <c r="D57" s="69" t="s">
        <v>57</v>
      </c>
      <c r="E57" s="13" t="s">
        <v>58</v>
      </c>
      <c r="F57" s="6"/>
      <c r="G57" s="6"/>
      <c r="H57" s="158">
        <v>88347466.069999993</v>
      </c>
      <c r="I57" s="17" t="s">
        <v>318</v>
      </c>
      <c r="J57" s="2" t="s">
        <v>317</v>
      </c>
      <c r="K57" s="2" t="s">
        <v>147</v>
      </c>
    </row>
    <row r="58" spans="1:11" ht="42" customHeight="1">
      <c r="A58" s="3"/>
      <c r="B58" s="2"/>
      <c r="C58" s="69"/>
      <c r="D58" s="69"/>
      <c r="E58" s="13"/>
      <c r="F58" s="6"/>
      <c r="G58" s="6"/>
      <c r="H58" s="158"/>
      <c r="I58" s="17"/>
      <c r="J58" s="2"/>
      <c r="K58" s="2"/>
    </row>
    <row r="59" spans="1:11" ht="51.75" customHeight="1">
      <c r="A59" s="46" t="s">
        <v>6</v>
      </c>
      <c r="B59" s="30"/>
      <c r="C59" s="30"/>
      <c r="D59" s="30"/>
      <c r="E59" s="41"/>
      <c r="F59" s="46"/>
      <c r="G59" s="41"/>
      <c r="H59" s="159">
        <f>SUM(H57:H58)</f>
        <v>88347466.069999993</v>
      </c>
      <c r="I59" s="11"/>
      <c r="J59" s="11"/>
      <c r="K59" s="11"/>
    </row>
    <row r="60" spans="1:11" ht="51.75" customHeight="1">
      <c r="A60" s="122"/>
      <c r="B60" s="114"/>
      <c r="C60" s="114"/>
      <c r="D60" s="114"/>
      <c r="E60" s="189"/>
      <c r="F60" s="51"/>
      <c r="G60" s="189"/>
      <c r="H60" s="202"/>
      <c r="I60" s="40"/>
      <c r="J60" s="40"/>
      <c r="K60" s="51"/>
    </row>
    <row r="61" spans="1:11" s="201" customFormat="1" ht="51.75" customHeight="1">
      <c r="A61" s="190" t="s">
        <v>8</v>
      </c>
      <c r="B61" s="196"/>
      <c r="C61" s="196"/>
      <c r="D61" s="196"/>
      <c r="E61" s="197"/>
      <c r="F61" s="198"/>
      <c r="G61" s="197"/>
      <c r="H61" s="204">
        <f>+H59+H52+H40+H34+H26+H19</f>
        <v>96733351.469999999</v>
      </c>
      <c r="I61" s="199"/>
      <c r="J61" s="199"/>
      <c r="K61" s="200"/>
    </row>
    <row r="62" spans="1:11">
      <c r="B62" s="58"/>
      <c r="C62" s="59"/>
      <c r="D62" s="59"/>
    </row>
    <row r="63" spans="1:11">
      <c r="A63" s="262"/>
      <c r="B63" s="263"/>
      <c r="C63" s="263"/>
      <c r="D63" s="263"/>
      <c r="E63" s="263"/>
      <c r="F63" s="263"/>
      <c r="G63" s="263"/>
      <c r="H63" s="263"/>
    </row>
  </sheetData>
  <mergeCells count="17">
    <mergeCell ref="A63:H63"/>
    <mergeCell ref="A28:K28"/>
    <mergeCell ref="A10:K10"/>
    <mergeCell ref="A35:K35"/>
    <mergeCell ref="A36:K36"/>
    <mergeCell ref="A41:K41"/>
    <mergeCell ref="A42:K42"/>
    <mergeCell ref="A21:K21"/>
    <mergeCell ref="A29:K29"/>
    <mergeCell ref="A53:K53"/>
    <mergeCell ref="A54:K54"/>
    <mergeCell ref="A55:K55"/>
    <mergeCell ref="A1:H1"/>
    <mergeCell ref="A8:K8"/>
    <mergeCell ref="A9:K9"/>
    <mergeCell ref="A11:K11"/>
    <mergeCell ref="A20:K20"/>
  </mergeCells>
  <pageMargins left="0.7" right="0.7" top="0.75" bottom="0.75" header="0.3" footer="0.3"/>
  <pageSetup paperSize="8" scale="52" orientation="landscape" r:id="rId1"/>
  <rowBreaks count="2" manualBreakCount="2">
    <brk id="27" max="16383" man="1"/>
    <brk id="52" max="16383" man="1"/>
  </rowBreaks>
  <drawing r:id="rId2"/>
</worksheet>
</file>

<file path=xl/worksheets/sheet5.xml><?xml version="1.0" encoding="utf-8"?>
<worksheet xmlns="http://schemas.openxmlformats.org/spreadsheetml/2006/main" xmlns:r="http://schemas.openxmlformats.org/officeDocument/2006/relationships">
  <dimension ref="A1:K53"/>
  <sheetViews>
    <sheetView view="pageBreakPreview" zoomScale="60" zoomScaleNormal="70" workbookViewId="0">
      <selection activeCell="H15" sqref="H15"/>
    </sheetView>
  </sheetViews>
  <sheetFormatPr defaultRowHeight="18"/>
  <cols>
    <col min="1" max="1" width="40" style="29" customWidth="1"/>
    <col min="2" max="2" width="60.7109375" style="61" customWidth="1"/>
    <col min="3" max="3" width="14.85546875" style="61" customWidth="1"/>
    <col min="4" max="4" width="14.28515625" style="61" customWidth="1"/>
    <col min="5" max="5" width="16.85546875" style="60" customWidth="1"/>
    <col min="6" max="6" width="13.140625" style="29" customWidth="1"/>
    <col min="7" max="7" width="12.85546875" style="60" customWidth="1"/>
    <col min="8" max="8" width="23.28515625" style="89" bestFit="1" customWidth="1"/>
    <col min="9" max="9" width="39.7109375" style="61" customWidth="1"/>
    <col min="10" max="10" width="69.28515625" style="61" customWidth="1"/>
    <col min="11" max="11" width="34" style="29" customWidth="1"/>
    <col min="12" max="16384" width="9.140625" style="29"/>
  </cols>
  <sheetData>
    <row r="1" spans="1:11" s="27" customFormat="1">
      <c r="A1" s="268"/>
      <c r="B1" s="268"/>
      <c r="C1" s="268"/>
      <c r="D1" s="268"/>
      <c r="E1" s="268"/>
      <c r="F1" s="268"/>
      <c r="G1" s="268"/>
      <c r="H1" s="268"/>
      <c r="I1" s="26"/>
      <c r="J1" s="26"/>
    </row>
    <row r="2" spans="1:11" s="27" customFormat="1">
      <c r="A2" s="28"/>
      <c r="B2" s="28"/>
      <c r="C2" s="28"/>
      <c r="D2" s="28"/>
      <c r="E2" s="28"/>
      <c r="F2" s="28"/>
      <c r="G2" s="28"/>
      <c r="H2" s="28"/>
      <c r="I2" s="26"/>
      <c r="J2" s="26"/>
    </row>
    <row r="3" spans="1:11" s="27" customFormat="1">
      <c r="A3" s="28"/>
      <c r="B3" s="28"/>
      <c r="C3" s="28"/>
      <c r="D3" s="28"/>
      <c r="E3" s="28"/>
      <c r="F3" s="28"/>
      <c r="G3" s="28"/>
      <c r="H3" s="28"/>
      <c r="I3" s="26"/>
      <c r="J3" s="26"/>
    </row>
    <row r="4" spans="1:11" s="27" customFormat="1">
      <c r="A4" s="28"/>
      <c r="B4" s="28"/>
      <c r="C4" s="28"/>
      <c r="D4" s="28"/>
      <c r="E4" s="28"/>
      <c r="F4" s="28"/>
      <c r="G4" s="28"/>
      <c r="H4" s="28"/>
      <c r="I4" s="26"/>
      <c r="J4" s="26"/>
    </row>
    <row r="5" spans="1:11" s="27" customFormat="1">
      <c r="A5" s="28"/>
      <c r="B5" s="28"/>
      <c r="C5" s="28"/>
      <c r="D5" s="28"/>
      <c r="E5" s="28"/>
      <c r="F5" s="28"/>
      <c r="G5" s="28"/>
      <c r="H5" s="28"/>
      <c r="I5" s="26"/>
      <c r="J5" s="26"/>
    </row>
    <row r="6" spans="1:11" s="27" customFormat="1">
      <c r="A6" s="28"/>
      <c r="B6" s="28"/>
      <c r="C6" s="28"/>
      <c r="D6" s="28"/>
      <c r="E6" s="28"/>
      <c r="F6" s="28"/>
      <c r="G6" s="28"/>
      <c r="H6" s="28"/>
      <c r="I6" s="26"/>
      <c r="J6" s="26"/>
    </row>
    <row r="7" spans="1:11" s="27" customFormat="1">
      <c r="A7" s="28"/>
      <c r="B7" s="28"/>
      <c r="C7" s="28"/>
      <c r="D7" s="28"/>
      <c r="E7" s="28"/>
      <c r="F7" s="28"/>
      <c r="G7" s="28"/>
      <c r="H7" s="28"/>
      <c r="I7" s="26"/>
      <c r="J7" s="26"/>
    </row>
    <row r="8" spans="1:11" ht="32.25" customHeight="1">
      <c r="A8" s="268"/>
      <c r="B8" s="268"/>
      <c r="C8" s="268"/>
      <c r="D8" s="268"/>
      <c r="E8" s="268"/>
      <c r="F8" s="268"/>
      <c r="G8" s="268"/>
      <c r="H8" s="268"/>
      <c r="I8" s="268"/>
      <c r="J8" s="268"/>
      <c r="K8" s="268"/>
    </row>
    <row r="9" spans="1:11" ht="48.75" customHeight="1">
      <c r="A9" s="270" t="s">
        <v>32</v>
      </c>
      <c r="B9" s="270"/>
      <c r="C9" s="270"/>
      <c r="D9" s="270"/>
      <c r="E9" s="270"/>
      <c r="F9" s="270"/>
      <c r="G9" s="270"/>
      <c r="H9" s="270"/>
      <c r="I9" s="270"/>
      <c r="J9" s="270"/>
      <c r="K9" s="270"/>
    </row>
    <row r="10" spans="1:11" ht="32.25" customHeight="1">
      <c r="A10" s="268"/>
      <c r="B10" s="268"/>
      <c r="C10" s="268"/>
      <c r="D10" s="268"/>
      <c r="E10" s="268"/>
      <c r="F10" s="268"/>
      <c r="G10" s="268"/>
      <c r="H10" s="268"/>
      <c r="I10" s="268"/>
      <c r="J10" s="268"/>
      <c r="K10" s="268"/>
    </row>
    <row r="11" spans="1:11" ht="32.25" customHeight="1">
      <c r="A11" s="260" t="s">
        <v>16</v>
      </c>
      <c r="B11" s="260"/>
      <c r="C11" s="260"/>
      <c r="D11" s="260"/>
      <c r="E11" s="260"/>
      <c r="F11" s="260"/>
      <c r="G11" s="260"/>
      <c r="H11" s="260"/>
      <c r="I11" s="260"/>
      <c r="J11" s="260"/>
      <c r="K11" s="260"/>
    </row>
    <row r="12" spans="1:11" ht="29.1" customHeight="1">
      <c r="A12" s="260"/>
      <c r="B12" s="260"/>
      <c r="C12" s="260"/>
      <c r="D12" s="260"/>
      <c r="E12" s="260"/>
      <c r="F12" s="260"/>
      <c r="G12" s="260"/>
      <c r="H12" s="260"/>
      <c r="I12" s="260"/>
      <c r="J12" s="260"/>
      <c r="K12" s="260"/>
    </row>
    <row r="13" spans="1:11" s="97" customFormat="1" ht="60.75" customHeight="1">
      <c r="A13" s="146" t="s">
        <v>0</v>
      </c>
      <c r="B13" s="146" t="s">
        <v>1</v>
      </c>
      <c r="C13" s="147" t="s">
        <v>12</v>
      </c>
      <c r="D13" s="147" t="s">
        <v>13</v>
      </c>
      <c r="E13" s="146" t="s">
        <v>2</v>
      </c>
      <c r="F13" s="148" t="s">
        <v>3</v>
      </c>
      <c r="G13" s="146" t="s">
        <v>4</v>
      </c>
      <c r="H13" s="149" t="s">
        <v>5</v>
      </c>
      <c r="I13" s="150" t="s">
        <v>14</v>
      </c>
      <c r="J13" s="150" t="s">
        <v>10</v>
      </c>
      <c r="K13" s="150" t="s">
        <v>9</v>
      </c>
    </row>
    <row r="14" spans="1:11" s="51" customFormat="1" ht="45.75" customHeight="1">
      <c r="A14" s="2" t="s">
        <v>102</v>
      </c>
      <c r="B14" s="2" t="s">
        <v>148</v>
      </c>
      <c r="C14" s="1" t="s">
        <v>56</v>
      </c>
      <c r="D14" s="1" t="s">
        <v>57</v>
      </c>
      <c r="E14" s="9" t="s">
        <v>58</v>
      </c>
      <c r="F14" s="10"/>
      <c r="G14" s="10"/>
      <c r="H14" s="12">
        <f>3266956.05+115597.85+1073520+316.8-11120</f>
        <v>4445270.7</v>
      </c>
      <c r="I14" s="2" t="s">
        <v>149</v>
      </c>
      <c r="J14" s="2" t="s">
        <v>150</v>
      </c>
      <c r="K14" s="2" t="s">
        <v>151</v>
      </c>
    </row>
    <row r="15" spans="1:11" s="51" customFormat="1" ht="43.5" customHeight="1">
      <c r="A15" s="2" t="s">
        <v>158</v>
      </c>
      <c r="B15" s="7" t="s">
        <v>216</v>
      </c>
      <c r="C15" s="1" t="s">
        <v>56</v>
      </c>
      <c r="D15" s="1" t="s">
        <v>57</v>
      </c>
      <c r="E15" s="9" t="s">
        <v>58</v>
      </c>
      <c r="F15" s="10"/>
      <c r="G15" s="10"/>
      <c r="H15" s="12">
        <f>82005.52*4+85151.52</f>
        <v>413173.60000000003</v>
      </c>
      <c r="I15" s="7" t="s">
        <v>217</v>
      </c>
      <c r="J15" s="7" t="s">
        <v>218</v>
      </c>
      <c r="K15" s="7" t="s">
        <v>151</v>
      </c>
    </row>
    <row r="16" spans="1:11" s="51" customFormat="1" ht="43.5" customHeight="1">
      <c r="A16" s="2" t="s">
        <v>219</v>
      </c>
      <c r="B16" s="7" t="s">
        <v>220</v>
      </c>
      <c r="C16" s="1" t="s">
        <v>56</v>
      </c>
      <c r="D16" s="1" t="s">
        <v>57</v>
      </c>
      <c r="E16" s="9" t="s">
        <v>58</v>
      </c>
      <c r="F16" s="10"/>
      <c r="G16" s="10"/>
      <c r="H16" s="12">
        <f>39872.09*2+59808.14*2</f>
        <v>199360.46</v>
      </c>
      <c r="I16" s="7" t="s">
        <v>217</v>
      </c>
      <c r="J16" s="2" t="s">
        <v>221</v>
      </c>
      <c r="K16" s="2" t="s">
        <v>222</v>
      </c>
    </row>
    <row r="17" spans="1:11" s="51" customFormat="1" ht="43.5" customHeight="1">
      <c r="A17" s="2"/>
      <c r="B17" s="2"/>
      <c r="C17" s="1"/>
      <c r="D17" s="1"/>
      <c r="E17" s="9"/>
      <c r="F17" s="10"/>
      <c r="G17" s="10"/>
      <c r="H17" s="12"/>
      <c r="I17" s="2"/>
      <c r="J17" s="2"/>
      <c r="K17" s="2"/>
    </row>
    <row r="18" spans="1:11" s="51" customFormat="1" ht="43.5" customHeight="1">
      <c r="A18" s="2"/>
      <c r="B18" s="2"/>
      <c r="C18" s="1"/>
      <c r="D18" s="1"/>
      <c r="E18" s="9"/>
      <c r="F18" s="10"/>
      <c r="G18" s="10"/>
      <c r="H18" s="12"/>
      <c r="I18" s="2"/>
      <c r="J18" s="2"/>
      <c r="K18" s="2"/>
    </row>
    <row r="19" spans="1:11" s="51" customFormat="1" ht="43.5" customHeight="1">
      <c r="A19" s="2"/>
      <c r="B19" s="7"/>
      <c r="C19" s="1"/>
      <c r="D19" s="1"/>
      <c r="E19" s="9"/>
      <c r="F19" s="10"/>
      <c r="G19" s="10"/>
      <c r="H19" s="12"/>
      <c r="I19" s="7"/>
      <c r="J19" s="7"/>
      <c r="K19" s="7"/>
    </row>
    <row r="20" spans="1:11" s="47" customFormat="1" ht="42" customHeight="1">
      <c r="A20" s="46" t="s">
        <v>6</v>
      </c>
      <c r="B20" s="11"/>
      <c r="C20" s="11"/>
      <c r="D20" s="11"/>
      <c r="E20" s="5"/>
      <c r="F20" s="19"/>
      <c r="G20" s="5"/>
      <c r="H20" s="76">
        <f>SUM(H14:H19)</f>
        <v>5057804.76</v>
      </c>
      <c r="I20" s="11"/>
      <c r="J20" s="11"/>
      <c r="K20" s="11"/>
    </row>
    <row r="21" spans="1:11" s="47" customFormat="1" ht="29.1" customHeight="1">
      <c r="A21" s="264"/>
      <c r="B21" s="264"/>
      <c r="C21" s="264"/>
      <c r="D21" s="264"/>
      <c r="E21" s="264"/>
      <c r="F21" s="264"/>
      <c r="G21" s="264"/>
      <c r="H21" s="264"/>
      <c r="I21" s="264"/>
      <c r="J21" s="264"/>
      <c r="K21" s="264"/>
    </row>
    <row r="22" spans="1:11" s="47" customFormat="1" ht="51" customHeight="1">
      <c r="A22" s="266" t="s">
        <v>28</v>
      </c>
      <c r="B22" s="266"/>
      <c r="C22" s="266"/>
      <c r="D22" s="266"/>
      <c r="E22" s="266"/>
      <c r="F22" s="266"/>
      <c r="G22" s="266"/>
      <c r="H22" s="266"/>
      <c r="I22" s="266"/>
      <c r="J22" s="266"/>
      <c r="K22" s="266"/>
    </row>
    <row r="23" spans="1:11" s="47" customFormat="1" ht="47.25" customHeight="1">
      <c r="A23" s="41" t="s">
        <v>0</v>
      </c>
      <c r="B23" s="151" t="s">
        <v>1</v>
      </c>
      <c r="C23" s="150" t="s">
        <v>12</v>
      </c>
      <c r="D23" s="150" t="s">
        <v>13</v>
      </c>
      <c r="E23" s="151" t="s">
        <v>2</v>
      </c>
      <c r="F23" s="152" t="s">
        <v>3</v>
      </c>
      <c r="G23" s="151" t="s">
        <v>4</v>
      </c>
      <c r="H23" s="76" t="s">
        <v>7</v>
      </c>
      <c r="I23" s="150" t="s">
        <v>14</v>
      </c>
      <c r="J23" s="150" t="s">
        <v>10</v>
      </c>
      <c r="K23" s="150" t="s">
        <v>9</v>
      </c>
    </row>
    <row r="24" spans="1:11" s="51" customFormat="1" ht="49.5" customHeight="1">
      <c r="A24" s="31"/>
      <c r="B24" s="15"/>
      <c r="C24" s="32"/>
      <c r="D24" s="33"/>
      <c r="E24" s="16"/>
      <c r="F24" s="184"/>
      <c r="G24" s="184"/>
      <c r="H24" s="21">
        <v>0</v>
      </c>
      <c r="I24" s="7"/>
      <c r="J24" s="7"/>
      <c r="K24" s="7"/>
    </row>
    <row r="25" spans="1:11" s="51" customFormat="1" ht="49.5" customHeight="1">
      <c r="A25" s="2"/>
      <c r="B25" s="2"/>
      <c r="C25" s="1"/>
      <c r="D25" s="1"/>
      <c r="E25" s="9"/>
      <c r="F25" s="37"/>
      <c r="G25" s="42"/>
      <c r="H25" s="12"/>
      <c r="I25" s="2"/>
      <c r="J25" s="2"/>
      <c r="K25" s="2"/>
    </row>
    <row r="26" spans="1:11" s="51" customFormat="1" ht="49.5" customHeight="1">
      <c r="A26" s="46" t="s">
        <v>6</v>
      </c>
      <c r="B26" s="11"/>
      <c r="C26" s="11"/>
      <c r="D26" s="11"/>
      <c r="E26" s="5"/>
      <c r="F26" s="19"/>
      <c r="G26" s="5"/>
      <c r="H26" s="76">
        <f>SUM(H24:H25)</f>
        <v>0</v>
      </c>
      <c r="I26" s="11"/>
      <c r="J26" s="11"/>
      <c r="K26" s="11"/>
    </row>
    <row r="27" spans="1:11" s="47" customFormat="1" ht="29.1" customHeight="1">
      <c r="B27" s="40"/>
      <c r="C27" s="40"/>
      <c r="D27" s="40"/>
      <c r="E27" s="137"/>
      <c r="F27" s="51"/>
      <c r="G27" s="137"/>
      <c r="H27" s="52"/>
      <c r="I27" s="40"/>
      <c r="J27" s="40"/>
      <c r="K27" s="40"/>
    </row>
    <row r="28" spans="1:11" s="51" customFormat="1" ht="43.5" customHeight="1">
      <c r="A28" s="264"/>
      <c r="B28" s="264"/>
      <c r="C28" s="264"/>
      <c r="D28" s="264"/>
      <c r="E28" s="264"/>
      <c r="F28" s="264"/>
      <c r="G28" s="264"/>
      <c r="H28" s="264"/>
      <c r="I28" s="264"/>
      <c r="J28" s="264"/>
      <c r="K28" s="264"/>
    </row>
    <row r="29" spans="1:11" s="103" customFormat="1" ht="46.5" customHeight="1">
      <c r="A29" s="264" t="s">
        <v>29</v>
      </c>
      <c r="B29" s="264"/>
      <c r="C29" s="264"/>
      <c r="D29" s="264"/>
      <c r="E29" s="264"/>
      <c r="F29" s="264"/>
      <c r="G29" s="264"/>
      <c r="H29" s="264"/>
      <c r="I29" s="264"/>
      <c r="J29" s="264"/>
      <c r="K29" s="264"/>
    </row>
    <row r="30" spans="1:11" s="103" customFormat="1" ht="36" customHeight="1">
      <c r="A30" s="151" t="s">
        <v>0</v>
      </c>
      <c r="B30" s="151" t="s">
        <v>1</v>
      </c>
      <c r="C30" s="150" t="s">
        <v>12</v>
      </c>
      <c r="D30" s="150" t="s">
        <v>13</v>
      </c>
      <c r="E30" s="151" t="s">
        <v>2</v>
      </c>
      <c r="F30" s="152" t="s">
        <v>3</v>
      </c>
      <c r="G30" s="151" t="s">
        <v>4</v>
      </c>
      <c r="H30" s="76" t="s">
        <v>7</v>
      </c>
      <c r="I30" s="150" t="s">
        <v>14</v>
      </c>
      <c r="J30" s="150" t="s">
        <v>10</v>
      </c>
      <c r="K30" s="150" t="s">
        <v>9</v>
      </c>
    </row>
    <row r="31" spans="1:11" s="115" customFormat="1" ht="36" customHeight="1">
      <c r="A31" s="48"/>
      <c r="B31" s="48"/>
      <c r="C31" s="191"/>
      <c r="D31" s="191"/>
      <c r="E31" s="48"/>
      <c r="F31" s="49"/>
      <c r="G31" s="48"/>
      <c r="H31" s="38">
        <v>0</v>
      </c>
      <c r="I31" s="191"/>
      <c r="J31" s="191"/>
      <c r="K31" s="191"/>
    </row>
    <row r="32" spans="1:11" s="51" customFormat="1" ht="42.75" customHeight="1">
      <c r="A32" s="31"/>
      <c r="B32" s="2"/>
      <c r="C32" s="32"/>
      <c r="D32" s="33"/>
      <c r="E32" s="34"/>
      <c r="F32" s="184"/>
      <c r="G32" s="184"/>
      <c r="H32" s="21"/>
      <c r="I32" s="7"/>
      <c r="J32" s="7"/>
      <c r="K32" s="19"/>
    </row>
    <row r="33" spans="1:11" s="51" customFormat="1" ht="49.5" customHeight="1">
      <c r="A33" s="54" t="s">
        <v>6</v>
      </c>
      <c r="B33" s="4"/>
      <c r="C33" s="4"/>
      <c r="D33" s="4"/>
      <c r="E33" s="5"/>
      <c r="F33" s="19"/>
      <c r="G33" s="20"/>
      <c r="H33" s="76">
        <f>SUM(H31:H32)</f>
        <v>0</v>
      </c>
      <c r="I33" s="11"/>
      <c r="J33" s="11"/>
      <c r="K33" s="11"/>
    </row>
    <row r="34" spans="1:11" s="103" customFormat="1" ht="33" customHeight="1">
      <c r="A34" s="265"/>
      <c r="B34" s="265"/>
      <c r="C34" s="265"/>
      <c r="D34" s="265"/>
      <c r="E34" s="265"/>
      <c r="F34" s="265"/>
      <c r="G34" s="265"/>
      <c r="H34" s="265"/>
      <c r="I34" s="265"/>
      <c r="J34" s="265"/>
      <c r="K34" s="265"/>
    </row>
    <row r="35" spans="1:11" s="103" customFormat="1" ht="38.25" customHeight="1">
      <c r="A35" s="268" t="s">
        <v>17</v>
      </c>
      <c r="B35" s="268"/>
      <c r="C35" s="268"/>
      <c r="D35" s="268"/>
      <c r="E35" s="268"/>
      <c r="F35" s="268"/>
      <c r="G35" s="268"/>
      <c r="H35" s="268"/>
      <c r="I35" s="268"/>
      <c r="J35" s="268"/>
      <c r="K35" s="268"/>
    </row>
    <row r="36" spans="1:11" s="51" customFormat="1" ht="45.75" customHeight="1">
      <c r="A36" s="151" t="s">
        <v>0</v>
      </c>
      <c r="B36" s="151" t="s">
        <v>1</v>
      </c>
      <c r="C36" s="150" t="s">
        <v>12</v>
      </c>
      <c r="D36" s="150" t="s">
        <v>13</v>
      </c>
      <c r="E36" s="151" t="s">
        <v>2</v>
      </c>
      <c r="F36" s="152" t="s">
        <v>3</v>
      </c>
      <c r="G36" s="151" t="s">
        <v>4</v>
      </c>
      <c r="H36" s="76" t="s">
        <v>7</v>
      </c>
      <c r="I36" s="150" t="s">
        <v>14</v>
      </c>
      <c r="J36" s="150" t="s">
        <v>10</v>
      </c>
      <c r="K36" s="150" t="s">
        <v>9</v>
      </c>
    </row>
    <row r="37" spans="1:11" s="51" customFormat="1" ht="48.75" customHeight="1">
      <c r="A37" s="31"/>
      <c r="B37" s="15"/>
      <c r="C37" s="32"/>
      <c r="D37" s="33"/>
      <c r="E37" s="16"/>
      <c r="F37" s="184"/>
      <c r="G37" s="184"/>
      <c r="H37" s="21"/>
      <c r="I37" s="7"/>
      <c r="J37" s="7"/>
      <c r="K37" s="7"/>
    </row>
    <row r="38" spans="1:11" s="51" customFormat="1" ht="49.5" customHeight="1">
      <c r="A38" s="54" t="s">
        <v>6</v>
      </c>
      <c r="B38" s="4"/>
      <c r="C38" s="4"/>
      <c r="D38" s="4"/>
      <c r="E38" s="5"/>
      <c r="F38" s="19"/>
      <c r="G38" s="5"/>
      <c r="H38" s="76">
        <f>SUM(H37:H37)</f>
        <v>0</v>
      </c>
      <c r="I38" s="11"/>
      <c r="J38" s="11"/>
      <c r="K38" s="19"/>
    </row>
    <row r="39" spans="1:11" s="51" customFormat="1" ht="33" customHeight="1">
      <c r="A39" s="265"/>
      <c r="B39" s="265"/>
      <c r="C39" s="265"/>
      <c r="D39" s="265"/>
      <c r="E39" s="265"/>
      <c r="F39" s="265"/>
      <c r="G39" s="265"/>
      <c r="H39" s="265"/>
      <c r="I39" s="265"/>
      <c r="J39" s="265"/>
      <c r="K39" s="265"/>
    </row>
    <row r="40" spans="1:11" s="51" customFormat="1" ht="55.5" customHeight="1">
      <c r="A40" s="260" t="s">
        <v>18</v>
      </c>
      <c r="B40" s="260"/>
      <c r="C40" s="260"/>
      <c r="D40" s="260"/>
      <c r="E40" s="260"/>
      <c r="F40" s="260"/>
      <c r="G40" s="260"/>
      <c r="H40" s="260"/>
      <c r="I40" s="260"/>
      <c r="J40" s="260"/>
      <c r="K40" s="260"/>
    </row>
    <row r="41" spans="1:11" s="51" customFormat="1" ht="43.5" customHeight="1">
      <c r="A41" s="151" t="s">
        <v>0</v>
      </c>
      <c r="B41" s="151" t="s">
        <v>1</v>
      </c>
      <c r="C41" s="150" t="s">
        <v>12</v>
      </c>
      <c r="D41" s="150" t="s">
        <v>13</v>
      </c>
      <c r="E41" s="151" t="s">
        <v>2</v>
      </c>
      <c r="F41" s="152" t="s">
        <v>3</v>
      </c>
      <c r="G41" s="151" t="s">
        <v>4</v>
      </c>
      <c r="H41" s="76" t="s">
        <v>7</v>
      </c>
      <c r="I41" s="150" t="s">
        <v>14</v>
      </c>
      <c r="J41" s="150" t="s">
        <v>10</v>
      </c>
      <c r="K41" s="150" t="s">
        <v>9</v>
      </c>
    </row>
    <row r="42" spans="1:11" s="51" customFormat="1" ht="47.25" customHeight="1">
      <c r="A42" s="7"/>
      <c r="B42" s="7" t="s">
        <v>338</v>
      </c>
      <c r="C42" s="69" t="s">
        <v>51</v>
      </c>
      <c r="D42" s="69"/>
      <c r="E42" s="25"/>
      <c r="F42" s="184"/>
      <c r="G42" s="184"/>
      <c r="H42" s="160">
        <v>1848.85</v>
      </c>
      <c r="I42" s="7" t="s">
        <v>170</v>
      </c>
      <c r="J42" s="7" t="s">
        <v>169</v>
      </c>
      <c r="K42" s="7"/>
    </row>
    <row r="43" spans="1:11" s="97" customFormat="1" ht="34.5" customHeight="1">
      <c r="A43" s="7"/>
      <c r="B43" s="7" t="s">
        <v>337</v>
      </c>
      <c r="C43" s="69" t="s">
        <v>51</v>
      </c>
      <c r="D43" s="69"/>
      <c r="E43" s="25"/>
      <c r="F43" s="184"/>
      <c r="G43" s="184"/>
      <c r="H43" s="160">
        <v>150</v>
      </c>
      <c r="I43" s="7" t="s">
        <v>185</v>
      </c>
      <c r="J43" s="7"/>
      <c r="K43" s="7"/>
    </row>
    <row r="44" spans="1:11" ht="34.5" customHeight="1">
      <c r="A44" s="46" t="s">
        <v>6</v>
      </c>
      <c r="B44" s="11"/>
      <c r="C44" s="11"/>
      <c r="D44" s="11"/>
      <c r="E44" s="5"/>
      <c r="F44" s="19"/>
      <c r="G44" s="5"/>
      <c r="H44" s="156">
        <f>SUM(H42:H43)</f>
        <v>1998.85</v>
      </c>
      <c r="I44" s="11"/>
      <c r="J44" s="11"/>
      <c r="K44" s="11"/>
    </row>
    <row r="45" spans="1:11" ht="43.5" customHeight="1">
      <c r="A45" s="117"/>
      <c r="B45" s="118"/>
      <c r="C45" s="118"/>
      <c r="D45" s="118"/>
      <c r="E45" s="187"/>
      <c r="F45" s="47"/>
      <c r="G45" s="187"/>
      <c r="H45" s="195"/>
      <c r="I45" s="40"/>
      <c r="J45" s="40"/>
      <c r="K45" s="51"/>
    </row>
    <row r="46" spans="1:11" ht="49.5" customHeight="1">
      <c r="A46" s="260" t="s">
        <v>19</v>
      </c>
      <c r="B46" s="260"/>
      <c r="C46" s="260"/>
      <c r="D46" s="260"/>
      <c r="E46" s="260"/>
      <c r="F46" s="260"/>
      <c r="G46" s="260"/>
      <c r="H46" s="260"/>
      <c r="I46" s="260"/>
      <c r="J46" s="260"/>
      <c r="K46" s="260"/>
    </row>
    <row r="47" spans="1:11" ht="45" customHeight="1">
      <c r="A47" s="151" t="s">
        <v>0</v>
      </c>
      <c r="B47" s="151" t="s">
        <v>1</v>
      </c>
      <c r="C47" s="150" t="s">
        <v>12</v>
      </c>
      <c r="D47" s="150" t="s">
        <v>13</v>
      </c>
      <c r="E47" s="151" t="s">
        <v>2</v>
      </c>
      <c r="F47" s="152" t="s">
        <v>3</v>
      </c>
      <c r="G47" s="151" t="s">
        <v>4</v>
      </c>
      <c r="H47" s="156" t="s">
        <v>7</v>
      </c>
      <c r="I47" s="150" t="s">
        <v>14</v>
      </c>
      <c r="J47" s="150" t="s">
        <v>10</v>
      </c>
      <c r="K47" s="150" t="s">
        <v>9</v>
      </c>
    </row>
    <row r="48" spans="1:11" ht="44.25" customHeight="1">
      <c r="A48" s="7"/>
      <c r="B48" s="7"/>
      <c r="C48" s="69"/>
      <c r="D48" s="69"/>
      <c r="E48" s="25"/>
      <c r="F48" s="49"/>
      <c r="G48" s="48"/>
      <c r="H48" s="160">
        <v>0</v>
      </c>
      <c r="I48" s="7"/>
      <c r="J48" s="7"/>
      <c r="K48" s="7"/>
    </row>
    <row r="49" spans="1:11" ht="44.25" customHeight="1">
      <c r="A49" s="7"/>
      <c r="B49" s="7"/>
      <c r="C49" s="69"/>
      <c r="D49" s="69"/>
      <c r="E49" s="25"/>
      <c r="F49" s="49"/>
      <c r="G49" s="48"/>
      <c r="H49" s="160"/>
      <c r="I49" s="7"/>
      <c r="J49" s="7"/>
      <c r="K49" s="7"/>
    </row>
    <row r="50" spans="1:11" ht="44.25" customHeight="1">
      <c r="A50" s="46" t="s">
        <v>6</v>
      </c>
      <c r="B50" s="11"/>
      <c r="C50" s="11"/>
      <c r="D50" s="11"/>
      <c r="E50" s="5"/>
      <c r="F50" s="19"/>
      <c r="G50" s="5"/>
      <c r="H50" s="156">
        <f>SUM(H48:H48)</f>
        <v>0</v>
      </c>
      <c r="I50" s="11"/>
      <c r="J50" s="11"/>
      <c r="K50" s="11"/>
    </row>
    <row r="51" spans="1:11" ht="27" customHeight="1">
      <c r="A51" s="271"/>
      <c r="B51" s="271"/>
      <c r="C51" s="271"/>
      <c r="D51" s="271"/>
      <c r="E51" s="271"/>
      <c r="F51" s="271"/>
      <c r="G51" s="271"/>
      <c r="H51" s="271"/>
      <c r="I51" s="271"/>
      <c r="J51" s="271"/>
      <c r="K51" s="271"/>
    </row>
    <row r="52" spans="1:11" ht="30.75" customHeight="1">
      <c r="A52" s="261"/>
      <c r="B52" s="261"/>
      <c r="C52" s="261"/>
      <c r="D52" s="261"/>
      <c r="E52" s="261"/>
      <c r="F52" s="261"/>
      <c r="G52" s="261"/>
      <c r="H52" s="261"/>
      <c r="I52" s="261"/>
      <c r="J52" s="261"/>
      <c r="K52" s="261"/>
    </row>
    <row r="53" spans="1:11" s="201" customFormat="1" ht="51.75" customHeight="1">
      <c r="A53" s="190" t="s">
        <v>8</v>
      </c>
      <c r="B53" s="196"/>
      <c r="C53" s="196"/>
      <c r="D53" s="196"/>
      <c r="E53" s="197"/>
      <c r="F53" s="198"/>
      <c r="G53" s="197"/>
      <c r="H53" s="203">
        <f>+H50+H44+H38+H33+H26+H20</f>
        <v>5059803.6099999994</v>
      </c>
      <c r="I53" s="199"/>
      <c r="J53" s="199"/>
      <c r="K53" s="200"/>
    </row>
  </sheetData>
  <mergeCells count="16">
    <mergeCell ref="A1:H1"/>
    <mergeCell ref="A8:K8"/>
    <mergeCell ref="A9:K9"/>
    <mergeCell ref="A12:K12"/>
    <mergeCell ref="A51:K52"/>
    <mergeCell ref="A10:K10"/>
    <mergeCell ref="A22:K22"/>
    <mergeCell ref="A28:K28"/>
    <mergeCell ref="A29:K29"/>
    <mergeCell ref="A34:K34"/>
    <mergeCell ref="A35:K35"/>
    <mergeCell ref="A39:K39"/>
    <mergeCell ref="A40:K40"/>
    <mergeCell ref="A21:K21"/>
    <mergeCell ref="A11:K11"/>
    <mergeCell ref="A46:K46"/>
  </mergeCells>
  <pageMargins left="0.7" right="0.7" top="0.75" bottom="0.75" header="0.3" footer="0.3"/>
  <pageSetup paperSize="8" scale="51" orientation="landscape" r:id="rId1"/>
  <rowBreaks count="1" manualBreakCount="1">
    <brk id="27" max="10" man="1"/>
  </rowBreaks>
  <drawing r:id="rId2"/>
</worksheet>
</file>

<file path=xl/worksheets/sheet6.xml><?xml version="1.0" encoding="utf-8"?>
<worksheet xmlns="http://schemas.openxmlformats.org/spreadsheetml/2006/main" xmlns:r="http://schemas.openxmlformats.org/officeDocument/2006/relationships">
  <dimension ref="A1:N165"/>
  <sheetViews>
    <sheetView view="pageBreakPreview" zoomScale="60" zoomScaleNormal="70" workbookViewId="0">
      <selection activeCell="E4" sqref="E4"/>
    </sheetView>
  </sheetViews>
  <sheetFormatPr defaultRowHeight="18"/>
  <cols>
    <col min="1" max="1" width="58.28515625" style="29" customWidth="1"/>
    <col min="2" max="2" width="62.42578125" style="61" customWidth="1"/>
    <col min="3" max="3" width="20.5703125" style="61" customWidth="1"/>
    <col min="4" max="4" width="18.140625" style="61" bestFit="1" customWidth="1"/>
    <col min="5" max="5" width="16.85546875" style="60" customWidth="1"/>
    <col min="6" max="6" width="13.140625" style="29" customWidth="1"/>
    <col min="7" max="7" width="12.85546875" style="60" customWidth="1"/>
    <col min="8" max="8" width="25.5703125" style="179" customWidth="1"/>
    <col min="9" max="9" width="40.85546875" style="61" customWidth="1"/>
    <col min="10" max="10" width="65.5703125" style="61" customWidth="1"/>
    <col min="11" max="11" width="21.140625" style="29" customWidth="1"/>
    <col min="12" max="12" width="9.140625" style="29"/>
    <col min="13" max="13" width="15.28515625" style="29" bestFit="1" customWidth="1"/>
    <col min="14" max="16384" width="9.140625" style="29"/>
  </cols>
  <sheetData>
    <row r="1" spans="1:14" s="27" customFormat="1">
      <c r="A1" s="268"/>
      <c r="B1" s="268"/>
      <c r="C1" s="268"/>
      <c r="D1" s="268"/>
      <c r="E1" s="268"/>
      <c r="F1" s="268"/>
      <c r="G1" s="268"/>
      <c r="H1" s="268"/>
      <c r="I1" s="26"/>
      <c r="J1" s="26"/>
    </row>
    <row r="2" spans="1:14" s="27" customFormat="1">
      <c r="A2" s="28"/>
      <c r="B2" s="28"/>
      <c r="C2" s="28"/>
      <c r="D2" s="28"/>
      <c r="E2" s="28"/>
      <c r="F2" s="28"/>
      <c r="G2" s="28"/>
      <c r="H2" s="154"/>
      <c r="I2" s="26"/>
      <c r="J2" s="26"/>
    </row>
    <row r="3" spans="1:14" s="27" customFormat="1">
      <c r="A3" s="28"/>
      <c r="B3" s="28"/>
      <c r="C3" s="28"/>
      <c r="D3" s="28"/>
      <c r="E3" s="28"/>
      <c r="F3" s="28"/>
      <c r="G3" s="28"/>
      <c r="H3" s="154"/>
      <c r="I3" s="26"/>
      <c r="J3" s="26"/>
    </row>
    <row r="4" spans="1:14" s="27" customFormat="1">
      <c r="A4" s="28"/>
      <c r="B4" s="28"/>
      <c r="C4" s="28"/>
      <c r="D4" s="28"/>
      <c r="E4" s="28"/>
      <c r="F4" s="28"/>
      <c r="G4" s="28"/>
      <c r="H4" s="154"/>
      <c r="I4" s="26"/>
      <c r="J4" s="26"/>
    </row>
    <row r="5" spans="1:14" s="27" customFormat="1">
      <c r="A5" s="28"/>
      <c r="B5" s="28"/>
      <c r="C5" s="28"/>
      <c r="D5" s="28"/>
      <c r="E5" s="28"/>
      <c r="F5" s="28"/>
      <c r="G5" s="28"/>
      <c r="H5" s="154"/>
      <c r="I5" s="26"/>
      <c r="J5" s="26"/>
    </row>
    <row r="6" spans="1:14" s="27" customFormat="1">
      <c r="A6" s="28"/>
      <c r="B6" s="28"/>
      <c r="C6" s="28"/>
      <c r="D6" s="28"/>
      <c r="E6" s="28"/>
      <c r="F6" s="28"/>
      <c r="G6" s="28"/>
      <c r="H6" s="154"/>
      <c r="I6" s="26"/>
      <c r="J6" s="26"/>
    </row>
    <row r="7" spans="1:14" s="27" customFormat="1">
      <c r="A7" s="28"/>
      <c r="B7" s="28"/>
      <c r="C7" s="28"/>
      <c r="D7" s="28"/>
      <c r="E7" s="28"/>
      <c r="F7" s="28"/>
      <c r="G7" s="28"/>
      <c r="H7" s="154"/>
      <c r="I7" s="26"/>
      <c r="J7" s="26"/>
    </row>
    <row r="8" spans="1:14" ht="32.25" customHeight="1">
      <c r="A8" s="268"/>
      <c r="B8" s="268"/>
      <c r="C8" s="268"/>
      <c r="D8" s="268"/>
      <c r="E8" s="268"/>
      <c r="F8" s="268"/>
      <c r="G8" s="268"/>
      <c r="H8" s="268"/>
      <c r="I8" s="268"/>
      <c r="J8" s="268"/>
      <c r="K8" s="268"/>
    </row>
    <row r="9" spans="1:14" ht="39.75" customHeight="1">
      <c r="A9" s="270" t="s">
        <v>386</v>
      </c>
      <c r="B9" s="270"/>
      <c r="C9" s="270"/>
      <c r="D9" s="270"/>
      <c r="E9" s="270"/>
      <c r="F9" s="270"/>
      <c r="G9" s="270"/>
      <c r="H9" s="270"/>
      <c r="I9" s="270"/>
      <c r="J9" s="270"/>
      <c r="K9" s="270"/>
    </row>
    <row r="10" spans="1:14" ht="29.1" customHeight="1">
      <c r="A10" s="260"/>
      <c r="B10" s="260"/>
      <c r="C10" s="260"/>
      <c r="D10" s="260"/>
      <c r="E10" s="260"/>
      <c r="F10" s="260"/>
      <c r="G10" s="260"/>
      <c r="H10" s="260"/>
      <c r="I10" s="260"/>
      <c r="J10" s="260"/>
      <c r="K10" s="260"/>
    </row>
    <row r="11" spans="1:14" ht="39.75" customHeight="1">
      <c r="A11" s="260" t="s">
        <v>16</v>
      </c>
      <c r="B11" s="260"/>
      <c r="C11" s="260"/>
      <c r="D11" s="260"/>
      <c r="E11" s="260"/>
      <c r="F11" s="260"/>
      <c r="G11" s="260"/>
      <c r="H11" s="260"/>
      <c r="I11" s="260"/>
      <c r="J11" s="260"/>
      <c r="K11" s="260"/>
      <c r="N11" s="29" t="s">
        <v>15</v>
      </c>
    </row>
    <row r="12" spans="1:14" s="97" customFormat="1" ht="60.75" customHeight="1">
      <c r="A12" s="146" t="s">
        <v>0</v>
      </c>
      <c r="B12" s="146" t="s">
        <v>1</v>
      </c>
      <c r="C12" s="147" t="s">
        <v>12</v>
      </c>
      <c r="D12" s="147" t="s">
        <v>13</v>
      </c>
      <c r="E12" s="146" t="s">
        <v>2</v>
      </c>
      <c r="F12" s="148" t="s">
        <v>3</v>
      </c>
      <c r="G12" s="146" t="s">
        <v>4</v>
      </c>
      <c r="H12" s="155" t="s">
        <v>5</v>
      </c>
      <c r="I12" s="150" t="s">
        <v>14</v>
      </c>
      <c r="J12" s="150" t="s">
        <v>10</v>
      </c>
      <c r="K12" s="150" t="s">
        <v>9</v>
      </c>
    </row>
    <row r="13" spans="1:14" s="97" customFormat="1" ht="61.5" customHeight="1">
      <c r="A13" s="8" t="s">
        <v>60</v>
      </c>
      <c r="B13" s="24" t="s">
        <v>75</v>
      </c>
      <c r="C13" s="43" t="s">
        <v>76</v>
      </c>
      <c r="D13" s="43" t="s">
        <v>77</v>
      </c>
      <c r="E13" s="9" t="s">
        <v>58</v>
      </c>
      <c r="F13" s="183"/>
      <c r="G13" s="183"/>
      <c r="H13" s="12">
        <v>750000</v>
      </c>
      <c r="I13" s="22" t="s">
        <v>78</v>
      </c>
      <c r="J13" s="24" t="s">
        <v>79</v>
      </c>
      <c r="K13" s="7" t="s">
        <v>80</v>
      </c>
    </row>
    <row r="14" spans="1:14" s="97" customFormat="1" ht="63" customHeight="1">
      <c r="A14" s="8" t="s">
        <v>229</v>
      </c>
      <c r="B14" s="24" t="s">
        <v>239</v>
      </c>
      <c r="C14" s="43" t="s">
        <v>56</v>
      </c>
      <c r="D14" s="43" t="s">
        <v>57</v>
      </c>
      <c r="E14" s="9" t="s">
        <v>58</v>
      </c>
      <c r="F14" s="183"/>
      <c r="G14" s="183"/>
      <c r="H14" s="12">
        <v>170000</v>
      </c>
      <c r="I14" s="22" t="s">
        <v>108</v>
      </c>
      <c r="J14" s="24" t="s">
        <v>239</v>
      </c>
      <c r="K14" s="7" t="s">
        <v>240</v>
      </c>
    </row>
    <row r="15" spans="1:14" s="97" customFormat="1" ht="108">
      <c r="A15" s="8" t="s">
        <v>343</v>
      </c>
      <c r="B15" s="8" t="s">
        <v>362</v>
      </c>
      <c r="C15" s="43" t="s">
        <v>56</v>
      </c>
      <c r="D15" s="43" t="s">
        <v>57</v>
      </c>
      <c r="E15" s="9" t="s">
        <v>58</v>
      </c>
      <c r="F15" s="183"/>
      <c r="G15" s="183"/>
      <c r="H15" s="12">
        <f>290995.81+66954.19</f>
        <v>357950</v>
      </c>
      <c r="I15" s="22" t="s">
        <v>78</v>
      </c>
      <c r="J15" s="8" t="s">
        <v>363</v>
      </c>
      <c r="K15" s="2" t="s">
        <v>364</v>
      </c>
    </row>
    <row r="16" spans="1:14" s="97" customFormat="1" ht="108">
      <c r="A16" s="8" t="s">
        <v>344</v>
      </c>
      <c r="B16" s="8" t="s">
        <v>145</v>
      </c>
      <c r="C16" s="43" t="s">
        <v>56</v>
      </c>
      <c r="D16" s="43" t="s">
        <v>57</v>
      </c>
      <c r="E16" s="9" t="s">
        <v>58</v>
      </c>
      <c r="F16" s="183"/>
      <c r="G16" s="183"/>
      <c r="H16" s="12">
        <v>415000</v>
      </c>
      <c r="I16" s="22" t="s">
        <v>202</v>
      </c>
      <c r="J16" s="8" t="s">
        <v>365</v>
      </c>
      <c r="K16" s="2" t="s">
        <v>364</v>
      </c>
    </row>
    <row r="17" spans="1:11" s="97" customFormat="1" ht="68.25" customHeight="1">
      <c r="A17" s="8" t="s">
        <v>345</v>
      </c>
      <c r="B17" s="8" t="s">
        <v>366</v>
      </c>
      <c r="C17" s="43" t="s">
        <v>56</v>
      </c>
      <c r="D17" s="43" t="s">
        <v>57</v>
      </c>
      <c r="E17" s="9" t="s">
        <v>58</v>
      </c>
      <c r="F17" s="183"/>
      <c r="G17" s="183"/>
      <c r="H17" s="12">
        <v>372343.4</v>
      </c>
      <c r="I17" s="22" t="s">
        <v>202</v>
      </c>
      <c r="J17" s="8" t="s">
        <v>367</v>
      </c>
      <c r="K17" s="2" t="s">
        <v>368</v>
      </c>
    </row>
    <row r="18" spans="1:11" s="97" customFormat="1" ht="68.25" customHeight="1">
      <c r="A18" s="8" t="s">
        <v>346</v>
      </c>
      <c r="B18" s="8" t="s">
        <v>370</v>
      </c>
      <c r="C18" s="43" t="s">
        <v>56</v>
      </c>
      <c r="D18" s="43" t="s">
        <v>57</v>
      </c>
      <c r="E18" s="9" t="s">
        <v>58</v>
      </c>
      <c r="F18" s="183"/>
      <c r="G18" s="183"/>
      <c r="H18" s="12">
        <v>370000</v>
      </c>
      <c r="I18" s="22" t="s">
        <v>202</v>
      </c>
      <c r="J18" s="8" t="s">
        <v>371</v>
      </c>
      <c r="K18" s="2" t="s">
        <v>80</v>
      </c>
    </row>
    <row r="19" spans="1:11" s="97" customFormat="1" ht="54.75" customHeight="1">
      <c r="A19" s="54" t="s">
        <v>6</v>
      </c>
      <c r="B19" s="4"/>
      <c r="C19" s="4"/>
      <c r="D19" s="4"/>
      <c r="E19" s="5"/>
      <c r="F19" s="19"/>
      <c r="G19" s="20"/>
      <c r="H19" s="76">
        <f>SUM(H13:H18)</f>
        <v>2435293.4</v>
      </c>
      <c r="I19" s="11" t="s">
        <v>33</v>
      </c>
      <c r="J19" s="11"/>
      <c r="K19" s="11"/>
    </row>
    <row r="20" spans="1:11" s="97" customFormat="1" ht="32.25" customHeight="1">
      <c r="A20" s="264"/>
      <c r="B20" s="264"/>
      <c r="C20" s="264"/>
      <c r="D20" s="264"/>
      <c r="E20" s="264"/>
      <c r="F20" s="264"/>
      <c r="G20" s="264"/>
      <c r="H20" s="264"/>
      <c r="I20" s="264"/>
      <c r="J20" s="264"/>
      <c r="K20" s="264"/>
    </row>
    <row r="21" spans="1:11" s="97" customFormat="1" ht="42" customHeight="1">
      <c r="A21" s="266" t="s">
        <v>28</v>
      </c>
      <c r="B21" s="266"/>
      <c r="C21" s="266"/>
      <c r="D21" s="266"/>
      <c r="E21" s="266"/>
      <c r="F21" s="266"/>
      <c r="G21" s="266"/>
      <c r="H21" s="266"/>
      <c r="I21" s="266"/>
      <c r="J21" s="266"/>
      <c r="K21" s="266"/>
    </row>
    <row r="22" spans="1:11" s="97" customFormat="1" ht="49.5" customHeight="1">
      <c r="A22" s="151" t="s">
        <v>0</v>
      </c>
      <c r="B22" s="151" t="s">
        <v>1</v>
      </c>
      <c r="C22" s="150" t="s">
        <v>12</v>
      </c>
      <c r="D22" s="150" t="s">
        <v>13</v>
      </c>
      <c r="E22" s="151" t="s">
        <v>2</v>
      </c>
      <c r="F22" s="152" t="s">
        <v>3</v>
      </c>
      <c r="G22" s="151" t="s">
        <v>4</v>
      </c>
      <c r="H22" s="156" t="s">
        <v>7</v>
      </c>
      <c r="I22" s="150" t="s">
        <v>14</v>
      </c>
      <c r="J22" s="150" t="s">
        <v>10</v>
      </c>
      <c r="K22" s="150" t="s">
        <v>9</v>
      </c>
    </row>
    <row r="23" spans="1:11" s="97" customFormat="1" ht="49.5" customHeight="1">
      <c r="A23" s="31"/>
      <c r="B23" s="139"/>
      <c r="C23" s="81"/>
      <c r="D23" s="81"/>
      <c r="E23" s="16"/>
      <c r="F23" s="6"/>
      <c r="G23" s="6"/>
      <c r="H23" s="12">
        <v>0</v>
      </c>
      <c r="I23" s="17"/>
      <c r="J23" s="22"/>
      <c r="K23" s="11"/>
    </row>
    <row r="24" spans="1:11" s="97" customFormat="1" ht="49.5" customHeight="1">
      <c r="A24" s="18"/>
      <c r="B24" s="7"/>
      <c r="C24" s="81"/>
      <c r="D24" s="81"/>
      <c r="E24" s="25"/>
      <c r="F24" s="6"/>
      <c r="G24" s="6"/>
      <c r="H24" s="172"/>
      <c r="I24" s="79"/>
      <c r="J24" s="7"/>
      <c r="K24" s="7"/>
    </row>
    <row r="25" spans="1:11" s="97" customFormat="1" ht="42" customHeight="1">
      <c r="A25" s="54" t="s">
        <v>6</v>
      </c>
      <c r="B25" s="11"/>
      <c r="C25" s="11"/>
      <c r="D25" s="11"/>
      <c r="E25" s="5"/>
      <c r="F25" s="45"/>
      <c r="G25" s="45"/>
      <c r="H25" s="156">
        <f>SUM(H23:H24)</f>
        <v>0</v>
      </c>
      <c r="I25" s="11"/>
      <c r="J25" s="11"/>
      <c r="K25" s="30"/>
    </row>
    <row r="26" spans="1:11" s="97" customFormat="1" ht="32.25" customHeight="1">
      <c r="A26" s="269"/>
      <c r="B26" s="269"/>
      <c r="C26" s="269"/>
      <c r="D26" s="269"/>
      <c r="E26" s="269"/>
      <c r="F26" s="269"/>
      <c r="G26" s="269"/>
      <c r="H26" s="269"/>
      <c r="I26" s="269"/>
      <c r="J26" s="269"/>
      <c r="K26" s="269"/>
    </row>
    <row r="27" spans="1:11" s="97" customFormat="1" ht="51" customHeight="1">
      <c r="A27" s="264" t="s">
        <v>29</v>
      </c>
      <c r="B27" s="264"/>
      <c r="C27" s="264"/>
      <c r="D27" s="264"/>
      <c r="E27" s="264"/>
      <c r="F27" s="264"/>
      <c r="G27" s="264"/>
      <c r="H27" s="264"/>
      <c r="I27" s="264"/>
      <c r="J27" s="264"/>
      <c r="K27" s="264"/>
    </row>
    <row r="28" spans="1:11" s="97" customFormat="1" ht="40.5" customHeight="1">
      <c r="A28" s="151" t="s">
        <v>0</v>
      </c>
      <c r="B28" s="151" t="s">
        <v>1</v>
      </c>
      <c r="C28" s="150" t="s">
        <v>12</v>
      </c>
      <c r="D28" s="150" t="s">
        <v>13</v>
      </c>
      <c r="E28" s="151" t="s">
        <v>2</v>
      </c>
      <c r="F28" s="152" t="s">
        <v>3</v>
      </c>
      <c r="G28" s="151" t="s">
        <v>4</v>
      </c>
      <c r="H28" s="156" t="s">
        <v>7</v>
      </c>
      <c r="I28" s="150" t="s">
        <v>14</v>
      </c>
      <c r="J28" s="150" t="s">
        <v>10</v>
      </c>
      <c r="K28" s="150" t="s">
        <v>9</v>
      </c>
    </row>
    <row r="29" spans="1:11" s="97" customFormat="1" ht="40.5" customHeight="1">
      <c r="A29" s="31"/>
      <c r="B29" s="2"/>
      <c r="C29" s="81"/>
      <c r="D29" s="81"/>
      <c r="E29" s="16"/>
      <c r="F29" s="6"/>
      <c r="G29" s="6"/>
      <c r="H29" s="12">
        <v>0</v>
      </c>
      <c r="I29" s="17"/>
      <c r="J29" s="22"/>
      <c r="K29" s="22" t="s">
        <v>24</v>
      </c>
    </row>
    <row r="30" spans="1:11" s="115" customFormat="1" ht="36" customHeight="1">
      <c r="A30" s="18"/>
      <c r="B30" s="144"/>
      <c r="C30" s="81"/>
      <c r="D30" s="81"/>
      <c r="E30" s="16"/>
      <c r="F30" s="82"/>
      <c r="G30" s="6"/>
      <c r="H30" s="173"/>
      <c r="I30" s="7"/>
      <c r="J30" s="144"/>
      <c r="K30" s="2"/>
    </row>
    <row r="31" spans="1:11" s="115" customFormat="1" ht="38.25" customHeight="1">
      <c r="A31" s="46" t="s">
        <v>6</v>
      </c>
      <c r="B31" s="30"/>
      <c r="C31" s="30"/>
      <c r="D31" s="30"/>
      <c r="E31" s="41"/>
      <c r="F31" s="46"/>
      <c r="G31" s="41"/>
      <c r="H31" s="159">
        <f>SUM(H29:H30)</f>
        <v>0</v>
      </c>
      <c r="I31" s="11"/>
      <c r="J31" s="11"/>
      <c r="K31" s="11"/>
    </row>
    <row r="32" spans="1:11" s="115" customFormat="1" ht="36.75" customHeight="1">
      <c r="A32" s="267"/>
      <c r="B32" s="267"/>
      <c r="C32" s="267"/>
      <c r="D32" s="267"/>
      <c r="E32" s="267"/>
      <c r="F32" s="267"/>
      <c r="G32" s="267"/>
      <c r="H32" s="267"/>
      <c r="I32" s="267"/>
      <c r="J32" s="267"/>
      <c r="K32" s="267"/>
    </row>
    <row r="33" spans="1:11" s="115" customFormat="1" ht="42.75" customHeight="1">
      <c r="A33" s="268" t="s">
        <v>17</v>
      </c>
      <c r="B33" s="268"/>
      <c r="C33" s="268"/>
      <c r="D33" s="268"/>
      <c r="E33" s="268"/>
      <c r="F33" s="268"/>
      <c r="G33" s="268"/>
      <c r="H33" s="268"/>
      <c r="I33" s="268"/>
      <c r="J33" s="268"/>
      <c r="K33" s="268"/>
    </row>
    <row r="34" spans="1:11" s="115" customFormat="1" ht="38.25" customHeight="1">
      <c r="A34" s="151" t="s">
        <v>0</v>
      </c>
      <c r="B34" s="151" t="s">
        <v>1</v>
      </c>
      <c r="C34" s="150" t="s">
        <v>12</v>
      </c>
      <c r="D34" s="150" t="s">
        <v>13</v>
      </c>
      <c r="E34" s="151" t="s">
        <v>2</v>
      </c>
      <c r="F34" s="152" t="s">
        <v>3</v>
      </c>
      <c r="G34" s="151" t="s">
        <v>4</v>
      </c>
      <c r="H34" s="156" t="s">
        <v>7</v>
      </c>
      <c r="I34" s="150" t="s">
        <v>14</v>
      </c>
      <c r="J34" s="150" t="s">
        <v>10</v>
      </c>
      <c r="K34" s="150" t="s">
        <v>9</v>
      </c>
    </row>
    <row r="35" spans="1:11" s="115" customFormat="1" ht="38.25" customHeight="1">
      <c r="A35" s="31" t="s">
        <v>64</v>
      </c>
      <c r="B35" s="2" t="s">
        <v>65</v>
      </c>
      <c r="C35" s="32" t="s">
        <v>56</v>
      </c>
      <c r="D35" s="33" t="s">
        <v>57</v>
      </c>
      <c r="E35" s="34" t="s">
        <v>58</v>
      </c>
      <c r="F35" s="255"/>
      <c r="G35" s="255"/>
      <c r="H35" s="222">
        <v>87575.46</v>
      </c>
      <c r="I35" s="7" t="s">
        <v>65</v>
      </c>
      <c r="J35" s="7" t="s">
        <v>53</v>
      </c>
      <c r="K35" s="19"/>
    </row>
    <row r="36" spans="1:11" s="115" customFormat="1" ht="38.25" customHeight="1">
      <c r="A36" s="31"/>
      <c r="B36" s="2"/>
      <c r="C36" s="32"/>
      <c r="D36" s="33"/>
      <c r="E36" s="34"/>
      <c r="F36" s="184"/>
      <c r="G36" s="184"/>
      <c r="H36" s="21"/>
      <c r="I36" s="7"/>
      <c r="J36" s="7"/>
      <c r="K36" s="19"/>
    </row>
    <row r="37" spans="1:11" s="115" customFormat="1" ht="41.25" customHeight="1">
      <c r="A37" s="54" t="s">
        <v>6</v>
      </c>
      <c r="B37" s="4"/>
      <c r="C37" s="4"/>
      <c r="D37" s="4"/>
      <c r="E37" s="5"/>
      <c r="F37" s="19"/>
      <c r="G37" s="20"/>
      <c r="H37" s="76">
        <f>SUM(H35:H36)</f>
        <v>87575.46</v>
      </c>
      <c r="I37" s="11"/>
      <c r="J37" s="11"/>
      <c r="K37" s="11"/>
    </row>
    <row r="38" spans="1:11" s="126" customFormat="1" ht="29.25" customHeight="1">
      <c r="A38" s="264"/>
      <c r="B38" s="264"/>
      <c r="C38" s="264"/>
      <c r="D38" s="264"/>
      <c r="E38" s="264"/>
      <c r="F38" s="264"/>
      <c r="G38" s="264"/>
      <c r="H38" s="264"/>
      <c r="I38" s="264"/>
      <c r="J38" s="264"/>
      <c r="K38" s="264"/>
    </row>
    <row r="39" spans="1:11" s="115" customFormat="1" ht="42.75" customHeight="1">
      <c r="A39" s="260" t="s">
        <v>18</v>
      </c>
      <c r="B39" s="260"/>
      <c r="C39" s="260"/>
      <c r="D39" s="260"/>
      <c r="E39" s="260"/>
      <c r="F39" s="260"/>
      <c r="G39" s="260"/>
      <c r="H39" s="260"/>
      <c r="I39" s="260"/>
      <c r="J39" s="260"/>
      <c r="K39" s="260"/>
    </row>
    <row r="40" spans="1:11" s="115" customFormat="1" ht="39" customHeight="1">
      <c r="A40" s="151" t="s">
        <v>0</v>
      </c>
      <c r="B40" s="151" t="s">
        <v>1</v>
      </c>
      <c r="C40" s="150" t="s">
        <v>12</v>
      </c>
      <c r="D40" s="150" t="s">
        <v>13</v>
      </c>
      <c r="E40" s="151" t="s">
        <v>2</v>
      </c>
      <c r="F40" s="152" t="s">
        <v>3</v>
      </c>
      <c r="G40" s="151" t="s">
        <v>4</v>
      </c>
      <c r="H40" s="156" t="s">
        <v>7</v>
      </c>
      <c r="I40" s="150" t="s">
        <v>14</v>
      </c>
      <c r="J40" s="150" t="s">
        <v>10</v>
      </c>
      <c r="K40" s="150" t="s">
        <v>9</v>
      </c>
    </row>
    <row r="41" spans="1:11" s="115" customFormat="1" ht="41.25" customHeight="1">
      <c r="A41" s="8" t="s">
        <v>54</v>
      </c>
      <c r="B41" s="8" t="s">
        <v>55</v>
      </c>
      <c r="C41" s="43" t="s">
        <v>56</v>
      </c>
      <c r="D41" s="43" t="s">
        <v>57</v>
      </c>
      <c r="E41" s="9" t="s">
        <v>58</v>
      </c>
      <c r="F41" s="10"/>
      <c r="G41" s="10"/>
      <c r="H41" s="162">
        <f>1250+554+988+2255-800</f>
        <v>4247</v>
      </c>
      <c r="I41" s="1" t="s">
        <v>59</v>
      </c>
      <c r="J41" s="8" t="s">
        <v>55</v>
      </c>
      <c r="K41" s="2"/>
    </row>
    <row r="42" spans="1:11" s="115" customFormat="1" ht="36" customHeight="1">
      <c r="A42" s="8" t="s">
        <v>352</v>
      </c>
      <c r="B42" s="8" t="s">
        <v>185</v>
      </c>
      <c r="C42" s="43" t="s">
        <v>126</v>
      </c>
      <c r="D42" s="43"/>
      <c r="E42" s="9"/>
      <c r="F42" s="10"/>
      <c r="G42" s="10"/>
      <c r="H42" s="162">
        <v>800</v>
      </c>
      <c r="I42" s="1" t="s">
        <v>245</v>
      </c>
      <c r="J42" s="1" t="s">
        <v>369</v>
      </c>
      <c r="K42" s="2" t="s">
        <v>368</v>
      </c>
    </row>
    <row r="43" spans="1:11" s="126" customFormat="1" ht="46.5" customHeight="1">
      <c r="A43" s="54" t="s">
        <v>6</v>
      </c>
      <c r="B43" s="4"/>
      <c r="C43" s="4"/>
      <c r="D43" s="4"/>
      <c r="E43" s="5"/>
      <c r="F43" s="19"/>
      <c r="G43" s="20"/>
      <c r="H43" s="156">
        <f>SUM(H41:H42)</f>
        <v>5047</v>
      </c>
      <c r="I43" s="11"/>
      <c r="J43" s="11"/>
      <c r="K43" s="11"/>
    </row>
    <row r="44" spans="1:11" s="115" customFormat="1" ht="36.75" customHeight="1">
      <c r="A44" s="55"/>
      <c r="B44" s="4"/>
      <c r="C44" s="4"/>
      <c r="D44" s="4"/>
      <c r="E44" s="5"/>
      <c r="F44" s="19"/>
      <c r="G44" s="5"/>
      <c r="H44" s="162"/>
      <c r="I44" s="11"/>
      <c r="J44" s="11"/>
      <c r="K44" s="19"/>
    </row>
    <row r="45" spans="1:11" s="115" customFormat="1">
      <c r="A45" s="29"/>
      <c r="B45" s="58"/>
      <c r="C45" s="59"/>
      <c r="D45" s="59"/>
      <c r="E45" s="60"/>
      <c r="F45" s="29"/>
      <c r="G45" s="60"/>
      <c r="H45" s="164"/>
      <c r="I45" s="61"/>
      <c r="J45" s="61"/>
      <c r="K45" s="29"/>
    </row>
    <row r="46" spans="1:11" s="115" customFormat="1">
      <c r="A46" s="262"/>
      <c r="B46" s="263"/>
      <c r="C46" s="263"/>
      <c r="D46" s="263"/>
      <c r="E46" s="263"/>
      <c r="F46" s="263"/>
      <c r="G46" s="263"/>
      <c r="H46" s="263"/>
      <c r="I46" s="61"/>
      <c r="J46" s="61"/>
      <c r="K46" s="29"/>
    </row>
    <row r="47" spans="1:11" s="51" customFormat="1" ht="29.1" customHeight="1">
      <c r="A47" s="260" t="s">
        <v>19</v>
      </c>
      <c r="B47" s="260"/>
      <c r="C47" s="260"/>
      <c r="D47" s="260"/>
      <c r="E47" s="260"/>
      <c r="F47" s="260"/>
      <c r="G47" s="260"/>
      <c r="H47" s="260"/>
      <c r="I47" s="260"/>
      <c r="J47" s="260"/>
      <c r="K47" s="260"/>
    </row>
    <row r="48" spans="1:11" s="51" customFormat="1" ht="49.5" customHeight="1">
      <c r="A48" s="151" t="s">
        <v>0</v>
      </c>
      <c r="B48" s="151" t="s">
        <v>1</v>
      </c>
      <c r="C48" s="150" t="s">
        <v>12</v>
      </c>
      <c r="D48" s="150" t="s">
        <v>13</v>
      </c>
      <c r="E48" s="151" t="s">
        <v>2</v>
      </c>
      <c r="F48" s="152" t="s">
        <v>3</v>
      </c>
      <c r="G48" s="151" t="s">
        <v>4</v>
      </c>
      <c r="H48" s="156" t="s">
        <v>7</v>
      </c>
      <c r="I48" s="150" t="s">
        <v>14</v>
      </c>
      <c r="J48" s="150" t="s">
        <v>10</v>
      </c>
      <c r="K48" s="150" t="s">
        <v>9</v>
      </c>
    </row>
    <row r="49" spans="1:11" s="51" customFormat="1" ht="41.25" customHeight="1">
      <c r="A49" s="31"/>
      <c r="B49" s="2"/>
      <c r="C49" s="32"/>
      <c r="D49" s="33"/>
      <c r="E49" s="34"/>
      <c r="F49" s="184"/>
      <c r="G49" s="184"/>
      <c r="H49" s="21">
        <v>0</v>
      </c>
      <c r="I49" s="7"/>
      <c r="J49" s="7"/>
      <c r="K49" s="19"/>
    </row>
    <row r="50" spans="1:11" s="51" customFormat="1" ht="41.25" customHeight="1">
      <c r="A50" s="31"/>
      <c r="B50" s="2"/>
      <c r="C50" s="32"/>
      <c r="D50" s="33"/>
      <c r="E50" s="34"/>
      <c r="F50" s="184"/>
      <c r="G50" s="184"/>
      <c r="H50" s="21"/>
      <c r="I50" s="7"/>
      <c r="J50" s="7"/>
      <c r="K50" s="19"/>
    </row>
    <row r="51" spans="1:11" s="51" customFormat="1" ht="51.75" customHeight="1">
      <c r="A51" s="54" t="s">
        <v>6</v>
      </c>
      <c r="B51" s="4"/>
      <c r="C51" s="4"/>
      <c r="D51" s="4"/>
      <c r="E51" s="5"/>
      <c r="F51" s="19"/>
      <c r="G51" s="20"/>
      <c r="H51" s="76">
        <f>SUM(H49:H50)</f>
        <v>0</v>
      </c>
      <c r="I51" s="11"/>
      <c r="J51" s="11"/>
      <c r="K51" s="11"/>
    </row>
    <row r="52" spans="1:11" s="115" customFormat="1" ht="36" customHeight="1">
      <c r="A52" s="40"/>
      <c r="B52" s="51"/>
      <c r="C52" s="125"/>
      <c r="D52" s="40"/>
      <c r="E52" s="50"/>
      <c r="F52" s="84"/>
      <c r="G52" s="104"/>
      <c r="H52" s="161"/>
      <c r="I52" s="40"/>
      <c r="J52" s="40"/>
      <c r="K52" s="101"/>
    </row>
    <row r="53" spans="1:11" s="115" customFormat="1" ht="42.75" customHeight="1">
      <c r="A53" s="56" t="s">
        <v>8</v>
      </c>
      <c r="B53" s="15"/>
      <c r="C53" s="193"/>
      <c r="D53" s="193"/>
      <c r="E53" s="16"/>
      <c r="F53" s="6"/>
      <c r="G53" s="6"/>
      <c r="H53" s="194">
        <f>+H51+H43+H37+H31+H25+H19</f>
        <v>2527915.86</v>
      </c>
      <c r="I53" s="17"/>
      <c r="J53" s="7"/>
      <c r="K53" s="7"/>
    </row>
    <row r="54" spans="1:11" s="115" customFormat="1">
      <c r="A54" s="78"/>
      <c r="B54" s="51"/>
      <c r="C54" s="125"/>
      <c r="D54" s="40"/>
      <c r="E54" s="50"/>
      <c r="F54" s="106"/>
      <c r="G54" s="106"/>
      <c r="H54" s="174"/>
      <c r="I54" s="40"/>
      <c r="J54" s="40"/>
      <c r="K54" s="78"/>
    </row>
    <row r="55" spans="1:11" s="115" customFormat="1">
      <c r="A55" s="78"/>
      <c r="B55" s="51"/>
      <c r="C55" s="125"/>
      <c r="D55" s="40"/>
      <c r="E55" s="50"/>
      <c r="F55" s="106"/>
      <c r="G55" s="106"/>
      <c r="H55" s="174"/>
      <c r="I55" s="40"/>
      <c r="J55" s="40"/>
      <c r="K55" s="78"/>
    </row>
    <row r="56" spans="1:11" s="103" customFormat="1">
      <c r="A56" s="78"/>
      <c r="B56" s="51"/>
      <c r="C56" s="125"/>
      <c r="D56" s="40"/>
      <c r="E56" s="50"/>
      <c r="F56" s="106"/>
      <c r="G56" s="106"/>
      <c r="H56" s="174"/>
      <c r="I56" s="40"/>
      <c r="J56" s="40"/>
      <c r="K56" s="78"/>
    </row>
    <row r="57" spans="1:11" s="115" customFormat="1">
      <c r="A57" s="101"/>
      <c r="B57" s="103"/>
      <c r="C57" s="272"/>
      <c r="D57" s="272"/>
      <c r="E57" s="128"/>
      <c r="F57" s="108"/>
      <c r="G57" s="108"/>
      <c r="H57" s="175"/>
      <c r="I57" s="111"/>
      <c r="J57" s="101"/>
      <c r="K57" s="78"/>
    </row>
    <row r="58" spans="1:11" s="115" customFormat="1">
      <c r="A58" s="78"/>
      <c r="B58" s="51"/>
      <c r="C58" s="125"/>
      <c r="D58" s="40"/>
      <c r="E58" s="50"/>
      <c r="F58" s="106"/>
      <c r="G58" s="106"/>
      <c r="H58" s="174"/>
      <c r="I58" s="40"/>
      <c r="J58" s="40"/>
      <c r="K58" s="78"/>
    </row>
    <row r="59" spans="1:11" s="115" customFormat="1">
      <c r="A59" s="78"/>
      <c r="B59" s="51"/>
      <c r="C59" s="125"/>
      <c r="D59" s="40"/>
      <c r="E59" s="50"/>
      <c r="F59" s="106"/>
      <c r="G59" s="106"/>
      <c r="H59" s="174"/>
      <c r="I59" s="40"/>
      <c r="J59" s="40"/>
      <c r="K59" s="78"/>
    </row>
    <row r="60" spans="1:11" s="115" customFormat="1">
      <c r="A60" s="78"/>
      <c r="B60" s="51"/>
      <c r="C60" s="125"/>
      <c r="D60" s="40"/>
      <c r="E60" s="50"/>
      <c r="F60" s="106"/>
      <c r="G60" s="106"/>
      <c r="H60" s="174"/>
      <c r="I60" s="40"/>
      <c r="J60" s="40"/>
      <c r="K60" s="78"/>
    </row>
    <row r="61" spans="1:11" s="115" customFormat="1">
      <c r="A61" s="78"/>
      <c r="B61" s="51"/>
      <c r="C61" s="125"/>
      <c r="D61" s="40"/>
      <c r="E61" s="50"/>
      <c r="F61" s="106"/>
      <c r="G61" s="106"/>
      <c r="H61" s="174"/>
      <c r="I61" s="40"/>
      <c r="J61" s="40"/>
      <c r="K61" s="78"/>
    </row>
    <row r="62" spans="1:11" s="115" customFormat="1">
      <c r="A62" s="78"/>
      <c r="B62" s="51"/>
      <c r="C62" s="125"/>
      <c r="D62" s="40"/>
      <c r="E62" s="50"/>
      <c r="F62" s="106"/>
      <c r="G62" s="106"/>
      <c r="H62" s="174"/>
      <c r="I62" s="40"/>
      <c r="J62" s="40"/>
      <c r="K62" s="78"/>
    </row>
    <row r="63" spans="1:11" s="115" customFormat="1">
      <c r="A63" s="78"/>
      <c r="B63" s="51"/>
      <c r="C63" s="125"/>
      <c r="D63" s="40"/>
      <c r="E63" s="50"/>
      <c r="F63" s="106"/>
      <c r="G63" s="106"/>
      <c r="H63" s="174"/>
      <c r="I63" s="40"/>
      <c r="J63" s="40"/>
      <c r="K63" s="78"/>
    </row>
    <row r="64" spans="1:11" s="115" customFormat="1">
      <c r="A64" s="78"/>
      <c r="B64" s="51"/>
      <c r="C64" s="281"/>
      <c r="D64" s="281"/>
      <c r="E64" s="50"/>
      <c r="F64" s="106"/>
      <c r="G64" s="106"/>
      <c r="H64" s="174"/>
      <c r="I64" s="40"/>
      <c r="J64" s="40"/>
      <c r="K64" s="78"/>
    </row>
    <row r="65" spans="1:11" s="115" customFormat="1">
      <c r="A65" s="78"/>
      <c r="B65" s="51"/>
      <c r="C65" s="281"/>
      <c r="D65" s="281"/>
      <c r="E65" s="50"/>
      <c r="F65" s="106"/>
      <c r="G65" s="106"/>
      <c r="H65" s="174"/>
      <c r="I65" s="40"/>
      <c r="J65" s="40"/>
      <c r="K65" s="78"/>
    </row>
    <row r="66" spans="1:11" s="115" customFormat="1">
      <c r="A66" s="78"/>
      <c r="B66" s="103"/>
      <c r="C66" s="272"/>
      <c r="D66" s="272"/>
      <c r="E66" s="102"/>
      <c r="F66" s="108"/>
      <c r="G66" s="108"/>
      <c r="H66" s="169"/>
      <c r="I66" s="111"/>
      <c r="J66" s="103"/>
      <c r="K66" s="101"/>
    </row>
    <row r="67" spans="1:11" s="115" customFormat="1">
      <c r="A67" s="78"/>
      <c r="B67" s="110"/>
      <c r="C67" s="272"/>
      <c r="D67" s="272"/>
      <c r="E67" s="128"/>
      <c r="F67" s="108"/>
      <c r="G67" s="108"/>
      <c r="H67" s="175"/>
      <c r="I67" s="111"/>
      <c r="J67" s="103"/>
      <c r="K67" s="101"/>
    </row>
    <row r="68" spans="1:11" s="115" customFormat="1">
      <c r="A68" s="78"/>
      <c r="B68" s="110"/>
      <c r="C68" s="272"/>
      <c r="D68" s="272"/>
      <c r="E68" s="128"/>
      <c r="F68" s="108"/>
      <c r="G68" s="108"/>
      <c r="H68" s="175"/>
      <c r="I68" s="110"/>
      <c r="J68" s="103"/>
      <c r="K68" s="101"/>
    </row>
    <row r="69" spans="1:11" s="115" customFormat="1">
      <c r="A69" s="78"/>
      <c r="B69" s="51"/>
      <c r="C69" s="125"/>
      <c r="D69" s="40"/>
      <c r="E69" s="50"/>
      <c r="F69" s="106"/>
      <c r="G69" s="106"/>
      <c r="H69" s="174"/>
      <c r="I69" s="40"/>
      <c r="J69" s="40"/>
      <c r="K69" s="78"/>
    </row>
    <row r="70" spans="1:11" s="115" customFormat="1">
      <c r="A70" s="78"/>
      <c r="B70" s="110"/>
      <c r="C70" s="129"/>
      <c r="D70" s="129"/>
      <c r="E70" s="103"/>
      <c r="F70" s="108"/>
      <c r="G70" s="108"/>
      <c r="H70" s="175"/>
      <c r="I70" s="111"/>
      <c r="J70" s="101"/>
      <c r="K70" s="101"/>
    </row>
    <row r="71" spans="1:11" s="115" customFormat="1">
      <c r="A71" s="78"/>
      <c r="B71" s="103"/>
      <c r="C71" s="124"/>
      <c r="D71" s="101"/>
      <c r="E71" s="102"/>
      <c r="F71" s="108"/>
      <c r="G71" s="108"/>
      <c r="H71" s="175"/>
      <c r="I71" s="101"/>
      <c r="J71" s="101"/>
      <c r="K71" s="101"/>
    </row>
    <row r="72" spans="1:11" s="115" customFormat="1">
      <c r="A72" s="78"/>
      <c r="B72" s="109"/>
      <c r="C72" s="272"/>
      <c r="D72" s="272"/>
      <c r="E72" s="121"/>
      <c r="F72" s="106"/>
      <c r="G72" s="106"/>
      <c r="H72" s="174"/>
      <c r="I72" s="127"/>
      <c r="J72" s="103"/>
      <c r="K72" s="101"/>
    </row>
    <row r="73" spans="1:11" s="115" customFormat="1">
      <c r="A73" s="78"/>
      <c r="B73" s="109"/>
      <c r="C73" s="273"/>
      <c r="D73" s="273"/>
      <c r="E73" s="121"/>
      <c r="F73" s="106"/>
      <c r="G73" s="106"/>
      <c r="H73" s="174"/>
      <c r="I73" s="127"/>
      <c r="K73" s="78"/>
    </row>
    <row r="74" spans="1:11" s="115" customFormat="1">
      <c r="A74" s="78"/>
      <c r="B74" s="109"/>
      <c r="C74" s="273"/>
      <c r="D74" s="273"/>
      <c r="E74" s="121"/>
      <c r="F74" s="106"/>
      <c r="G74" s="106"/>
      <c r="H74" s="174"/>
      <c r="I74" s="127"/>
      <c r="K74" s="78"/>
    </row>
    <row r="75" spans="1:11" s="115" customFormat="1">
      <c r="A75" s="78"/>
      <c r="B75" s="110"/>
      <c r="C75" s="272"/>
      <c r="D75" s="272"/>
      <c r="E75" s="128"/>
      <c r="F75" s="108"/>
      <c r="G75" s="108"/>
      <c r="H75" s="175"/>
      <c r="I75" s="111"/>
      <c r="J75" s="103"/>
      <c r="K75" s="101"/>
    </row>
    <row r="76" spans="1:11" s="115" customFormat="1">
      <c r="A76" s="78"/>
      <c r="B76" s="110"/>
      <c r="C76" s="272"/>
      <c r="D76" s="272"/>
      <c r="E76" s="128"/>
      <c r="F76" s="108"/>
      <c r="G76" s="108"/>
      <c r="H76" s="175"/>
      <c r="I76" s="111"/>
      <c r="J76" s="103"/>
      <c r="K76" s="101"/>
    </row>
    <row r="77" spans="1:11" s="115" customFormat="1">
      <c r="A77" s="78"/>
      <c r="B77" s="103"/>
      <c r="C77" s="272"/>
      <c r="D77" s="272"/>
      <c r="E77" s="102"/>
      <c r="F77" s="108"/>
      <c r="G77" s="108"/>
      <c r="H77" s="175"/>
      <c r="I77" s="101"/>
      <c r="J77" s="101"/>
      <c r="K77" s="101"/>
    </row>
    <row r="78" spans="1:11" s="115" customFormat="1">
      <c r="A78" s="101"/>
      <c r="B78" s="103"/>
      <c r="C78" s="272"/>
      <c r="D78" s="272"/>
      <c r="E78" s="102"/>
      <c r="F78" s="108"/>
      <c r="G78" s="108"/>
      <c r="H78" s="175"/>
      <c r="I78" s="101"/>
      <c r="J78" s="101"/>
      <c r="K78" s="101"/>
    </row>
    <row r="79" spans="1:11" s="115" customFormat="1">
      <c r="A79" s="101"/>
      <c r="B79" s="103"/>
      <c r="C79" s="272"/>
      <c r="D79" s="272"/>
      <c r="E79" s="102"/>
      <c r="F79" s="108"/>
      <c r="G79" s="108"/>
      <c r="H79" s="175"/>
      <c r="I79" s="101"/>
      <c r="J79" s="101"/>
      <c r="K79" s="101"/>
    </row>
    <row r="80" spans="1:11" s="103" customFormat="1" ht="50.25" customHeight="1">
      <c r="A80" s="101"/>
      <c r="C80" s="272"/>
      <c r="D80" s="272"/>
      <c r="E80" s="102"/>
      <c r="F80" s="108"/>
      <c r="G80" s="108"/>
      <c r="H80" s="175"/>
      <c r="I80" s="101"/>
      <c r="J80" s="101"/>
      <c r="K80" s="101"/>
    </row>
    <row r="81" spans="1:11" s="103" customFormat="1" ht="38.25" customHeight="1">
      <c r="A81" s="99"/>
      <c r="B81" s="99"/>
      <c r="C81" s="272"/>
      <c r="D81" s="272"/>
      <c r="E81" s="102"/>
      <c r="F81" s="108"/>
      <c r="G81" s="108"/>
      <c r="H81" s="169"/>
      <c r="I81" s="99"/>
      <c r="J81" s="101"/>
      <c r="K81" s="101"/>
    </row>
    <row r="82" spans="1:11" s="103" customFormat="1" ht="38.25" customHeight="1">
      <c r="A82" s="99"/>
      <c r="B82" s="99"/>
      <c r="C82" s="272"/>
      <c r="D82" s="272"/>
      <c r="E82" s="102"/>
      <c r="F82" s="108"/>
      <c r="G82" s="108"/>
      <c r="H82" s="169"/>
      <c r="I82" s="101"/>
      <c r="J82" s="101"/>
      <c r="K82" s="101"/>
    </row>
    <row r="83" spans="1:11" s="103" customFormat="1" ht="38.25" customHeight="1">
      <c r="A83" s="99"/>
      <c r="B83" s="51"/>
      <c r="C83" s="125"/>
      <c r="D83" s="40"/>
      <c r="E83" s="50"/>
      <c r="F83" s="106"/>
      <c r="G83" s="106"/>
      <c r="H83" s="174"/>
      <c r="I83" s="40"/>
      <c r="J83" s="40"/>
      <c r="K83" s="101"/>
    </row>
    <row r="84" spans="1:11" s="103" customFormat="1" ht="38.25" customHeight="1">
      <c r="A84" s="99"/>
      <c r="B84" s="101"/>
      <c r="C84" s="274"/>
      <c r="D84" s="275"/>
      <c r="E84" s="105"/>
      <c r="F84" s="106"/>
      <c r="G84" s="106"/>
      <c r="H84" s="174"/>
      <c r="I84" s="101"/>
      <c r="J84" s="101"/>
      <c r="K84" s="101"/>
    </row>
    <row r="85" spans="1:11" s="103" customFormat="1" ht="38.25" customHeight="1">
      <c r="A85" s="99"/>
      <c r="C85" s="274"/>
      <c r="D85" s="275"/>
      <c r="E85" s="105"/>
      <c r="F85" s="106"/>
      <c r="G85" s="106"/>
      <c r="H85" s="174"/>
      <c r="I85" s="101"/>
      <c r="J85" s="101"/>
      <c r="K85" s="101"/>
    </row>
    <row r="86" spans="1:11" s="103" customFormat="1" ht="38.25" customHeight="1">
      <c r="A86" s="99"/>
      <c r="B86" s="101"/>
      <c r="C86" s="274"/>
      <c r="D86" s="275"/>
      <c r="E86" s="105"/>
      <c r="F86" s="106"/>
      <c r="G86" s="106"/>
      <c r="H86" s="174"/>
      <c r="I86" s="101"/>
      <c r="J86" s="101"/>
      <c r="K86" s="101"/>
    </row>
    <row r="87" spans="1:11" s="103" customFormat="1" ht="38.25" customHeight="1">
      <c r="A87" s="99"/>
      <c r="C87" s="274"/>
      <c r="D87" s="282"/>
      <c r="E87" s="105"/>
      <c r="F87" s="106"/>
      <c r="G87" s="106"/>
      <c r="H87" s="174"/>
      <c r="I87" s="101"/>
      <c r="J87" s="101"/>
      <c r="K87" s="101"/>
    </row>
    <row r="88" spans="1:11" s="103" customFormat="1" ht="38.25" customHeight="1">
      <c r="A88" s="99"/>
      <c r="C88" s="274"/>
      <c r="D88" s="275"/>
      <c r="E88" s="102"/>
      <c r="F88" s="108"/>
      <c r="G88" s="108"/>
      <c r="H88" s="175"/>
      <c r="I88" s="101"/>
      <c r="J88" s="101"/>
      <c r="K88" s="101"/>
    </row>
    <row r="89" spans="1:11" s="126" customFormat="1" ht="38.25" customHeight="1">
      <c r="A89" s="113"/>
      <c r="B89" s="115"/>
      <c r="C89" s="283"/>
      <c r="D89" s="284"/>
      <c r="E89" s="105"/>
      <c r="F89" s="106"/>
      <c r="G89" s="106"/>
      <c r="H89" s="174"/>
      <c r="I89" s="78"/>
      <c r="J89" s="101"/>
      <c r="K89" s="78"/>
    </row>
    <row r="90" spans="1:11" s="126" customFormat="1" ht="38.25" customHeight="1">
      <c r="A90" s="99"/>
      <c r="B90" s="103"/>
      <c r="C90" s="274"/>
      <c r="D90" s="275"/>
      <c r="E90" s="102"/>
      <c r="F90" s="108"/>
      <c r="G90" s="108"/>
      <c r="H90" s="175"/>
      <c r="I90" s="101"/>
      <c r="J90" s="101"/>
      <c r="K90" s="101"/>
    </row>
    <row r="91" spans="1:11" s="115" customFormat="1" ht="38.25" customHeight="1">
      <c r="A91" s="99"/>
      <c r="B91" s="103"/>
      <c r="C91" s="125"/>
      <c r="D91" s="40"/>
      <c r="E91" s="50"/>
      <c r="F91" s="108"/>
      <c r="G91" s="108"/>
      <c r="H91" s="175"/>
      <c r="I91" s="111"/>
      <c r="J91" s="101"/>
      <c r="K91" s="78"/>
    </row>
    <row r="92" spans="1:11" s="115" customFormat="1" ht="38.25" customHeight="1">
      <c r="A92" s="113"/>
      <c r="C92" s="283"/>
      <c r="D92" s="284"/>
      <c r="E92" s="105"/>
      <c r="F92" s="106"/>
      <c r="G92" s="106"/>
      <c r="H92" s="174"/>
      <c r="I92" s="78"/>
      <c r="J92" s="78"/>
      <c r="K92" s="78"/>
    </row>
    <row r="93" spans="1:11" s="115" customFormat="1" ht="38.25" customHeight="1">
      <c r="A93" s="113"/>
      <c r="C93" s="283"/>
      <c r="D93" s="284"/>
      <c r="E93" s="105"/>
      <c r="F93" s="106"/>
      <c r="G93" s="106"/>
      <c r="H93" s="174"/>
      <c r="I93" s="78"/>
      <c r="J93" s="78"/>
      <c r="K93" s="78"/>
    </row>
    <row r="94" spans="1:11" s="47" customFormat="1" ht="29.1" customHeight="1">
      <c r="A94" s="113"/>
      <c r="B94" s="115"/>
      <c r="C94" s="283"/>
      <c r="D94" s="285"/>
      <c r="E94" s="105"/>
      <c r="F94" s="106"/>
      <c r="G94" s="106"/>
      <c r="H94" s="174"/>
      <c r="I94" s="78"/>
      <c r="J94" s="78"/>
      <c r="K94" s="78"/>
    </row>
    <row r="95" spans="1:11" s="47" customFormat="1" ht="28.5" customHeight="1">
      <c r="B95" s="94"/>
      <c r="C95" s="94"/>
      <c r="D95" s="94"/>
      <c r="E95" s="93"/>
      <c r="G95" s="93"/>
      <c r="H95" s="176"/>
      <c r="I95" s="40"/>
      <c r="J95" s="40"/>
      <c r="K95" s="40"/>
    </row>
    <row r="96" spans="1:11" s="47" customFormat="1" ht="29.1" customHeight="1">
      <c r="A96" s="264"/>
      <c r="B96" s="264"/>
      <c r="C96" s="264"/>
      <c r="D96" s="264"/>
      <c r="E96" s="264"/>
      <c r="F96" s="264"/>
      <c r="G96" s="264"/>
      <c r="H96" s="264"/>
      <c r="I96" s="264"/>
      <c r="J96" s="264"/>
      <c r="K96" s="264"/>
    </row>
    <row r="97" spans="1:11" s="47" customFormat="1" ht="51" customHeight="1">
      <c r="A97" s="264"/>
      <c r="B97" s="264"/>
      <c r="C97" s="264"/>
      <c r="D97" s="264"/>
      <c r="E97" s="264"/>
      <c r="F97" s="264"/>
      <c r="G97" s="264"/>
      <c r="H97" s="264"/>
      <c r="I97" s="264"/>
      <c r="J97" s="264"/>
      <c r="K97" s="264"/>
    </row>
    <row r="98" spans="1:11" s="51" customFormat="1">
      <c r="A98" s="93"/>
      <c r="B98" s="93"/>
      <c r="C98" s="94"/>
      <c r="D98" s="94"/>
      <c r="E98" s="93"/>
      <c r="F98" s="84"/>
      <c r="G98" s="104"/>
      <c r="H98" s="166"/>
      <c r="I98" s="94"/>
      <c r="J98" s="94"/>
      <c r="K98" s="94"/>
    </row>
    <row r="99" spans="1:11" s="51" customFormat="1">
      <c r="A99" s="113"/>
      <c r="B99" s="78"/>
      <c r="C99" s="273"/>
      <c r="D99" s="273"/>
      <c r="E99" s="112"/>
      <c r="F99" s="90"/>
      <c r="G99" s="112"/>
      <c r="H99" s="161"/>
      <c r="I99" s="78"/>
      <c r="J99" s="78"/>
      <c r="K99" s="78"/>
    </row>
    <row r="100" spans="1:11" s="51" customFormat="1" ht="29.1" customHeight="1">
      <c r="A100" s="47"/>
      <c r="B100" s="40"/>
      <c r="C100" s="40"/>
      <c r="D100" s="40"/>
      <c r="E100" s="50"/>
      <c r="G100" s="50"/>
      <c r="H100" s="166"/>
      <c r="I100" s="40"/>
      <c r="J100" s="40"/>
      <c r="K100" s="40"/>
    </row>
    <row r="101" spans="1:11" s="51" customFormat="1" ht="29.1" customHeight="1">
      <c r="A101" s="47"/>
      <c r="B101" s="40"/>
      <c r="C101" s="40"/>
      <c r="D101" s="40"/>
      <c r="E101" s="50"/>
      <c r="G101" s="50"/>
      <c r="H101" s="161"/>
      <c r="I101" s="40"/>
      <c r="J101" s="40"/>
      <c r="K101" s="40"/>
    </row>
    <row r="102" spans="1:11" s="47" customFormat="1" ht="29.1" customHeight="1">
      <c r="A102" s="264"/>
      <c r="B102" s="264"/>
      <c r="C102" s="264"/>
      <c r="D102" s="264"/>
      <c r="E102" s="264"/>
      <c r="F102" s="264"/>
      <c r="G102" s="264"/>
      <c r="H102" s="264"/>
      <c r="I102" s="264"/>
      <c r="J102" s="264"/>
      <c r="K102" s="264"/>
    </row>
    <row r="103" spans="1:11" s="51" customFormat="1" ht="52.5" customHeight="1">
      <c r="A103" s="264"/>
      <c r="B103" s="264"/>
      <c r="C103" s="264"/>
      <c r="D103" s="264"/>
      <c r="E103" s="264"/>
      <c r="F103" s="264"/>
      <c r="G103" s="264"/>
      <c r="H103" s="264"/>
      <c r="I103" s="264"/>
      <c r="J103" s="264"/>
      <c r="K103" s="264"/>
    </row>
    <row r="104" spans="1:11" s="115" customFormat="1">
      <c r="A104" s="93"/>
      <c r="B104" s="93"/>
      <c r="C104" s="94"/>
      <c r="D104" s="94"/>
      <c r="E104" s="93"/>
      <c r="F104" s="90"/>
      <c r="G104" s="112"/>
      <c r="H104" s="166"/>
      <c r="I104" s="94"/>
      <c r="J104" s="94"/>
      <c r="K104" s="94"/>
    </row>
    <row r="105" spans="1:11" s="115" customFormat="1">
      <c r="A105" s="98"/>
      <c r="B105" s="114"/>
      <c r="C105" s="130"/>
      <c r="D105" s="131"/>
      <c r="E105" s="50"/>
      <c r="F105" s="51"/>
      <c r="G105" s="100"/>
      <c r="H105" s="161"/>
      <c r="I105" s="101"/>
      <c r="J105" s="103"/>
      <c r="K105" s="101"/>
    </row>
    <row r="106" spans="1:11" s="115" customFormat="1">
      <c r="A106" s="107"/>
      <c r="B106" s="99"/>
      <c r="C106" s="272"/>
      <c r="D106" s="272"/>
      <c r="E106" s="102"/>
      <c r="F106" s="108"/>
      <c r="G106" s="108"/>
      <c r="H106" s="177"/>
      <c r="I106" s="103"/>
      <c r="J106" s="101"/>
      <c r="K106" s="101"/>
    </row>
    <row r="107" spans="1:11" s="103" customFormat="1">
      <c r="A107" s="99"/>
      <c r="B107" s="99"/>
      <c r="C107" s="272"/>
      <c r="D107" s="272"/>
      <c r="E107" s="102"/>
      <c r="F107" s="108"/>
      <c r="G107" s="108"/>
      <c r="H107" s="177"/>
      <c r="I107" s="99"/>
      <c r="J107" s="101"/>
      <c r="K107" s="101"/>
    </row>
    <row r="108" spans="1:11" s="103" customFormat="1">
      <c r="A108" s="99"/>
      <c r="B108" s="99"/>
      <c r="C108" s="102"/>
      <c r="D108" s="272"/>
      <c r="E108" s="272"/>
      <c r="F108" s="108"/>
      <c r="G108" s="108"/>
      <c r="H108" s="177"/>
      <c r="I108" s="99"/>
      <c r="J108" s="101"/>
      <c r="K108" s="101"/>
    </row>
    <row r="109" spans="1:11" s="103" customFormat="1">
      <c r="A109" s="99"/>
      <c r="B109" s="99"/>
      <c r="C109" s="272"/>
      <c r="D109" s="272"/>
      <c r="E109" s="102"/>
      <c r="F109" s="108"/>
      <c r="G109" s="108"/>
      <c r="H109" s="177"/>
      <c r="I109" s="99"/>
      <c r="J109" s="101"/>
      <c r="K109" s="101"/>
    </row>
    <row r="110" spans="1:11" s="103" customFormat="1">
      <c r="A110" s="113"/>
      <c r="B110" s="113"/>
      <c r="C110" s="273"/>
      <c r="D110" s="273"/>
      <c r="E110" s="105"/>
      <c r="F110" s="106"/>
      <c r="G110" s="106"/>
      <c r="H110" s="178"/>
      <c r="I110" s="113"/>
      <c r="J110" s="78"/>
      <c r="K110" s="78"/>
    </row>
    <row r="111" spans="1:11" s="103" customFormat="1">
      <c r="A111" s="113"/>
      <c r="B111" s="99"/>
      <c r="C111" s="272"/>
      <c r="D111" s="272"/>
      <c r="E111" s="102"/>
      <c r="F111" s="108"/>
      <c r="G111" s="108"/>
      <c r="H111" s="177"/>
      <c r="I111" s="99"/>
      <c r="J111" s="101"/>
      <c r="K111" s="101"/>
    </row>
    <row r="112" spans="1:11" s="103" customFormat="1">
      <c r="A112" s="113"/>
      <c r="B112" s="113"/>
      <c r="C112" s="273"/>
      <c r="D112" s="273"/>
      <c r="E112" s="105"/>
      <c r="F112" s="106"/>
      <c r="G112" s="106"/>
      <c r="H112" s="178"/>
      <c r="I112" s="113"/>
      <c r="J112" s="78"/>
      <c r="K112" s="78"/>
    </row>
    <row r="113" spans="1:11" s="51" customFormat="1" ht="42.75" customHeight="1">
      <c r="A113" s="113"/>
      <c r="B113" s="113"/>
      <c r="C113" s="105"/>
      <c r="D113" s="105"/>
      <c r="E113" s="105"/>
      <c r="F113" s="106"/>
      <c r="G113" s="106"/>
      <c r="H113" s="178"/>
      <c r="I113" s="113"/>
      <c r="J113" s="78"/>
      <c r="K113" s="78"/>
    </row>
    <row r="114" spans="1:11" s="51" customFormat="1" ht="29.1" customHeight="1">
      <c r="A114" s="116"/>
      <c r="B114" s="114"/>
      <c r="C114" s="114"/>
      <c r="D114" s="114"/>
      <c r="E114" s="50"/>
      <c r="G114" s="100"/>
      <c r="H114" s="166"/>
      <c r="I114" s="40"/>
      <c r="J114" s="40"/>
      <c r="K114" s="40"/>
    </row>
    <row r="115" spans="1:11" s="51" customFormat="1" ht="29.1" customHeight="1">
      <c r="A115" s="265"/>
      <c r="B115" s="265"/>
      <c r="C115" s="265"/>
      <c r="D115" s="265"/>
      <c r="E115" s="265"/>
      <c r="F115" s="265"/>
      <c r="G115" s="265"/>
      <c r="H115" s="265"/>
      <c r="I115" s="265"/>
      <c r="J115" s="265"/>
      <c r="K115" s="265"/>
    </row>
    <row r="116" spans="1:11" s="51" customFormat="1" ht="49.5" customHeight="1">
      <c r="A116" s="265"/>
      <c r="B116" s="265"/>
      <c r="C116" s="265"/>
      <c r="D116" s="265"/>
      <c r="E116" s="265"/>
      <c r="F116" s="265"/>
      <c r="G116" s="265"/>
      <c r="H116" s="265"/>
      <c r="I116" s="265"/>
      <c r="J116" s="265"/>
      <c r="K116" s="265"/>
    </row>
    <row r="117" spans="1:11" s="103" customFormat="1">
      <c r="A117" s="93"/>
      <c r="B117" s="93"/>
      <c r="C117" s="94"/>
      <c r="D117" s="94"/>
      <c r="E117" s="93"/>
      <c r="F117" s="90"/>
      <c r="G117" s="112"/>
      <c r="H117" s="166"/>
      <c r="I117" s="94"/>
      <c r="J117" s="94"/>
      <c r="K117" s="94"/>
    </row>
    <row r="118" spans="1:11" s="103" customFormat="1">
      <c r="A118" s="114"/>
      <c r="B118" s="114"/>
      <c r="C118" s="272"/>
      <c r="D118" s="272"/>
      <c r="E118" s="50"/>
      <c r="F118" s="106"/>
      <c r="G118" s="106"/>
      <c r="H118" s="178"/>
      <c r="I118" s="114"/>
      <c r="K118" s="101"/>
    </row>
    <row r="119" spans="1:11" s="103" customFormat="1">
      <c r="A119" s="99"/>
      <c r="B119" s="99"/>
      <c r="C119" s="272"/>
      <c r="D119" s="272"/>
      <c r="E119" s="102"/>
      <c r="F119" s="108"/>
      <c r="G119" s="108"/>
      <c r="H119" s="177"/>
      <c r="I119" s="99"/>
      <c r="K119" s="101"/>
    </row>
    <row r="120" spans="1:11" s="103" customFormat="1">
      <c r="A120" s="99"/>
      <c r="B120" s="99"/>
      <c r="C120" s="272"/>
      <c r="D120" s="272"/>
      <c r="E120" s="102"/>
      <c r="F120" s="108"/>
      <c r="G120" s="108"/>
      <c r="H120" s="177"/>
      <c r="I120" s="99"/>
      <c r="K120" s="101"/>
    </row>
    <row r="121" spans="1:11" s="103" customFormat="1">
      <c r="A121" s="113"/>
      <c r="B121" s="99"/>
      <c r="C121" s="272"/>
      <c r="D121" s="272"/>
      <c r="E121" s="102"/>
      <c r="F121" s="108"/>
      <c r="G121" s="108"/>
      <c r="H121" s="177"/>
      <c r="I121" s="99"/>
      <c r="J121" s="101"/>
      <c r="K121" s="101"/>
    </row>
    <row r="122" spans="1:11" s="103" customFormat="1">
      <c r="A122" s="113"/>
      <c r="B122" s="113"/>
      <c r="C122" s="273"/>
      <c r="D122" s="273"/>
      <c r="E122" s="105"/>
      <c r="F122" s="106"/>
      <c r="G122" s="106"/>
      <c r="H122" s="178"/>
      <c r="I122" s="113"/>
      <c r="J122" s="78"/>
      <c r="K122" s="78"/>
    </row>
    <row r="123" spans="1:11" s="103" customFormat="1">
      <c r="A123" s="113"/>
      <c r="B123" s="113"/>
      <c r="C123" s="273"/>
      <c r="D123" s="273"/>
      <c r="E123" s="105"/>
      <c r="F123" s="106"/>
      <c r="G123" s="106"/>
      <c r="H123" s="178"/>
      <c r="I123" s="113"/>
      <c r="J123" s="78"/>
      <c r="K123" s="78"/>
    </row>
    <row r="124" spans="1:11" s="51" customFormat="1" ht="29.1" customHeight="1">
      <c r="A124" s="113"/>
      <c r="B124" s="113"/>
      <c r="C124" s="273"/>
      <c r="D124" s="273"/>
      <c r="E124" s="105"/>
      <c r="F124" s="106"/>
      <c r="G124" s="106"/>
      <c r="H124" s="178"/>
      <c r="I124" s="113"/>
      <c r="J124" s="78"/>
      <c r="K124" s="78"/>
    </row>
    <row r="125" spans="1:11" s="51" customFormat="1" ht="29.1" customHeight="1">
      <c r="A125" s="116"/>
      <c r="B125" s="114"/>
      <c r="C125" s="114"/>
      <c r="D125" s="114"/>
      <c r="E125" s="50"/>
      <c r="G125" s="50"/>
      <c r="H125" s="166"/>
      <c r="I125" s="40"/>
      <c r="J125" s="40"/>
    </row>
    <row r="126" spans="1:11" s="51" customFormat="1" ht="29.1" customHeight="1">
      <c r="A126" s="265"/>
      <c r="B126" s="265"/>
      <c r="C126" s="265"/>
      <c r="D126" s="265"/>
      <c r="E126" s="265"/>
      <c r="F126" s="265"/>
      <c r="G126" s="265"/>
      <c r="H126" s="265"/>
      <c r="I126" s="265"/>
      <c r="J126" s="265"/>
      <c r="K126" s="265"/>
    </row>
    <row r="127" spans="1:11" s="51" customFormat="1" ht="49.5" customHeight="1">
      <c r="A127" s="264"/>
      <c r="B127" s="264"/>
      <c r="C127" s="264"/>
      <c r="D127" s="264"/>
      <c r="E127" s="264"/>
      <c r="F127" s="264"/>
      <c r="G127" s="264"/>
      <c r="H127" s="264"/>
      <c r="I127" s="264"/>
      <c r="J127" s="264"/>
      <c r="K127" s="264"/>
    </row>
    <row r="128" spans="1:11" s="51" customFormat="1">
      <c r="A128" s="93"/>
      <c r="B128" s="93"/>
      <c r="C128" s="94"/>
      <c r="D128" s="94"/>
      <c r="E128" s="93"/>
      <c r="F128" s="90"/>
      <c r="G128" s="112"/>
      <c r="H128" s="166"/>
      <c r="I128" s="94"/>
      <c r="J128" s="94"/>
      <c r="K128" s="94"/>
    </row>
    <row r="129" spans="1:11" s="51" customFormat="1">
      <c r="A129" s="114"/>
      <c r="B129" s="101"/>
      <c r="C129" s="276"/>
      <c r="D129" s="276"/>
      <c r="E129" s="102"/>
      <c r="F129" s="108"/>
      <c r="G129" s="108"/>
      <c r="H129" s="161"/>
      <c r="I129" s="99"/>
      <c r="J129" s="101"/>
      <c r="K129" s="101"/>
    </row>
    <row r="130" spans="1:11" s="51" customFormat="1">
      <c r="A130" s="114"/>
      <c r="B130" s="101"/>
      <c r="C130" s="276"/>
      <c r="D130" s="276"/>
      <c r="E130" s="102"/>
      <c r="F130" s="108"/>
      <c r="G130" s="108"/>
      <c r="H130" s="169"/>
      <c r="I130" s="99"/>
      <c r="J130" s="101"/>
      <c r="K130" s="101"/>
    </row>
    <row r="131" spans="1:11" s="51" customFormat="1">
      <c r="A131" s="114"/>
      <c r="B131" s="101"/>
      <c r="C131" s="276"/>
      <c r="D131" s="276"/>
      <c r="E131" s="102"/>
      <c r="F131" s="108"/>
      <c r="G131" s="108"/>
      <c r="H131" s="161"/>
      <c r="I131" s="99"/>
      <c r="J131" s="101"/>
      <c r="K131" s="101"/>
    </row>
    <row r="132" spans="1:11" s="51" customFormat="1">
      <c r="A132" s="114"/>
      <c r="B132" s="101"/>
      <c r="C132" s="276"/>
      <c r="D132" s="276"/>
      <c r="E132" s="102"/>
      <c r="F132" s="108"/>
      <c r="G132" s="108"/>
      <c r="H132" s="161"/>
      <c r="I132" s="99"/>
      <c r="J132" s="101"/>
      <c r="K132" s="101"/>
    </row>
    <row r="133" spans="1:11" s="51" customFormat="1">
      <c r="A133" s="114"/>
      <c r="B133" s="101"/>
      <c r="C133" s="276"/>
      <c r="D133" s="276"/>
      <c r="E133" s="102"/>
      <c r="F133" s="108"/>
      <c r="G133" s="108"/>
      <c r="H133" s="161"/>
      <c r="I133" s="99"/>
      <c r="J133" s="101"/>
      <c r="K133" s="101"/>
    </row>
    <row r="134" spans="1:11" s="51" customFormat="1">
      <c r="A134" s="114"/>
      <c r="B134" s="101"/>
      <c r="C134" s="276"/>
      <c r="D134" s="276"/>
      <c r="E134" s="50"/>
      <c r="F134" s="106"/>
      <c r="G134" s="106"/>
      <c r="H134" s="161"/>
      <c r="I134" s="99"/>
      <c r="J134" s="101"/>
      <c r="K134" s="101"/>
    </row>
    <row r="135" spans="1:11" s="51" customFormat="1">
      <c r="A135" s="114"/>
      <c r="B135" s="101"/>
      <c r="C135" s="276"/>
      <c r="D135" s="276"/>
      <c r="E135" s="50"/>
      <c r="F135" s="106"/>
      <c r="G135" s="106"/>
      <c r="H135" s="161"/>
      <c r="I135" s="99"/>
      <c r="J135" s="101"/>
      <c r="K135" s="101"/>
    </row>
    <row r="136" spans="1:11" s="51" customFormat="1">
      <c r="A136" s="114"/>
      <c r="B136" s="101"/>
      <c r="C136" s="276"/>
      <c r="D136" s="276"/>
      <c r="E136" s="50"/>
      <c r="F136" s="106"/>
      <c r="G136" s="106"/>
      <c r="H136" s="161"/>
      <c r="I136" s="99"/>
      <c r="J136" s="101"/>
      <c r="K136" s="101"/>
    </row>
    <row r="137" spans="1:11" s="51" customFormat="1">
      <c r="A137" s="114"/>
      <c r="B137" s="101"/>
      <c r="C137" s="276"/>
      <c r="D137" s="276"/>
      <c r="E137" s="50"/>
      <c r="F137" s="106"/>
      <c r="G137" s="106"/>
      <c r="H137" s="161"/>
      <c r="I137" s="99"/>
      <c r="J137" s="101"/>
      <c r="K137" s="101"/>
    </row>
    <row r="138" spans="1:11" s="51" customFormat="1">
      <c r="A138" s="114"/>
      <c r="B138" s="101"/>
      <c r="C138" s="276"/>
      <c r="D138" s="276"/>
      <c r="E138" s="50"/>
      <c r="F138" s="106"/>
      <c r="G138" s="106"/>
      <c r="H138" s="161"/>
      <c r="I138" s="99"/>
      <c r="J138" s="101"/>
      <c r="K138" s="101"/>
    </row>
    <row r="139" spans="1:11" s="110" customFormat="1">
      <c r="A139" s="114"/>
      <c r="B139" s="101"/>
      <c r="C139" s="276"/>
      <c r="D139" s="276"/>
      <c r="E139" s="50"/>
      <c r="F139" s="106"/>
      <c r="G139" s="106"/>
      <c r="H139" s="161"/>
      <c r="I139" s="99"/>
      <c r="J139" s="101"/>
      <c r="K139" s="101"/>
    </row>
    <row r="140" spans="1:11" s="103" customFormat="1" ht="18.75">
      <c r="A140" s="99"/>
      <c r="B140" s="101"/>
      <c r="C140" s="276"/>
      <c r="D140" s="277"/>
      <c r="E140" s="128"/>
      <c r="F140" s="132"/>
      <c r="G140" s="132"/>
      <c r="H140" s="175"/>
      <c r="I140" s="99"/>
      <c r="J140" s="101"/>
      <c r="K140" s="99"/>
    </row>
    <row r="141" spans="1:11" s="103" customFormat="1">
      <c r="A141" s="99"/>
      <c r="B141" s="101"/>
      <c r="C141" s="276"/>
      <c r="D141" s="276"/>
      <c r="E141" s="102"/>
      <c r="F141" s="108"/>
      <c r="G141" s="108"/>
      <c r="H141" s="169"/>
      <c r="I141" s="99"/>
      <c r="J141" s="101"/>
      <c r="K141" s="101"/>
    </row>
    <row r="142" spans="1:11" s="103" customFormat="1">
      <c r="A142" s="99"/>
      <c r="B142" s="101"/>
      <c r="C142" s="276"/>
      <c r="D142" s="276"/>
      <c r="E142" s="102"/>
      <c r="F142" s="108"/>
      <c r="G142" s="108"/>
      <c r="H142" s="169"/>
      <c r="I142" s="99"/>
      <c r="J142" s="101"/>
      <c r="K142" s="101"/>
    </row>
    <row r="143" spans="1:11" s="103" customFormat="1" ht="18.75">
      <c r="A143" s="99"/>
      <c r="B143" s="101"/>
      <c r="C143" s="276"/>
      <c r="D143" s="277"/>
      <c r="E143" s="102"/>
      <c r="F143" s="108"/>
      <c r="G143" s="108"/>
      <c r="H143" s="169"/>
      <c r="I143" s="99"/>
      <c r="J143" s="101"/>
      <c r="K143" s="101"/>
    </row>
    <row r="144" spans="1:11" s="103" customFormat="1">
      <c r="A144" s="99"/>
      <c r="B144" s="101"/>
      <c r="C144" s="276"/>
      <c r="D144" s="276"/>
      <c r="E144" s="102"/>
      <c r="F144" s="108"/>
      <c r="G144" s="108"/>
      <c r="H144" s="169"/>
      <c r="I144" s="99"/>
      <c r="J144" s="101"/>
      <c r="K144" s="101"/>
    </row>
    <row r="145" spans="1:11" s="103" customFormat="1" ht="18.75">
      <c r="A145" s="99"/>
      <c r="B145" s="101"/>
      <c r="C145" s="276"/>
      <c r="D145" s="277"/>
      <c r="E145" s="102"/>
      <c r="F145" s="108"/>
      <c r="G145" s="108"/>
      <c r="H145" s="169"/>
      <c r="I145" s="99"/>
      <c r="J145" s="101"/>
      <c r="K145" s="101"/>
    </row>
    <row r="146" spans="1:11" s="103" customFormat="1" ht="18.75">
      <c r="A146" s="99"/>
      <c r="B146" s="101"/>
      <c r="C146" s="276"/>
      <c r="D146" s="277"/>
      <c r="E146" s="102"/>
      <c r="F146" s="108"/>
      <c r="G146" s="108"/>
      <c r="H146" s="169"/>
      <c r="I146" s="99"/>
      <c r="J146" s="101"/>
      <c r="K146" s="101"/>
    </row>
    <row r="147" spans="1:11" s="103" customFormat="1" ht="18.75">
      <c r="A147" s="99"/>
      <c r="B147" s="101"/>
      <c r="C147" s="276"/>
      <c r="D147" s="277"/>
      <c r="E147" s="102"/>
      <c r="F147" s="108"/>
      <c r="G147" s="108"/>
      <c r="H147" s="169"/>
      <c r="I147" s="99"/>
      <c r="J147" s="101"/>
      <c r="K147" s="101"/>
    </row>
    <row r="148" spans="1:11" s="103" customFormat="1">
      <c r="A148" s="99"/>
      <c r="B148" s="101"/>
      <c r="C148" s="276"/>
      <c r="D148" s="276"/>
      <c r="E148" s="102"/>
      <c r="F148" s="108"/>
      <c r="G148" s="108"/>
      <c r="H148" s="169"/>
      <c r="I148" s="99"/>
      <c r="J148" s="101"/>
      <c r="K148" s="101"/>
    </row>
    <row r="149" spans="1:11" s="103" customFormat="1" ht="18.75">
      <c r="A149" s="113"/>
      <c r="B149" s="78"/>
      <c r="C149" s="279"/>
      <c r="D149" s="280"/>
      <c r="E149" s="105"/>
      <c r="F149" s="106"/>
      <c r="G149" s="106"/>
      <c r="H149" s="161"/>
      <c r="I149" s="113"/>
      <c r="J149" s="101"/>
      <c r="K149" s="78"/>
    </row>
    <row r="150" spans="1:11" s="103" customFormat="1">
      <c r="A150" s="99"/>
      <c r="B150" s="101"/>
      <c r="C150" s="133"/>
      <c r="D150" s="133"/>
      <c r="E150" s="102"/>
      <c r="F150" s="108"/>
      <c r="G150" s="108"/>
      <c r="H150" s="169"/>
      <c r="I150" s="99"/>
      <c r="J150" s="101"/>
      <c r="K150" s="101"/>
    </row>
    <row r="151" spans="1:11" s="103" customFormat="1" ht="18.75">
      <c r="A151" s="99"/>
      <c r="B151" s="101"/>
      <c r="C151" s="276"/>
      <c r="D151" s="277"/>
      <c r="E151" s="102"/>
      <c r="F151" s="108"/>
      <c r="G151" s="108"/>
      <c r="H151" s="169"/>
      <c r="I151" s="99"/>
      <c r="J151" s="101"/>
      <c r="K151" s="101"/>
    </row>
    <row r="152" spans="1:11" s="103" customFormat="1" ht="18.75">
      <c r="A152" s="99"/>
      <c r="B152" s="101"/>
      <c r="C152" s="276"/>
      <c r="D152" s="277"/>
      <c r="E152" s="102"/>
      <c r="F152" s="108"/>
      <c r="G152" s="108"/>
      <c r="H152" s="169"/>
      <c r="I152" s="99"/>
      <c r="J152" s="101"/>
      <c r="K152" s="101"/>
    </row>
    <row r="153" spans="1:11" s="103" customFormat="1" ht="18.75">
      <c r="A153" s="99"/>
      <c r="B153" s="101"/>
      <c r="C153" s="276"/>
      <c r="D153" s="277"/>
      <c r="E153" s="102"/>
      <c r="F153" s="108"/>
      <c r="G153" s="108"/>
      <c r="H153" s="169"/>
      <c r="I153" s="99"/>
      <c r="J153" s="101"/>
      <c r="K153" s="101"/>
    </row>
    <row r="154" spans="1:11" s="103" customFormat="1" ht="18.75">
      <c r="A154" s="99"/>
      <c r="B154" s="101"/>
      <c r="C154" s="134"/>
      <c r="D154" s="135"/>
      <c r="E154" s="102"/>
      <c r="F154" s="108"/>
      <c r="G154" s="108"/>
      <c r="H154" s="169"/>
      <c r="I154" s="99"/>
      <c r="J154" s="101"/>
      <c r="K154" s="101"/>
    </row>
    <row r="155" spans="1:11" s="51" customFormat="1" ht="29.1" customHeight="1">
      <c r="A155" s="113"/>
      <c r="B155" s="101"/>
      <c r="C155" s="134"/>
      <c r="D155" s="135"/>
      <c r="E155" s="102"/>
      <c r="F155" s="108"/>
      <c r="G155" s="108"/>
      <c r="H155" s="169"/>
      <c r="I155" s="101"/>
      <c r="J155" s="101"/>
      <c r="K155" s="101"/>
    </row>
    <row r="156" spans="1:11" s="51" customFormat="1" ht="29.1" customHeight="1">
      <c r="A156" s="116"/>
      <c r="B156" s="114"/>
      <c r="C156" s="114"/>
      <c r="D156" s="114"/>
      <c r="E156" s="50"/>
      <c r="G156" s="50"/>
      <c r="H156" s="166"/>
      <c r="I156" s="40"/>
      <c r="J156" s="40"/>
    </row>
    <row r="157" spans="1:11" s="51" customFormat="1" ht="47.25" customHeight="1">
      <c r="A157" s="122"/>
      <c r="B157" s="114"/>
      <c r="C157" s="114"/>
      <c r="D157" s="114"/>
      <c r="E157" s="50"/>
      <c r="G157" s="50"/>
      <c r="H157" s="161"/>
      <c r="I157" s="40"/>
      <c r="J157" s="40"/>
    </row>
    <row r="158" spans="1:11" s="97" customFormat="1">
      <c r="A158" s="117"/>
      <c r="B158" s="118"/>
      <c r="C158" s="118"/>
      <c r="D158" s="118"/>
      <c r="E158" s="93"/>
      <c r="F158" s="47"/>
      <c r="G158" s="93"/>
      <c r="H158" s="166"/>
      <c r="I158" s="40"/>
      <c r="J158" s="40"/>
      <c r="K158" s="51"/>
    </row>
    <row r="159" spans="1:11" s="97" customFormat="1">
      <c r="B159" s="119"/>
      <c r="C159" s="120"/>
      <c r="D159" s="120"/>
      <c r="E159" s="96"/>
      <c r="G159" s="96"/>
      <c r="H159" s="178"/>
      <c r="I159" s="95"/>
      <c r="J159" s="95"/>
    </row>
    <row r="160" spans="1:11" s="97" customFormat="1">
      <c r="A160" s="278"/>
      <c r="B160" s="278"/>
      <c r="C160" s="278"/>
      <c r="D160" s="278"/>
      <c r="E160" s="278"/>
      <c r="F160" s="278"/>
      <c r="G160" s="278"/>
      <c r="H160" s="278"/>
      <c r="I160" s="95"/>
      <c r="J160" s="95"/>
    </row>
    <row r="161" spans="1:11" s="97" customFormat="1">
      <c r="B161" s="95"/>
      <c r="C161" s="95"/>
      <c r="D161" s="95"/>
      <c r="E161" s="96"/>
      <c r="G161" s="96"/>
      <c r="H161" s="178"/>
      <c r="I161" s="95"/>
      <c r="J161" s="95"/>
    </row>
    <row r="162" spans="1:11" s="97" customFormat="1">
      <c r="B162" s="95"/>
      <c r="C162" s="95"/>
      <c r="D162" s="95"/>
      <c r="E162" s="96"/>
      <c r="G162" s="96"/>
      <c r="H162" s="178"/>
      <c r="I162" s="95"/>
      <c r="J162" s="95"/>
    </row>
    <row r="163" spans="1:11">
      <c r="A163" s="97"/>
      <c r="B163" s="95"/>
      <c r="C163" s="95"/>
      <c r="D163" s="95"/>
      <c r="E163" s="123"/>
      <c r="F163" s="97"/>
      <c r="G163" s="96"/>
      <c r="H163" s="178"/>
      <c r="I163" s="95"/>
      <c r="J163" s="95"/>
      <c r="K163" s="97"/>
    </row>
    <row r="165" spans="1:11">
      <c r="E165" s="62"/>
      <c r="G165" s="63"/>
      <c r="I165" s="64"/>
    </row>
  </sheetData>
  <mergeCells count="90">
    <mergeCell ref="A10:K10"/>
    <mergeCell ref="A20:K20"/>
    <mergeCell ref="A26:K26"/>
    <mergeCell ref="A27:K27"/>
    <mergeCell ref="A21:K21"/>
    <mergeCell ref="A32:K32"/>
    <mergeCell ref="A33:K33"/>
    <mergeCell ref="A38:K38"/>
    <mergeCell ref="A39:K39"/>
    <mergeCell ref="C124:D124"/>
    <mergeCell ref="A46:H46"/>
    <mergeCell ref="C122:D122"/>
    <mergeCell ref="C123:D123"/>
    <mergeCell ref="C120:D120"/>
    <mergeCell ref="C92:D92"/>
    <mergeCell ref="C93:D93"/>
    <mergeCell ref="C111:D111"/>
    <mergeCell ref="C121:D121"/>
    <mergeCell ref="C94:D94"/>
    <mergeCell ref="C112:D112"/>
    <mergeCell ref="C65:D65"/>
    <mergeCell ref="C148:D148"/>
    <mergeCell ref="A47:K47"/>
    <mergeCell ref="C67:D67"/>
    <mergeCell ref="C57:D57"/>
    <mergeCell ref="C68:D68"/>
    <mergeCell ref="C64:D64"/>
    <mergeCell ref="C85:D85"/>
    <mergeCell ref="C86:D86"/>
    <mergeCell ref="C87:D87"/>
    <mergeCell ref="A102:K102"/>
    <mergeCell ref="C89:D89"/>
    <mergeCell ref="C77:D77"/>
    <mergeCell ref="C78:D78"/>
    <mergeCell ref="C79:D79"/>
    <mergeCell ref="C80:D80"/>
    <mergeCell ref="C81:D81"/>
    <mergeCell ref="A160:H160"/>
    <mergeCell ref="C134:D134"/>
    <mergeCell ref="C145:D145"/>
    <mergeCell ref="C146:D146"/>
    <mergeCell ref="C141:D141"/>
    <mergeCell ref="C144:D144"/>
    <mergeCell ref="C138:D138"/>
    <mergeCell ref="C139:D139"/>
    <mergeCell ref="C142:D142"/>
    <mergeCell ref="C140:D140"/>
    <mergeCell ref="C143:D143"/>
    <mergeCell ref="C135:D135"/>
    <mergeCell ref="C136:D136"/>
    <mergeCell ref="C149:D149"/>
    <mergeCell ref="C147:D147"/>
    <mergeCell ref="C151:D151"/>
    <mergeCell ref="C152:D152"/>
    <mergeCell ref="C153:D153"/>
    <mergeCell ref="C75:D75"/>
    <mergeCell ref="C76:D76"/>
    <mergeCell ref="C72:D72"/>
    <mergeCell ref="C73:D73"/>
    <mergeCell ref="A126:K126"/>
    <mergeCell ref="A127:K127"/>
    <mergeCell ref="D108:E108"/>
    <mergeCell ref="C119:D119"/>
    <mergeCell ref="A103:K103"/>
    <mergeCell ref="C106:D106"/>
    <mergeCell ref="A115:K115"/>
    <mergeCell ref="A116:K116"/>
    <mergeCell ref="C118:D118"/>
    <mergeCell ref="C88:D88"/>
    <mergeCell ref="A1:H1"/>
    <mergeCell ref="A8:K8"/>
    <mergeCell ref="A9:K9"/>
    <mergeCell ref="A11:K11"/>
    <mergeCell ref="C137:D137"/>
    <mergeCell ref="C82:D82"/>
    <mergeCell ref="C130:D130"/>
    <mergeCell ref="C131:D131"/>
    <mergeCell ref="C133:D133"/>
    <mergeCell ref="C132:D132"/>
    <mergeCell ref="C107:D107"/>
    <mergeCell ref="C109:D109"/>
    <mergeCell ref="C129:D129"/>
    <mergeCell ref="A96:K96"/>
    <mergeCell ref="A97:K97"/>
    <mergeCell ref="C99:D99"/>
    <mergeCell ref="C66:D66"/>
    <mergeCell ref="C110:D110"/>
    <mergeCell ref="C74:D74"/>
    <mergeCell ref="C84:D84"/>
    <mergeCell ref="C90:D90"/>
  </mergeCells>
  <pageMargins left="0.7" right="0.7" top="0.75" bottom="0.75" header="0.3" footer="0.3"/>
  <pageSetup paperSize="8" scale="48" orientation="landscape" r:id="rId1"/>
  <rowBreaks count="2" manualBreakCount="2">
    <brk id="19" max="10" man="1"/>
    <brk id="31" max="10" man="1"/>
  </rowBreaks>
  <drawing r:id="rId2"/>
</worksheet>
</file>

<file path=xl/worksheets/sheet7.xml><?xml version="1.0" encoding="utf-8"?>
<worksheet xmlns="http://schemas.openxmlformats.org/spreadsheetml/2006/main" xmlns:r="http://schemas.openxmlformats.org/officeDocument/2006/relationships">
  <dimension ref="A1:K79"/>
  <sheetViews>
    <sheetView view="pageBreakPreview" zoomScale="60" zoomScaleNormal="70" workbookViewId="0">
      <selection activeCell="A13" sqref="A13"/>
    </sheetView>
  </sheetViews>
  <sheetFormatPr defaultRowHeight="18"/>
  <cols>
    <col min="1" max="1" width="46" style="29" customWidth="1"/>
    <col min="2" max="2" width="69.140625" style="61" customWidth="1"/>
    <col min="3" max="3" width="20" style="61" customWidth="1"/>
    <col min="4" max="4" width="15.7109375" style="61" bestFit="1" customWidth="1"/>
    <col min="5" max="5" width="16.85546875" style="60" customWidth="1"/>
    <col min="6" max="6" width="13.140625" style="29" customWidth="1"/>
    <col min="7" max="7" width="12.85546875" style="60" customWidth="1"/>
    <col min="8" max="8" width="23.28515625" style="164" bestFit="1" customWidth="1"/>
    <col min="9" max="9" width="39.7109375" style="61" customWidth="1"/>
    <col min="10" max="10" width="72.28515625" style="61" customWidth="1"/>
    <col min="11" max="11" width="21.140625" style="29" customWidth="1"/>
    <col min="12" max="16384" width="9.140625" style="29"/>
  </cols>
  <sheetData>
    <row r="1" spans="1:11" s="27" customFormat="1">
      <c r="A1" s="268"/>
      <c r="B1" s="268"/>
      <c r="C1" s="268"/>
      <c r="D1" s="268"/>
      <c r="E1" s="268"/>
      <c r="F1" s="268"/>
      <c r="G1" s="268"/>
      <c r="H1" s="268"/>
      <c r="I1" s="26"/>
      <c r="J1" s="26"/>
    </row>
    <row r="2" spans="1:11" s="27" customFormat="1">
      <c r="A2" s="28"/>
      <c r="B2" s="28"/>
      <c r="C2" s="28"/>
      <c r="D2" s="28"/>
      <c r="E2" s="28"/>
      <c r="F2" s="28"/>
      <c r="G2" s="28"/>
      <c r="H2" s="154"/>
      <c r="I2" s="26"/>
      <c r="J2" s="26"/>
    </row>
    <row r="3" spans="1:11" s="27" customFormat="1">
      <c r="A3" s="28"/>
      <c r="B3" s="28"/>
      <c r="C3" s="28"/>
      <c r="D3" s="28"/>
      <c r="E3" s="28"/>
      <c r="F3" s="28"/>
      <c r="G3" s="28"/>
      <c r="H3" s="154"/>
      <c r="I3" s="26"/>
      <c r="J3" s="26"/>
    </row>
    <row r="4" spans="1:11" s="27" customFormat="1">
      <c r="A4" s="28"/>
      <c r="B4" s="28"/>
      <c r="C4" s="28"/>
      <c r="D4" s="28"/>
      <c r="E4" s="28"/>
      <c r="F4" s="28"/>
      <c r="G4" s="28"/>
      <c r="H4" s="154"/>
      <c r="I4" s="26"/>
      <c r="J4" s="26"/>
    </row>
    <row r="5" spans="1:11" s="27" customFormat="1">
      <c r="A5" s="28"/>
      <c r="B5" s="28"/>
      <c r="C5" s="28"/>
      <c r="D5" s="28"/>
      <c r="E5" s="28"/>
      <c r="F5" s="28"/>
      <c r="G5" s="28"/>
      <c r="H5" s="154"/>
      <c r="I5" s="26"/>
      <c r="J5" s="26"/>
    </row>
    <row r="6" spans="1:11" s="27" customFormat="1">
      <c r="A6" s="28"/>
      <c r="B6" s="28"/>
      <c r="C6" s="28"/>
      <c r="D6" s="28"/>
      <c r="E6" s="28"/>
      <c r="F6" s="28"/>
      <c r="G6" s="28"/>
      <c r="H6" s="154"/>
      <c r="I6" s="26"/>
      <c r="J6" s="26"/>
    </row>
    <row r="7" spans="1:11" s="27" customFormat="1">
      <c r="A7" s="28"/>
      <c r="B7" s="28"/>
      <c r="C7" s="28"/>
      <c r="D7" s="28"/>
      <c r="E7" s="28"/>
      <c r="F7" s="28"/>
      <c r="G7" s="28"/>
      <c r="H7" s="154"/>
      <c r="I7" s="26"/>
      <c r="J7" s="26"/>
    </row>
    <row r="8" spans="1:11" s="27" customFormat="1" ht="38.25" customHeight="1">
      <c r="A8" s="268"/>
      <c r="B8" s="268"/>
      <c r="C8" s="268"/>
      <c r="D8" s="268"/>
      <c r="E8" s="268"/>
      <c r="F8" s="268"/>
      <c r="G8" s="268"/>
      <c r="H8" s="268"/>
      <c r="I8" s="268"/>
      <c r="J8" s="268"/>
      <c r="K8" s="268"/>
    </row>
    <row r="9" spans="1:11" ht="41.25" customHeight="1">
      <c r="A9" s="270" t="s">
        <v>34</v>
      </c>
      <c r="B9" s="270"/>
      <c r="C9" s="270"/>
      <c r="D9" s="270"/>
      <c r="E9" s="270"/>
      <c r="F9" s="270"/>
      <c r="G9" s="270"/>
      <c r="H9" s="270"/>
      <c r="I9" s="270"/>
      <c r="J9" s="270"/>
      <c r="K9" s="270"/>
    </row>
    <row r="10" spans="1:11" ht="29.1" customHeight="1">
      <c r="A10" s="260"/>
      <c r="B10" s="260"/>
      <c r="C10" s="260"/>
      <c r="D10" s="260"/>
      <c r="E10" s="260"/>
      <c r="F10" s="260"/>
      <c r="G10" s="260"/>
      <c r="H10" s="260"/>
      <c r="I10" s="260"/>
      <c r="J10" s="260"/>
      <c r="K10" s="260"/>
    </row>
    <row r="11" spans="1:11" ht="36.75" customHeight="1">
      <c r="A11" s="260" t="s">
        <v>16</v>
      </c>
      <c r="B11" s="260"/>
      <c r="C11" s="260"/>
      <c r="D11" s="260"/>
      <c r="E11" s="260"/>
      <c r="F11" s="260"/>
      <c r="G11" s="260"/>
      <c r="H11" s="260"/>
      <c r="I11" s="260"/>
      <c r="J11" s="260"/>
      <c r="K11" s="260"/>
    </row>
    <row r="12" spans="1:11" s="97" customFormat="1" ht="60.75" customHeight="1">
      <c r="A12" s="146" t="s">
        <v>0</v>
      </c>
      <c r="B12" s="146" t="s">
        <v>1</v>
      </c>
      <c r="C12" s="147" t="s">
        <v>12</v>
      </c>
      <c r="D12" s="147" t="s">
        <v>13</v>
      </c>
      <c r="E12" s="146" t="s">
        <v>2</v>
      </c>
      <c r="F12" s="148" t="s">
        <v>3</v>
      </c>
      <c r="G12" s="146" t="s">
        <v>4</v>
      </c>
      <c r="H12" s="155" t="s">
        <v>5</v>
      </c>
      <c r="I12" s="150" t="s">
        <v>14</v>
      </c>
      <c r="J12" s="150" t="s">
        <v>10</v>
      </c>
      <c r="K12" s="150" t="s">
        <v>9</v>
      </c>
    </row>
    <row r="13" spans="1:11" s="97" customFormat="1" ht="51" customHeight="1">
      <c r="A13" s="86" t="s">
        <v>63</v>
      </c>
      <c r="B13" s="238" t="s">
        <v>383</v>
      </c>
      <c r="C13" s="239"/>
      <c r="D13" s="239"/>
      <c r="E13" s="25"/>
      <c r="F13" s="70"/>
      <c r="G13" s="6"/>
      <c r="H13" s="12">
        <v>8084891.1100000003</v>
      </c>
      <c r="I13" s="24"/>
      <c r="J13" s="238"/>
      <c r="K13" s="7"/>
    </row>
    <row r="14" spans="1:11" s="51" customFormat="1" ht="58.5" customHeight="1">
      <c r="A14" s="86" t="s">
        <v>160</v>
      </c>
      <c r="B14" s="238" t="s">
        <v>204</v>
      </c>
      <c r="C14" s="74" t="s">
        <v>56</v>
      </c>
      <c r="D14" s="74" t="s">
        <v>57</v>
      </c>
      <c r="E14" s="9" t="s">
        <v>58</v>
      </c>
      <c r="F14" s="70"/>
      <c r="G14" s="6"/>
      <c r="H14" s="12">
        <v>1896042.12</v>
      </c>
      <c r="I14" s="24" t="s">
        <v>202</v>
      </c>
      <c r="J14" s="238" t="s">
        <v>204</v>
      </c>
      <c r="K14" s="7" t="s">
        <v>205</v>
      </c>
    </row>
    <row r="15" spans="1:11" s="51" customFormat="1" ht="72">
      <c r="A15" s="86" t="s">
        <v>161</v>
      </c>
      <c r="B15" s="75" t="s">
        <v>329</v>
      </c>
      <c r="C15" s="74" t="s">
        <v>56</v>
      </c>
      <c r="D15" s="74" t="s">
        <v>57</v>
      </c>
      <c r="E15" s="9" t="s">
        <v>58</v>
      </c>
      <c r="F15" s="70"/>
      <c r="G15" s="6"/>
      <c r="H15" s="12">
        <v>763468.65</v>
      </c>
      <c r="I15" s="8" t="s">
        <v>202</v>
      </c>
      <c r="J15" s="75" t="s">
        <v>330</v>
      </c>
      <c r="K15" s="2" t="s">
        <v>331</v>
      </c>
    </row>
    <row r="16" spans="1:11" s="51" customFormat="1" ht="52.5" customHeight="1">
      <c r="A16" s="86" t="s">
        <v>162</v>
      </c>
      <c r="B16" s="75" t="s">
        <v>201</v>
      </c>
      <c r="C16" s="74" t="s">
        <v>56</v>
      </c>
      <c r="D16" s="74" t="s">
        <v>57</v>
      </c>
      <c r="E16" s="9" t="s">
        <v>58</v>
      </c>
      <c r="F16" s="68"/>
      <c r="G16" s="10"/>
      <c r="H16" s="12">
        <v>1386280.01</v>
      </c>
      <c r="I16" s="8" t="s">
        <v>202</v>
      </c>
      <c r="J16" s="75" t="s">
        <v>201</v>
      </c>
      <c r="K16" s="2" t="s">
        <v>203</v>
      </c>
    </row>
    <row r="17" spans="1:11" s="51" customFormat="1" ht="52.5" customHeight="1">
      <c r="A17" s="86" t="s">
        <v>347</v>
      </c>
      <c r="B17" s="75" t="s">
        <v>378</v>
      </c>
      <c r="C17" s="74" t="s">
        <v>379</v>
      </c>
      <c r="D17" s="74" t="s">
        <v>57</v>
      </c>
      <c r="E17" s="9" t="s">
        <v>380</v>
      </c>
      <c r="F17" s="68"/>
      <c r="G17" s="10"/>
      <c r="H17" s="12">
        <v>5079798.3600000003</v>
      </c>
      <c r="I17" s="8" t="s">
        <v>202</v>
      </c>
      <c r="J17" s="75" t="s">
        <v>381</v>
      </c>
      <c r="K17" s="2" t="s">
        <v>382</v>
      </c>
    </row>
    <row r="18" spans="1:11" s="51" customFormat="1" ht="47.25" customHeight="1">
      <c r="A18" s="54" t="s">
        <v>6</v>
      </c>
      <c r="B18" s="4"/>
      <c r="C18" s="4"/>
      <c r="D18" s="4"/>
      <c r="E18" s="5"/>
      <c r="F18" s="19"/>
      <c r="G18" s="5"/>
      <c r="H18" s="76">
        <f>SUM(H13:H17)</f>
        <v>17210480.25</v>
      </c>
      <c r="I18" s="11"/>
      <c r="J18" s="11"/>
      <c r="K18" s="19"/>
    </row>
    <row r="19" spans="1:11" s="51" customFormat="1" ht="51" customHeight="1">
      <c r="A19" s="80"/>
      <c r="B19" s="80"/>
      <c r="C19" s="80"/>
      <c r="D19" s="80"/>
      <c r="E19" s="80"/>
      <c r="F19" s="80"/>
      <c r="G19" s="80"/>
      <c r="H19" s="157"/>
      <c r="I19" s="80"/>
      <c r="J19" s="80"/>
      <c r="K19" s="80"/>
    </row>
    <row r="20" spans="1:11" s="51" customFormat="1" ht="33" customHeight="1">
      <c r="A20" s="269"/>
      <c r="B20" s="269"/>
      <c r="C20" s="269"/>
      <c r="D20" s="269"/>
      <c r="E20" s="269"/>
      <c r="F20" s="269"/>
      <c r="G20" s="269"/>
      <c r="H20" s="269"/>
      <c r="I20" s="269"/>
      <c r="J20" s="269"/>
      <c r="K20" s="269"/>
    </row>
    <row r="21" spans="1:11" s="51" customFormat="1" ht="41.25" customHeight="1">
      <c r="A21" s="266" t="s">
        <v>28</v>
      </c>
      <c r="B21" s="266"/>
      <c r="C21" s="266"/>
      <c r="D21" s="266"/>
      <c r="E21" s="266"/>
      <c r="F21" s="266"/>
      <c r="G21" s="266"/>
      <c r="H21" s="266"/>
      <c r="I21" s="266"/>
      <c r="J21" s="266"/>
      <c r="K21" s="266"/>
    </row>
    <row r="22" spans="1:11" s="51" customFormat="1" ht="36">
      <c r="A22" s="151" t="s">
        <v>0</v>
      </c>
      <c r="B22" s="151" t="s">
        <v>1</v>
      </c>
      <c r="C22" s="150" t="s">
        <v>12</v>
      </c>
      <c r="D22" s="150" t="s">
        <v>13</v>
      </c>
      <c r="E22" s="151" t="s">
        <v>2</v>
      </c>
      <c r="F22" s="152" t="s">
        <v>3</v>
      </c>
      <c r="G22" s="151" t="s">
        <v>4</v>
      </c>
      <c r="H22" s="156" t="s">
        <v>7</v>
      </c>
      <c r="I22" s="150" t="s">
        <v>14</v>
      </c>
      <c r="J22" s="150" t="s">
        <v>10</v>
      </c>
      <c r="K22" s="150" t="s">
        <v>9</v>
      </c>
    </row>
    <row r="23" spans="1:11" s="51" customFormat="1" ht="45.75" customHeight="1">
      <c r="A23" s="31"/>
      <c r="B23" s="2"/>
      <c r="C23" s="81"/>
      <c r="D23" s="81"/>
      <c r="E23" s="16"/>
      <c r="F23" s="6"/>
      <c r="G23" s="6"/>
      <c r="H23" s="12">
        <v>0</v>
      </c>
      <c r="I23" s="17"/>
      <c r="J23" s="22"/>
      <c r="K23" s="7"/>
    </row>
    <row r="24" spans="1:11" s="51" customFormat="1" ht="42" customHeight="1">
      <c r="A24" s="31"/>
      <c r="B24" s="2"/>
      <c r="C24" s="81"/>
      <c r="D24" s="81"/>
      <c r="E24" s="16"/>
      <c r="F24" s="6"/>
      <c r="G24" s="6"/>
      <c r="H24" s="157"/>
      <c r="I24" s="17"/>
      <c r="J24" s="22"/>
      <c r="K24" s="7"/>
    </row>
    <row r="25" spans="1:11" s="136" customFormat="1" ht="39" customHeight="1">
      <c r="A25" s="46" t="s">
        <v>6</v>
      </c>
      <c r="B25" s="30"/>
      <c r="C25" s="30"/>
      <c r="D25" s="30"/>
      <c r="E25" s="41"/>
      <c r="F25" s="46"/>
      <c r="G25" s="41"/>
      <c r="H25" s="159">
        <f>SUM(H23:H24)</f>
        <v>0</v>
      </c>
      <c r="I25" s="11"/>
      <c r="J25" s="11"/>
      <c r="K25" s="11"/>
    </row>
    <row r="26" spans="1:11" s="115" customFormat="1" ht="35.25" customHeight="1">
      <c r="A26" s="264"/>
      <c r="B26" s="264"/>
      <c r="C26" s="264"/>
      <c r="D26" s="264"/>
      <c r="E26" s="264"/>
      <c r="F26" s="264"/>
      <c r="G26" s="264"/>
      <c r="H26" s="264"/>
      <c r="I26" s="264"/>
      <c r="J26" s="264"/>
      <c r="K26" s="264"/>
    </row>
    <row r="27" spans="1:11" s="115" customFormat="1" ht="35.25" customHeight="1">
      <c r="A27" s="264" t="s">
        <v>29</v>
      </c>
      <c r="B27" s="264"/>
      <c r="C27" s="264"/>
      <c r="D27" s="264"/>
      <c r="E27" s="264"/>
      <c r="F27" s="264"/>
      <c r="G27" s="264"/>
      <c r="H27" s="264"/>
      <c r="I27" s="264"/>
      <c r="J27" s="264"/>
      <c r="K27" s="264"/>
    </row>
    <row r="28" spans="1:11" s="115" customFormat="1" ht="36">
      <c r="A28" s="151" t="s">
        <v>0</v>
      </c>
      <c r="B28" s="151" t="s">
        <v>1</v>
      </c>
      <c r="C28" s="150" t="s">
        <v>12</v>
      </c>
      <c r="D28" s="150" t="s">
        <v>13</v>
      </c>
      <c r="E28" s="151" t="s">
        <v>2</v>
      </c>
      <c r="F28" s="152" t="s">
        <v>3</v>
      </c>
      <c r="G28" s="151" t="s">
        <v>4</v>
      </c>
      <c r="H28" s="156" t="s">
        <v>7</v>
      </c>
      <c r="I28" s="150" t="s">
        <v>14</v>
      </c>
      <c r="J28" s="150" t="s">
        <v>10</v>
      </c>
      <c r="K28" s="150" t="s">
        <v>9</v>
      </c>
    </row>
    <row r="29" spans="1:11" s="115" customFormat="1" ht="42" customHeight="1">
      <c r="A29" s="48"/>
      <c r="B29" s="48"/>
      <c r="C29" s="191"/>
      <c r="D29" s="191"/>
      <c r="E29" s="48"/>
      <c r="F29" s="49"/>
      <c r="G29" s="48"/>
      <c r="H29" s="12">
        <v>0</v>
      </c>
      <c r="I29" s="191"/>
      <c r="J29" s="191"/>
      <c r="K29" s="191"/>
    </row>
    <row r="30" spans="1:11" s="115" customFormat="1" ht="42" customHeight="1">
      <c r="A30" s="7"/>
      <c r="B30" s="7"/>
      <c r="C30" s="69"/>
      <c r="D30" s="69"/>
      <c r="E30" s="25"/>
      <c r="F30" s="49"/>
      <c r="G30" s="48"/>
      <c r="H30" s="160"/>
      <c r="I30" s="7"/>
      <c r="J30" s="7"/>
      <c r="K30" s="7"/>
    </row>
    <row r="31" spans="1:11" s="115" customFormat="1" ht="33" customHeight="1">
      <c r="A31" s="46" t="s">
        <v>6</v>
      </c>
      <c r="B31" s="11"/>
      <c r="C31" s="11"/>
      <c r="D31" s="11"/>
      <c r="E31" s="5"/>
      <c r="F31" s="19"/>
      <c r="G31" s="5"/>
      <c r="H31" s="156">
        <f>SUM(H29:H30)</f>
        <v>0</v>
      </c>
      <c r="I31" s="11"/>
      <c r="J31" s="11"/>
      <c r="K31" s="11"/>
    </row>
    <row r="32" spans="1:11" s="103" customFormat="1">
      <c r="A32" s="47"/>
      <c r="B32" s="40"/>
      <c r="C32" s="40"/>
      <c r="D32" s="40"/>
      <c r="E32" s="50"/>
      <c r="F32" s="51"/>
      <c r="G32" s="50"/>
      <c r="H32" s="161"/>
      <c r="I32" s="40"/>
      <c r="J32" s="40"/>
      <c r="K32" s="40"/>
    </row>
    <row r="33" spans="1:11" s="103" customFormat="1" ht="31.5" customHeight="1">
      <c r="A33" s="264"/>
      <c r="B33" s="264"/>
      <c r="C33" s="264"/>
      <c r="D33" s="264"/>
      <c r="E33" s="264"/>
      <c r="F33" s="264"/>
      <c r="G33" s="264"/>
      <c r="H33" s="264"/>
      <c r="I33" s="264"/>
      <c r="J33" s="264"/>
      <c r="K33" s="264"/>
    </row>
    <row r="34" spans="1:11" s="103" customFormat="1" ht="42.75" customHeight="1">
      <c r="A34" s="268" t="s">
        <v>17</v>
      </c>
      <c r="B34" s="268"/>
      <c r="C34" s="268"/>
      <c r="D34" s="268"/>
      <c r="E34" s="268"/>
      <c r="F34" s="268"/>
      <c r="G34" s="268"/>
      <c r="H34" s="268"/>
      <c r="I34" s="268"/>
      <c r="J34" s="268"/>
      <c r="K34" s="268"/>
    </row>
    <row r="35" spans="1:11" s="103" customFormat="1" ht="36">
      <c r="A35" s="151" t="s">
        <v>0</v>
      </c>
      <c r="B35" s="151" t="s">
        <v>1</v>
      </c>
      <c r="C35" s="150" t="s">
        <v>12</v>
      </c>
      <c r="D35" s="150" t="s">
        <v>13</v>
      </c>
      <c r="E35" s="151" t="s">
        <v>2</v>
      </c>
      <c r="F35" s="152" t="s">
        <v>3</v>
      </c>
      <c r="G35" s="151" t="s">
        <v>4</v>
      </c>
      <c r="H35" s="156" t="s">
        <v>7</v>
      </c>
      <c r="I35" s="150" t="s">
        <v>14</v>
      </c>
      <c r="J35" s="150" t="s">
        <v>10</v>
      </c>
      <c r="K35" s="150" t="s">
        <v>9</v>
      </c>
    </row>
    <row r="36" spans="1:11" s="115" customFormat="1" ht="40.5" customHeight="1">
      <c r="A36" s="31" t="s">
        <v>64</v>
      </c>
      <c r="B36" s="2" t="s">
        <v>65</v>
      </c>
      <c r="C36" s="32" t="s">
        <v>56</v>
      </c>
      <c r="D36" s="33" t="s">
        <v>57</v>
      </c>
      <c r="E36" s="34" t="s">
        <v>58</v>
      </c>
      <c r="F36" s="255"/>
      <c r="G36" s="255"/>
      <c r="H36" s="222">
        <v>8206.75</v>
      </c>
      <c r="I36" s="7" t="s">
        <v>65</v>
      </c>
      <c r="J36" s="7" t="s">
        <v>53</v>
      </c>
      <c r="K36" s="2"/>
    </row>
    <row r="37" spans="1:11" s="115" customFormat="1" ht="40.5" customHeight="1">
      <c r="A37" s="31"/>
      <c r="B37" s="2"/>
      <c r="C37" s="32"/>
      <c r="D37" s="33"/>
      <c r="E37" s="34"/>
      <c r="F37" s="184"/>
      <c r="G37" s="184"/>
      <c r="H37" s="21"/>
      <c r="I37" s="7"/>
      <c r="J37" s="7"/>
      <c r="K37" s="2"/>
    </row>
    <row r="38" spans="1:11" s="47" customFormat="1" ht="41.25" customHeight="1">
      <c r="A38" s="54" t="s">
        <v>6</v>
      </c>
      <c r="B38" s="4"/>
      <c r="C38" s="4"/>
      <c r="D38" s="4"/>
      <c r="E38" s="5"/>
      <c r="F38" s="19"/>
      <c r="G38" s="5"/>
      <c r="H38" s="76">
        <f>SUM(H36:H37)</f>
        <v>8206.75</v>
      </c>
      <c r="I38" s="11"/>
      <c r="J38" s="11"/>
      <c r="K38" s="19"/>
    </row>
    <row r="39" spans="1:11" s="47" customFormat="1" ht="51" customHeight="1">
      <c r="A39" s="265"/>
      <c r="B39" s="265"/>
      <c r="C39" s="265"/>
      <c r="D39" s="265"/>
      <c r="E39" s="265"/>
      <c r="F39" s="265"/>
      <c r="G39" s="265"/>
      <c r="H39" s="265"/>
      <c r="I39" s="265"/>
      <c r="J39" s="265"/>
      <c r="K39" s="265"/>
    </row>
    <row r="40" spans="1:11" s="90" customFormat="1" ht="42.75" customHeight="1">
      <c r="A40" s="260" t="s">
        <v>18</v>
      </c>
      <c r="B40" s="260"/>
      <c r="C40" s="260"/>
      <c r="D40" s="260"/>
      <c r="E40" s="260"/>
      <c r="F40" s="260"/>
      <c r="G40" s="260"/>
      <c r="H40" s="260"/>
      <c r="I40" s="260"/>
      <c r="J40" s="260"/>
      <c r="K40" s="260"/>
    </row>
    <row r="41" spans="1:11" s="51" customFormat="1" ht="55.5" customHeight="1">
      <c r="A41" s="151" t="s">
        <v>0</v>
      </c>
      <c r="B41" s="151" t="s">
        <v>1</v>
      </c>
      <c r="C41" s="150" t="s">
        <v>12</v>
      </c>
      <c r="D41" s="150" t="s">
        <v>13</v>
      </c>
      <c r="E41" s="151" t="s">
        <v>2</v>
      </c>
      <c r="F41" s="152" t="s">
        <v>3</v>
      </c>
      <c r="G41" s="151" t="s">
        <v>4</v>
      </c>
      <c r="H41" s="156" t="s">
        <v>7</v>
      </c>
      <c r="I41" s="150" t="s">
        <v>14</v>
      </c>
      <c r="J41" s="150" t="s">
        <v>10</v>
      </c>
      <c r="K41" s="150" t="s">
        <v>9</v>
      </c>
    </row>
    <row r="42" spans="1:11" s="51" customFormat="1" ht="57" customHeight="1">
      <c r="A42" s="86" t="s">
        <v>109</v>
      </c>
      <c r="B42" s="8" t="s">
        <v>208</v>
      </c>
      <c r="C42" s="69" t="s">
        <v>56</v>
      </c>
      <c r="D42" s="69" t="s">
        <v>57</v>
      </c>
      <c r="E42" s="9" t="s">
        <v>58</v>
      </c>
      <c r="F42" s="6"/>
      <c r="G42" s="6"/>
      <c r="H42" s="21">
        <v>102901.19</v>
      </c>
      <c r="I42" s="8" t="s">
        <v>108</v>
      </c>
      <c r="J42" s="86" t="s">
        <v>209</v>
      </c>
      <c r="K42" s="2"/>
    </row>
    <row r="43" spans="1:11" s="51" customFormat="1" ht="57" customHeight="1">
      <c r="A43" s="86" t="s">
        <v>110</v>
      </c>
      <c r="B43" s="8" t="s">
        <v>184</v>
      </c>
      <c r="C43" s="69" t="s">
        <v>51</v>
      </c>
      <c r="D43" s="69"/>
      <c r="E43" s="9"/>
      <c r="F43" s="6"/>
      <c r="G43" s="6"/>
      <c r="H43" s="21">
        <f>798*2+200+360.1+1600</f>
        <v>3756.1</v>
      </c>
      <c r="I43" s="8" t="s">
        <v>185</v>
      </c>
      <c r="J43" s="86" t="s">
        <v>186</v>
      </c>
      <c r="K43" s="2" t="s">
        <v>187</v>
      </c>
    </row>
    <row r="44" spans="1:11" s="51" customFormat="1" ht="57" customHeight="1">
      <c r="A44" s="86" t="s">
        <v>54</v>
      </c>
      <c r="B44" s="8" t="s">
        <v>167</v>
      </c>
      <c r="C44" s="69" t="s">
        <v>56</v>
      </c>
      <c r="D44" s="69" t="s">
        <v>57</v>
      </c>
      <c r="E44" s="9" t="s">
        <v>58</v>
      </c>
      <c r="F44" s="6"/>
      <c r="G44" s="6"/>
      <c r="H44" s="21">
        <f>1198604.85+1650</f>
        <v>1200254.8500000001</v>
      </c>
      <c r="I44" s="8" t="s">
        <v>108</v>
      </c>
      <c r="J44" s="86" t="s">
        <v>168</v>
      </c>
      <c r="K44" s="2"/>
    </row>
    <row r="45" spans="1:11" s="51" customFormat="1" ht="57" customHeight="1">
      <c r="A45" s="86" t="s">
        <v>179</v>
      </c>
      <c r="B45" s="8" t="s">
        <v>180</v>
      </c>
      <c r="C45" s="69" t="s">
        <v>51</v>
      </c>
      <c r="D45" s="69"/>
      <c r="E45" s="9"/>
      <c r="F45" s="6"/>
      <c r="G45" s="6"/>
      <c r="H45" s="21">
        <v>2000</v>
      </c>
      <c r="I45" s="8" t="s">
        <v>181</v>
      </c>
      <c r="J45" s="86" t="s">
        <v>182</v>
      </c>
      <c r="K45" s="2" t="s">
        <v>183</v>
      </c>
    </row>
    <row r="46" spans="1:11" s="51" customFormat="1" ht="39.75" customHeight="1">
      <c r="A46" s="24" t="s">
        <v>234</v>
      </c>
      <c r="B46" s="24" t="s">
        <v>170</v>
      </c>
      <c r="C46" s="69" t="s">
        <v>51</v>
      </c>
      <c r="D46" s="69"/>
      <c r="E46" s="7"/>
      <c r="F46" s="6"/>
      <c r="G46" s="6"/>
      <c r="H46" s="21">
        <v>1499.1</v>
      </c>
      <c r="I46" s="7" t="s">
        <v>170</v>
      </c>
      <c r="J46" s="7" t="s">
        <v>235</v>
      </c>
      <c r="K46" s="2" t="s">
        <v>236</v>
      </c>
    </row>
    <row r="47" spans="1:11" s="51" customFormat="1" ht="39.75" customHeight="1">
      <c r="A47" s="24" t="s">
        <v>237</v>
      </c>
      <c r="B47" s="24" t="s">
        <v>269</v>
      </c>
      <c r="C47" s="69" t="s">
        <v>51</v>
      </c>
      <c r="D47" s="69"/>
      <c r="E47" s="7"/>
      <c r="F47" s="255"/>
      <c r="G47" s="255"/>
      <c r="H47" s="21">
        <v>9727.6200000000008</v>
      </c>
      <c r="I47" s="7" t="s">
        <v>270</v>
      </c>
      <c r="J47" s="7" t="s">
        <v>271</v>
      </c>
      <c r="K47" s="2" t="s">
        <v>272</v>
      </c>
    </row>
    <row r="48" spans="1:11" s="51" customFormat="1" ht="39.75" customHeight="1">
      <c r="A48" s="24" t="s">
        <v>238</v>
      </c>
      <c r="B48" s="24" t="s">
        <v>185</v>
      </c>
      <c r="C48" s="69" t="s">
        <v>51</v>
      </c>
      <c r="D48" s="69"/>
      <c r="E48" s="7"/>
      <c r="F48" s="255"/>
      <c r="G48" s="255"/>
      <c r="H48" s="21">
        <v>1920</v>
      </c>
      <c r="I48" s="7" t="s">
        <v>185</v>
      </c>
      <c r="J48" s="7" t="s">
        <v>241</v>
      </c>
      <c r="K48" s="2" t="s">
        <v>203</v>
      </c>
    </row>
    <row r="49" spans="1:11" s="51" customFormat="1" ht="39.75" customHeight="1">
      <c r="A49" s="86" t="s">
        <v>54</v>
      </c>
      <c r="B49" s="24" t="s">
        <v>55</v>
      </c>
      <c r="C49" s="69" t="s">
        <v>56</v>
      </c>
      <c r="D49" s="69" t="s">
        <v>57</v>
      </c>
      <c r="E49" s="7" t="s">
        <v>58</v>
      </c>
      <c r="F49" s="255"/>
      <c r="G49" s="255"/>
      <c r="H49" s="21">
        <f>439989.08-719.5</f>
        <v>439269.58</v>
      </c>
      <c r="I49" s="7" t="s">
        <v>55</v>
      </c>
      <c r="J49" s="8" t="s">
        <v>55</v>
      </c>
      <c r="K49" s="2"/>
    </row>
    <row r="50" spans="1:11" s="51" customFormat="1" ht="39.75" customHeight="1">
      <c r="A50" s="24" t="s">
        <v>293</v>
      </c>
      <c r="B50" s="24" t="s">
        <v>184</v>
      </c>
      <c r="C50" s="69" t="s">
        <v>51</v>
      </c>
      <c r="D50" s="69"/>
      <c r="E50" s="7"/>
      <c r="F50" s="255"/>
      <c r="G50" s="255"/>
      <c r="H50" s="21">
        <v>3500</v>
      </c>
      <c r="I50" s="7" t="s">
        <v>185</v>
      </c>
      <c r="J50" s="86" t="s">
        <v>186</v>
      </c>
      <c r="K50" s="2" t="s">
        <v>272</v>
      </c>
    </row>
    <row r="51" spans="1:11" s="51" customFormat="1" ht="39.75" customHeight="1">
      <c r="A51" s="24" t="s">
        <v>294</v>
      </c>
      <c r="B51" s="24" t="s">
        <v>184</v>
      </c>
      <c r="C51" s="69" t="s">
        <v>51</v>
      </c>
      <c r="D51" s="69"/>
      <c r="E51" s="7"/>
      <c r="F51" s="255"/>
      <c r="G51" s="255"/>
      <c r="H51" s="21">
        <v>3895</v>
      </c>
      <c r="I51" s="7" t="s">
        <v>185</v>
      </c>
      <c r="J51" s="86" t="s">
        <v>186</v>
      </c>
      <c r="K51" s="2" t="s">
        <v>203</v>
      </c>
    </row>
    <row r="52" spans="1:11" s="47" customFormat="1" ht="41.25" customHeight="1">
      <c r="A52" s="54" t="s">
        <v>6</v>
      </c>
      <c r="B52" s="4"/>
      <c r="C52" s="4"/>
      <c r="D52" s="4"/>
      <c r="E52" s="5"/>
      <c r="F52" s="19"/>
      <c r="G52" s="5"/>
      <c r="H52" s="76">
        <f>SUM(H42:H51)</f>
        <v>1768723.4400000004</v>
      </c>
      <c r="I52" s="11"/>
      <c r="J52" s="11"/>
      <c r="K52" s="19"/>
    </row>
    <row r="53" spans="1:11" s="47" customFormat="1" ht="41.25" customHeight="1">
      <c r="A53" s="286"/>
      <c r="B53" s="286"/>
      <c r="C53" s="286"/>
      <c r="D53" s="286"/>
      <c r="E53" s="286"/>
      <c r="F53" s="286"/>
      <c r="G53" s="286"/>
      <c r="H53" s="286"/>
      <c r="I53" s="286"/>
      <c r="J53" s="286"/>
      <c r="K53" s="286"/>
    </row>
    <row r="54" spans="1:11" s="47" customFormat="1" ht="41.25" customHeight="1">
      <c r="A54" s="260" t="s">
        <v>19</v>
      </c>
      <c r="B54" s="260"/>
      <c r="C54" s="260"/>
      <c r="D54" s="260"/>
      <c r="E54" s="260"/>
      <c r="F54" s="260"/>
      <c r="G54" s="260"/>
      <c r="H54" s="260"/>
      <c r="I54" s="260"/>
      <c r="J54" s="260"/>
      <c r="K54" s="260"/>
    </row>
    <row r="55" spans="1:11" s="47" customFormat="1" ht="41.25" customHeight="1">
      <c r="A55" s="151" t="s">
        <v>0</v>
      </c>
      <c r="B55" s="151" t="s">
        <v>1</v>
      </c>
      <c r="C55" s="150" t="s">
        <v>12</v>
      </c>
      <c r="D55" s="150" t="s">
        <v>13</v>
      </c>
      <c r="E55" s="151" t="s">
        <v>2</v>
      </c>
      <c r="F55" s="152" t="s">
        <v>3</v>
      </c>
      <c r="G55" s="151" t="s">
        <v>4</v>
      </c>
      <c r="H55" s="156" t="s">
        <v>7</v>
      </c>
      <c r="I55" s="150" t="s">
        <v>14</v>
      </c>
      <c r="J55" s="150" t="s">
        <v>10</v>
      </c>
      <c r="K55" s="150" t="s">
        <v>9</v>
      </c>
    </row>
    <row r="56" spans="1:11" s="51" customFormat="1" ht="47.25" customHeight="1">
      <c r="A56" s="86"/>
      <c r="B56" s="75"/>
      <c r="C56" s="74"/>
      <c r="D56" s="74"/>
      <c r="E56" s="9"/>
      <c r="F56" s="10"/>
      <c r="G56" s="10"/>
      <c r="H56" s="162"/>
      <c r="I56" s="8"/>
      <c r="J56" s="75"/>
      <c r="K56" s="2"/>
    </row>
    <row r="57" spans="1:11" s="51" customFormat="1" ht="39.75" customHeight="1">
      <c r="A57" s="56"/>
      <c r="B57" s="57"/>
      <c r="C57" s="57"/>
      <c r="D57" s="57"/>
      <c r="E57" s="41"/>
      <c r="F57" s="46"/>
      <c r="G57" s="41"/>
      <c r="H57" s="163"/>
      <c r="I57" s="11"/>
      <c r="J57" s="11"/>
      <c r="K57" s="19"/>
    </row>
    <row r="58" spans="1:11" s="51" customFormat="1" ht="39.75" customHeight="1">
      <c r="A58" s="54" t="s">
        <v>6</v>
      </c>
      <c r="B58" s="57"/>
      <c r="C58" s="57"/>
      <c r="D58" s="57"/>
      <c r="E58" s="41"/>
      <c r="F58" s="46"/>
      <c r="G58" s="41"/>
      <c r="H58" s="163">
        <f>SUM(H56:H57)</f>
        <v>0</v>
      </c>
      <c r="I58" s="11"/>
      <c r="J58" s="11"/>
      <c r="K58" s="19"/>
    </row>
    <row r="59" spans="1:11" s="51" customFormat="1" ht="39.75" customHeight="1">
      <c r="A59" s="287"/>
      <c r="B59" s="287"/>
      <c r="C59" s="287"/>
      <c r="D59" s="287"/>
      <c r="E59" s="287"/>
      <c r="F59" s="287"/>
      <c r="G59" s="287"/>
      <c r="H59" s="287"/>
      <c r="I59" s="287"/>
      <c r="J59" s="287"/>
      <c r="K59" s="287"/>
    </row>
    <row r="60" spans="1:11" s="115" customFormat="1" ht="42.75" customHeight="1">
      <c r="A60" s="56" t="s">
        <v>8</v>
      </c>
      <c r="B60" s="15"/>
      <c r="C60" s="193"/>
      <c r="D60" s="193"/>
      <c r="E60" s="16"/>
      <c r="F60" s="6"/>
      <c r="G60" s="6"/>
      <c r="H60" s="194">
        <f>+H58+H52+H38+H31+H25+H18</f>
        <v>18987410.440000001</v>
      </c>
      <c r="I60" s="17"/>
      <c r="J60" s="7"/>
      <c r="K60" s="7"/>
    </row>
    <row r="61" spans="1:11" s="51" customFormat="1" ht="29.1" customHeight="1">
      <c r="A61" s="262"/>
      <c r="B61" s="263"/>
      <c r="C61" s="263"/>
      <c r="D61" s="263"/>
      <c r="E61" s="263"/>
      <c r="F61" s="263"/>
      <c r="G61" s="263"/>
      <c r="H61" s="263"/>
      <c r="I61" s="61"/>
      <c r="J61" s="61"/>
      <c r="K61" s="29"/>
    </row>
    <row r="62" spans="1:11" s="51" customFormat="1" ht="49.5" customHeight="1">
      <c r="A62" s="116"/>
      <c r="B62" s="114"/>
      <c r="C62" s="114"/>
      <c r="D62" s="114"/>
      <c r="E62" s="50"/>
      <c r="G62" s="50"/>
      <c r="H62" s="165"/>
      <c r="I62" s="40"/>
      <c r="J62" s="40"/>
    </row>
    <row r="63" spans="1:11" s="51" customFormat="1" ht="49.5" customHeight="1">
      <c r="A63" s="116"/>
      <c r="B63" s="114"/>
      <c r="C63" s="114"/>
      <c r="D63" s="114"/>
      <c r="E63" s="50"/>
      <c r="G63" s="50"/>
      <c r="H63" s="166"/>
      <c r="I63" s="40"/>
      <c r="J63" s="40"/>
    </row>
    <row r="64" spans="1:11" s="51" customFormat="1" ht="49.5" customHeight="1">
      <c r="A64" s="265"/>
      <c r="B64" s="265"/>
      <c r="C64" s="265"/>
      <c r="D64" s="265"/>
      <c r="E64" s="265"/>
      <c r="F64" s="265"/>
      <c r="G64" s="265"/>
      <c r="H64" s="265"/>
      <c r="I64" s="265"/>
      <c r="J64" s="265"/>
      <c r="K64" s="265"/>
    </row>
    <row r="65" spans="1:11" s="51" customFormat="1">
      <c r="A65" s="264"/>
      <c r="B65" s="264"/>
      <c r="C65" s="264"/>
      <c r="D65" s="264"/>
      <c r="E65" s="264"/>
      <c r="F65" s="264"/>
      <c r="G65" s="264"/>
      <c r="H65" s="264"/>
      <c r="I65" s="264"/>
      <c r="J65" s="264"/>
      <c r="K65" s="264"/>
    </row>
    <row r="66" spans="1:11" s="51" customFormat="1" ht="29.1" customHeight="1">
      <c r="A66" s="93"/>
      <c r="B66" s="93"/>
      <c r="C66" s="94"/>
      <c r="D66" s="94"/>
      <c r="E66" s="93"/>
      <c r="F66" s="90"/>
      <c r="G66" s="112"/>
      <c r="H66" s="167"/>
      <c r="I66" s="94"/>
      <c r="J66" s="94"/>
      <c r="K66" s="94"/>
    </row>
    <row r="67" spans="1:11" s="51" customFormat="1" ht="29.1" customHeight="1">
      <c r="A67" s="40"/>
      <c r="B67" s="107"/>
      <c r="C67" s="129"/>
      <c r="D67" s="129"/>
      <c r="E67" s="103"/>
      <c r="F67" s="90"/>
      <c r="G67" s="112"/>
      <c r="H67" s="168"/>
      <c r="I67" s="111"/>
      <c r="J67" s="110"/>
      <c r="K67" s="101"/>
    </row>
    <row r="68" spans="1:11" s="51" customFormat="1" ht="47.25" customHeight="1">
      <c r="A68" s="40"/>
      <c r="B68" s="107"/>
      <c r="C68" s="129"/>
      <c r="D68" s="129"/>
      <c r="E68" s="103"/>
      <c r="F68" s="90"/>
      <c r="G68" s="112"/>
      <c r="H68" s="168"/>
      <c r="I68" s="111"/>
      <c r="J68" s="110"/>
      <c r="K68" s="101"/>
    </row>
    <row r="69" spans="1:11" s="97" customFormat="1">
      <c r="A69" s="114"/>
      <c r="B69" s="114"/>
      <c r="C69" s="114"/>
      <c r="D69" s="114"/>
      <c r="E69" s="50"/>
      <c r="F69" s="106"/>
      <c r="G69" s="106"/>
      <c r="H69" s="161"/>
      <c r="I69" s="114"/>
      <c r="J69" s="40"/>
      <c r="K69" s="51"/>
    </row>
    <row r="70" spans="1:11" s="97" customFormat="1">
      <c r="A70" s="116"/>
      <c r="B70" s="114"/>
      <c r="C70" s="114"/>
      <c r="D70" s="114"/>
      <c r="E70" s="50"/>
      <c r="F70" s="51"/>
      <c r="G70" s="50"/>
      <c r="H70" s="165"/>
      <c r="I70" s="40"/>
      <c r="J70" s="40"/>
      <c r="K70" s="51"/>
    </row>
    <row r="71" spans="1:11">
      <c r="A71" s="122"/>
      <c r="B71" s="114"/>
      <c r="C71" s="114"/>
      <c r="D71" s="114"/>
      <c r="E71" s="50"/>
      <c r="F71" s="51"/>
      <c r="G71" s="50"/>
      <c r="H71" s="169"/>
      <c r="I71" s="40"/>
      <c r="J71" s="40"/>
      <c r="K71" s="51"/>
    </row>
    <row r="72" spans="1:11">
      <c r="A72" s="117"/>
      <c r="B72" s="118"/>
      <c r="C72" s="118"/>
      <c r="D72" s="118"/>
      <c r="E72" s="93"/>
      <c r="F72" s="47"/>
      <c r="G72" s="93"/>
      <c r="H72" s="170"/>
      <c r="I72" s="40"/>
      <c r="J72" s="40"/>
      <c r="K72" s="51"/>
    </row>
    <row r="73" spans="1:11">
      <c r="A73" s="97"/>
      <c r="B73" s="119"/>
      <c r="C73" s="120"/>
      <c r="D73" s="120"/>
      <c r="E73" s="96"/>
      <c r="F73" s="97"/>
      <c r="G73" s="96"/>
      <c r="H73" s="171"/>
      <c r="I73" s="95"/>
      <c r="J73" s="95"/>
      <c r="K73" s="97"/>
    </row>
    <row r="74" spans="1:11">
      <c r="A74" s="278"/>
      <c r="B74" s="278"/>
      <c r="C74" s="278"/>
      <c r="D74" s="278"/>
      <c r="E74" s="278"/>
      <c r="F74" s="278"/>
      <c r="G74" s="278"/>
      <c r="H74" s="278"/>
      <c r="I74" s="95"/>
      <c r="J74" s="95"/>
      <c r="K74" s="97"/>
    </row>
    <row r="77" spans="1:11">
      <c r="E77" s="62"/>
    </row>
    <row r="79" spans="1:11">
      <c r="E79" s="62"/>
      <c r="G79" s="63"/>
      <c r="I79" s="64"/>
    </row>
  </sheetData>
  <mergeCells count="20">
    <mergeCell ref="A1:H1"/>
    <mergeCell ref="A8:K8"/>
    <mergeCell ref="A9:K9"/>
    <mergeCell ref="A40:K40"/>
    <mergeCell ref="A11:K11"/>
    <mergeCell ref="A21:K21"/>
    <mergeCell ref="A39:K39"/>
    <mergeCell ref="A20:K20"/>
    <mergeCell ref="A10:K10"/>
    <mergeCell ref="A26:K26"/>
    <mergeCell ref="A27:K27"/>
    <mergeCell ref="A33:K33"/>
    <mergeCell ref="A34:K34"/>
    <mergeCell ref="A53:K53"/>
    <mergeCell ref="A59:K59"/>
    <mergeCell ref="A64:K64"/>
    <mergeCell ref="A65:K65"/>
    <mergeCell ref="A74:H74"/>
    <mergeCell ref="A61:H61"/>
    <mergeCell ref="A54:K54"/>
  </mergeCells>
  <pageMargins left="0.7" right="0.7" top="0.75" bottom="0.75" header="0.3" footer="0.3"/>
  <pageSetup paperSize="8" scale="51" orientation="landscape" r:id="rId1"/>
  <rowBreaks count="1" manualBreakCount="1">
    <brk id="25" max="10" man="1"/>
  </rowBreaks>
  <drawing r:id="rId2"/>
</worksheet>
</file>

<file path=xl/worksheets/sheet8.xml><?xml version="1.0" encoding="utf-8"?>
<worksheet xmlns="http://schemas.openxmlformats.org/spreadsheetml/2006/main" xmlns:r="http://schemas.openxmlformats.org/officeDocument/2006/relationships">
  <dimension ref="A1:K70"/>
  <sheetViews>
    <sheetView view="pageBreakPreview" zoomScale="60" zoomScaleNormal="70" workbookViewId="0">
      <selection activeCell="A9" sqref="A9:K9"/>
    </sheetView>
  </sheetViews>
  <sheetFormatPr defaultRowHeight="18"/>
  <cols>
    <col min="1" max="1" width="40" style="29" customWidth="1"/>
    <col min="2" max="2" width="69.140625" style="61" customWidth="1"/>
    <col min="3" max="3" width="20" style="61" customWidth="1"/>
    <col min="4" max="4" width="15.7109375" style="61" bestFit="1" customWidth="1"/>
    <col min="5" max="5" width="16.85546875" style="60" customWidth="1"/>
    <col min="6" max="6" width="13.140625" style="29" customWidth="1"/>
    <col min="7" max="7" width="12.85546875" style="60" customWidth="1"/>
    <col min="8" max="8" width="23.28515625" style="164" bestFit="1" customWidth="1"/>
    <col min="9" max="9" width="39.7109375" style="61" customWidth="1"/>
    <col min="10" max="10" width="76.140625" style="61" customWidth="1"/>
    <col min="11" max="11" width="21.140625" style="29" customWidth="1"/>
    <col min="12" max="16384" width="9.140625" style="29"/>
  </cols>
  <sheetData>
    <row r="1" spans="1:11" s="27" customFormat="1">
      <c r="A1" s="268"/>
      <c r="B1" s="268"/>
      <c r="C1" s="268"/>
      <c r="D1" s="268"/>
      <c r="E1" s="268"/>
      <c r="F1" s="268"/>
      <c r="G1" s="268"/>
      <c r="H1" s="268"/>
      <c r="I1" s="26"/>
      <c r="J1" s="26"/>
    </row>
    <row r="2" spans="1:11" s="27" customFormat="1">
      <c r="A2" s="188"/>
      <c r="B2" s="188"/>
      <c r="C2" s="188"/>
      <c r="D2" s="188"/>
      <c r="E2" s="188"/>
      <c r="F2" s="188"/>
      <c r="G2" s="188"/>
      <c r="H2" s="154"/>
      <c r="I2" s="26"/>
      <c r="J2" s="26"/>
    </row>
    <row r="3" spans="1:11" s="27" customFormat="1">
      <c r="A3" s="188"/>
      <c r="B3" s="188"/>
      <c r="C3" s="188"/>
      <c r="D3" s="188"/>
      <c r="E3" s="188"/>
      <c r="F3" s="188"/>
      <c r="G3" s="188"/>
      <c r="H3" s="154"/>
      <c r="I3" s="26"/>
      <c r="J3" s="26"/>
    </row>
    <row r="4" spans="1:11" s="27" customFormat="1">
      <c r="A4" s="188"/>
      <c r="B4" s="188"/>
      <c r="C4" s="188"/>
      <c r="D4" s="188"/>
      <c r="E4" s="188"/>
      <c r="F4" s="188"/>
      <c r="G4" s="188"/>
      <c r="H4" s="154"/>
      <c r="I4" s="26"/>
      <c r="J4" s="26"/>
    </row>
    <row r="5" spans="1:11" s="27" customFormat="1">
      <c r="A5" s="188"/>
      <c r="B5" s="188"/>
      <c r="C5" s="188"/>
      <c r="D5" s="188"/>
      <c r="E5" s="188"/>
      <c r="F5" s="188"/>
      <c r="G5" s="188"/>
      <c r="H5" s="154"/>
      <c r="I5" s="26"/>
      <c r="J5" s="26"/>
    </row>
    <row r="6" spans="1:11" s="27" customFormat="1">
      <c r="A6" s="188"/>
      <c r="B6" s="188"/>
      <c r="C6" s="188"/>
      <c r="D6" s="188"/>
      <c r="E6" s="188"/>
      <c r="F6" s="188"/>
      <c r="G6" s="188"/>
      <c r="H6" s="154"/>
      <c r="I6" s="26"/>
      <c r="J6" s="26"/>
    </row>
    <row r="7" spans="1:11" s="27" customFormat="1">
      <c r="A7" s="188"/>
      <c r="B7" s="188"/>
      <c r="C7" s="188"/>
      <c r="D7" s="188"/>
      <c r="E7" s="188"/>
      <c r="F7" s="188"/>
      <c r="G7" s="188"/>
      <c r="H7" s="154"/>
      <c r="I7" s="26"/>
      <c r="J7" s="26"/>
    </row>
    <row r="8" spans="1:11" s="27" customFormat="1" ht="38.25" customHeight="1">
      <c r="A8" s="268"/>
      <c r="B8" s="268"/>
      <c r="C8" s="268"/>
      <c r="D8" s="268"/>
      <c r="E8" s="268"/>
      <c r="F8" s="268"/>
      <c r="G8" s="268"/>
      <c r="H8" s="268"/>
      <c r="I8" s="268"/>
      <c r="J8" s="268"/>
      <c r="K8" s="268"/>
    </row>
    <row r="9" spans="1:11" ht="41.25" customHeight="1">
      <c r="A9" s="270" t="s">
        <v>387</v>
      </c>
      <c r="B9" s="270"/>
      <c r="C9" s="270"/>
      <c r="D9" s="270"/>
      <c r="E9" s="270"/>
      <c r="F9" s="270"/>
      <c r="G9" s="270"/>
      <c r="H9" s="270"/>
      <c r="I9" s="270"/>
      <c r="J9" s="270"/>
      <c r="K9" s="270"/>
    </row>
    <row r="10" spans="1:11" ht="29.1" customHeight="1">
      <c r="A10" s="260"/>
      <c r="B10" s="260"/>
      <c r="C10" s="260"/>
      <c r="D10" s="260"/>
      <c r="E10" s="260"/>
      <c r="F10" s="260"/>
      <c r="G10" s="260"/>
      <c r="H10" s="260"/>
      <c r="I10" s="260"/>
      <c r="J10" s="260"/>
      <c r="K10" s="260"/>
    </row>
    <row r="11" spans="1:11" ht="36.75" customHeight="1">
      <c r="A11" s="260" t="s">
        <v>16</v>
      </c>
      <c r="B11" s="260"/>
      <c r="C11" s="260"/>
      <c r="D11" s="260"/>
      <c r="E11" s="260"/>
      <c r="F11" s="260"/>
      <c r="G11" s="260"/>
      <c r="H11" s="260"/>
      <c r="I11" s="260"/>
      <c r="J11" s="260"/>
      <c r="K11" s="260"/>
    </row>
    <row r="12" spans="1:11" s="97" customFormat="1" ht="60.75" customHeight="1">
      <c r="A12" s="146" t="s">
        <v>0</v>
      </c>
      <c r="B12" s="146" t="s">
        <v>1</v>
      </c>
      <c r="C12" s="147" t="s">
        <v>12</v>
      </c>
      <c r="D12" s="147" t="s">
        <v>13</v>
      </c>
      <c r="E12" s="146" t="s">
        <v>2</v>
      </c>
      <c r="F12" s="148" t="s">
        <v>3</v>
      </c>
      <c r="G12" s="146" t="s">
        <v>4</v>
      </c>
      <c r="H12" s="155" t="s">
        <v>5</v>
      </c>
      <c r="I12" s="150" t="s">
        <v>14</v>
      </c>
      <c r="J12" s="150" t="s">
        <v>10</v>
      </c>
      <c r="K12" s="150" t="s">
        <v>9</v>
      </c>
    </row>
    <row r="13" spans="1:11" s="51" customFormat="1" ht="51.75" customHeight="1">
      <c r="A13" s="24" t="s">
        <v>61</v>
      </c>
      <c r="B13" s="24" t="s">
        <v>81</v>
      </c>
      <c r="C13" s="69" t="s">
        <v>56</v>
      </c>
      <c r="D13" s="69" t="s">
        <v>57</v>
      </c>
      <c r="E13" s="7" t="s">
        <v>58</v>
      </c>
      <c r="F13" s="6"/>
      <c r="G13" s="6"/>
      <c r="H13" s="205">
        <v>58611.38</v>
      </c>
      <c r="I13" s="7" t="s">
        <v>85</v>
      </c>
      <c r="J13" s="7" t="s">
        <v>86</v>
      </c>
      <c r="K13" s="7" t="s">
        <v>87</v>
      </c>
    </row>
    <row r="14" spans="1:11" s="51" customFormat="1" ht="42.75" customHeight="1">
      <c r="A14" s="24" t="s">
        <v>62</v>
      </c>
      <c r="B14" s="24" t="s">
        <v>82</v>
      </c>
      <c r="C14" s="69" t="s">
        <v>56</v>
      </c>
      <c r="D14" s="69" t="s">
        <v>83</v>
      </c>
      <c r="E14" s="7" t="s">
        <v>84</v>
      </c>
      <c r="F14" s="206"/>
      <c r="G14" s="206"/>
      <c r="H14" s="71">
        <v>1910092.8</v>
      </c>
      <c r="I14" s="7" t="s">
        <v>88</v>
      </c>
      <c r="J14" s="7" t="s">
        <v>89</v>
      </c>
      <c r="K14" s="7" t="s">
        <v>90</v>
      </c>
    </row>
    <row r="15" spans="1:11" s="51" customFormat="1" ht="42.75" customHeight="1">
      <c r="A15" s="24" t="s">
        <v>159</v>
      </c>
      <c r="B15" s="24" t="s">
        <v>206</v>
      </c>
      <c r="C15" s="69" t="s">
        <v>56</v>
      </c>
      <c r="D15" s="69" t="s">
        <v>57</v>
      </c>
      <c r="E15" s="7" t="s">
        <v>58</v>
      </c>
      <c r="F15" s="206"/>
      <c r="G15" s="206"/>
      <c r="H15" s="71">
        <v>641572</v>
      </c>
      <c r="I15" s="7" t="s">
        <v>202</v>
      </c>
      <c r="J15" s="7" t="s">
        <v>207</v>
      </c>
      <c r="K15" s="7" t="s">
        <v>87</v>
      </c>
    </row>
    <row r="16" spans="1:11" s="51" customFormat="1" ht="42.75" customHeight="1">
      <c r="A16" s="24" t="s">
        <v>282</v>
      </c>
      <c r="B16" s="24" t="s">
        <v>81</v>
      </c>
      <c r="C16" s="69" t="s">
        <v>56</v>
      </c>
      <c r="D16" s="69" t="s">
        <v>57</v>
      </c>
      <c r="E16" s="7" t="s">
        <v>58</v>
      </c>
      <c r="F16" s="206"/>
      <c r="G16" s="206"/>
      <c r="H16" s="71">
        <v>144497.94</v>
      </c>
      <c r="I16" s="7" t="s">
        <v>85</v>
      </c>
      <c r="J16" s="7" t="s">
        <v>86</v>
      </c>
      <c r="K16" s="7" t="s">
        <v>87</v>
      </c>
    </row>
    <row r="17" spans="1:11" s="51" customFormat="1" ht="42.75" customHeight="1">
      <c r="A17" s="24" t="s">
        <v>283</v>
      </c>
      <c r="B17" s="24" t="s">
        <v>304</v>
      </c>
      <c r="C17" s="69" t="s">
        <v>56</v>
      </c>
      <c r="D17" s="69" t="s">
        <v>305</v>
      </c>
      <c r="E17" s="7" t="s">
        <v>306</v>
      </c>
      <c r="F17" s="206"/>
      <c r="G17" s="206"/>
      <c r="H17" s="71">
        <v>59770</v>
      </c>
      <c r="I17" s="7" t="s">
        <v>202</v>
      </c>
      <c r="J17" s="24" t="s">
        <v>307</v>
      </c>
      <c r="K17" s="7" t="s">
        <v>308</v>
      </c>
    </row>
    <row r="18" spans="1:11" s="51" customFormat="1" ht="52.5" customHeight="1">
      <c r="A18" s="54" t="s">
        <v>6</v>
      </c>
      <c r="B18" s="4"/>
      <c r="C18" s="4"/>
      <c r="D18" s="4"/>
      <c r="E18" s="5"/>
      <c r="F18" s="19"/>
      <c r="G18" s="5"/>
      <c r="H18" s="76">
        <f>SUM(H13:H17)</f>
        <v>2814544.1199999996</v>
      </c>
      <c r="I18" s="11"/>
      <c r="J18" s="11"/>
      <c r="K18" s="19"/>
    </row>
    <row r="19" spans="1:11" s="51" customFormat="1" ht="33" customHeight="1">
      <c r="A19" s="269"/>
      <c r="B19" s="269"/>
      <c r="C19" s="269"/>
      <c r="D19" s="269"/>
      <c r="E19" s="269"/>
      <c r="F19" s="269"/>
      <c r="G19" s="269"/>
      <c r="H19" s="269"/>
      <c r="I19" s="269"/>
      <c r="J19" s="269"/>
      <c r="K19" s="269"/>
    </row>
    <row r="20" spans="1:11" s="51" customFormat="1" ht="41.25" customHeight="1">
      <c r="A20" s="266" t="s">
        <v>28</v>
      </c>
      <c r="B20" s="266"/>
      <c r="C20" s="266"/>
      <c r="D20" s="266"/>
      <c r="E20" s="266"/>
      <c r="F20" s="266"/>
      <c r="G20" s="266"/>
      <c r="H20" s="266"/>
      <c r="I20" s="266"/>
      <c r="J20" s="266"/>
      <c r="K20" s="266"/>
    </row>
    <row r="21" spans="1:11" s="51" customFormat="1" ht="36">
      <c r="A21" s="151" t="s">
        <v>0</v>
      </c>
      <c r="B21" s="151" t="s">
        <v>1</v>
      </c>
      <c r="C21" s="150" t="s">
        <v>12</v>
      </c>
      <c r="D21" s="150" t="s">
        <v>13</v>
      </c>
      <c r="E21" s="151" t="s">
        <v>2</v>
      </c>
      <c r="F21" s="152" t="s">
        <v>3</v>
      </c>
      <c r="G21" s="151" t="s">
        <v>4</v>
      </c>
      <c r="H21" s="156" t="s">
        <v>7</v>
      </c>
      <c r="I21" s="150" t="s">
        <v>14</v>
      </c>
      <c r="J21" s="150" t="s">
        <v>10</v>
      </c>
      <c r="K21" s="150" t="s">
        <v>9</v>
      </c>
    </row>
    <row r="22" spans="1:11" s="51" customFormat="1" ht="45.75" customHeight="1">
      <c r="A22" s="31"/>
      <c r="B22" s="2"/>
      <c r="C22" s="81"/>
      <c r="D22" s="81"/>
      <c r="E22" s="16"/>
      <c r="F22" s="6"/>
      <c r="G22" s="6"/>
      <c r="H22" s="12">
        <v>0</v>
      </c>
      <c r="I22" s="17"/>
      <c r="J22" s="22"/>
      <c r="K22" s="7"/>
    </row>
    <row r="23" spans="1:11" s="51" customFormat="1" ht="42" customHeight="1">
      <c r="A23" s="31"/>
      <c r="B23" s="2"/>
      <c r="C23" s="81"/>
      <c r="D23" s="81"/>
      <c r="E23" s="16"/>
      <c r="F23" s="6"/>
      <c r="G23" s="6"/>
      <c r="H23" s="157"/>
      <c r="I23" s="17"/>
      <c r="J23" s="22"/>
      <c r="K23" s="7"/>
    </row>
    <row r="24" spans="1:11" s="136" customFormat="1" ht="39" customHeight="1">
      <c r="A24" s="46" t="s">
        <v>6</v>
      </c>
      <c r="B24" s="30"/>
      <c r="C24" s="30"/>
      <c r="D24" s="30"/>
      <c r="E24" s="41"/>
      <c r="F24" s="46"/>
      <c r="G24" s="41"/>
      <c r="H24" s="159">
        <f>SUM(H22:H23)</f>
        <v>0</v>
      </c>
      <c r="I24" s="11"/>
      <c r="J24" s="11"/>
      <c r="K24" s="11"/>
    </row>
    <row r="25" spans="1:11" s="115" customFormat="1" ht="35.25" customHeight="1">
      <c r="A25" s="264"/>
      <c r="B25" s="264"/>
      <c r="C25" s="264"/>
      <c r="D25" s="264"/>
      <c r="E25" s="264"/>
      <c r="F25" s="264"/>
      <c r="G25" s="264"/>
      <c r="H25" s="264"/>
      <c r="I25" s="264"/>
      <c r="J25" s="264"/>
      <c r="K25" s="264"/>
    </row>
    <row r="26" spans="1:11" s="115" customFormat="1" ht="35.25" customHeight="1">
      <c r="A26" s="264" t="s">
        <v>29</v>
      </c>
      <c r="B26" s="264"/>
      <c r="C26" s="264"/>
      <c r="D26" s="264"/>
      <c r="E26" s="264"/>
      <c r="F26" s="264"/>
      <c r="G26" s="264"/>
      <c r="H26" s="264"/>
      <c r="I26" s="264"/>
      <c r="J26" s="264"/>
      <c r="K26" s="264"/>
    </row>
    <row r="27" spans="1:11" s="115" customFormat="1" ht="36">
      <c r="A27" s="151" t="s">
        <v>0</v>
      </c>
      <c r="B27" s="151" t="s">
        <v>1</v>
      </c>
      <c r="C27" s="150" t="s">
        <v>12</v>
      </c>
      <c r="D27" s="150" t="s">
        <v>13</v>
      </c>
      <c r="E27" s="151" t="s">
        <v>2</v>
      </c>
      <c r="F27" s="152" t="s">
        <v>3</v>
      </c>
      <c r="G27" s="151" t="s">
        <v>4</v>
      </c>
      <c r="H27" s="156" t="s">
        <v>7</v>
      </c>
      <c r="I27" s="150" t="s">
        <v>14</v>
      </c>
      <c r="J27" s="150" t="s">
        <v>10</v>
      </c>
      <c r="K27" s="150" t="s">
        <v>9</v>
      </c>
    </row>
    <row r="28" spans="1:11" s="115" customFormat="1" ht="42" customHeight="1">
      <c r="A28" s="48"/>
      <c r="B28" s="48"/>
      <c r="C28" s="191"/>
      <c r="D28" s="191"/>
      <c r="E28" s="48"/>
      <c r="F28" s="49"/>
      <c r="G28" s="48"/>
      <c r="H28" s="12">
        <v>0</v>
      </c>
      <c r="I28" s="191"/>
      <c r="J28" s="191"/>
      <c r="K28" s="191"/>
    </row>
    <row r="29" spans="1:11" s="115" customFormat="1" ht="42" customHeight="1">
      <c r="A29" s="7"/>
      <c r="B29" s="7"/>
      <c r="C29" s="69"/>
      <c r="D29" s="69"/>
      <c r="E29" s="25"/>
      <c r="F29" s="49"/>
      <c r="G29" s="48"/>
      <c r="H29" s="160"/>
      <c r="I29" s="7"/>
      <c r="J29" s="7"/>
      <c r="K29" s="7"/>
    </row>
    <row r="30" spans="1:11" s="115" customFormat="1" ht="33" customHeight="1">
      <c r="A30" s="46" t="s">
        <v>6</v>
      </c>
      <c r="B30" s="11"/>
      <c r="C30" s="11"/>
      <c r="D30" s="11"/>
      <c r="E30" s="5"/>
      <c r="F30" s="19"/>
      <c r="G30" s="5"/>
      <c r="H30" s="156">
        <f>SUM(H28:H29)</f>
        <v>0</v>
      </c>
      <c r="I30" s="11"/>
      <c r="J30" s="11"/>
      <c r="K30" s="11"/>
    </row>
    <row r="31" spans="1:11" s="103" customFormat="1">
      <c r="A31" s="47"/>
      <c r="B31" s="40"/>
      <c r="C31" s="40"/>
      <c r="D31" s="40"/>
      <c r="E31" s="189"/>
      <c r="F31" s="51"/>
      <c r="G31" s="189"/>
      <c r="H31" s="161"/>
      <c r="I31" s="40"/>
      <c r="J31" s="40"/>
      <c r="K31" s="40"/>
    </row>
    <row r="32" spans="1:11" s="103" customFormat="1" ht="31.5" customHeight="1">
      <c r="A32" s="264"/>
      <c r="B32" s="264"/>
      <c r="C32" s="264"/>
      <c r="D32" s="264"/>
      <c r="E32" s="264"/>
      <c r="F32" s="264"/>
      <c r="G32" s="264"/>
      <c r="H32" s="264"/>
      <c r="I32" s="264"/>
      <c r="J32" s="264"/>
      <c r="K32" s="264"/>
    </row>
    <row r="33" spans="1:11" s="103" customFormat="1" ht="42.75" customHeight="1">
      <c r="A33" s="268" t="s">
        <v>17</v>
      </c>
      <c r="B33" s="268"/>
      <c r="C33" s="268"/>
      <c r="D33" s="268"/>
      <c r="E33" s="268"/>
      <c r="F33" s="268"/>
      <c r="G33" s="268"/>
      <c r="H33" s="268"/>
      <c r="I33" s="268"/>
      <c r="J33" s="268"/>
      <c r="K33" s="268"/>
    </row>
    <row r="34" spans="1:11" s="103" customFormat="1" ht="36">
      <c r="A34" s="151" t="s">
        <v>0</v>
      </c>
      <c r="B34" s="151" t="s">
        <v>1</v>
      </c>
      <c r="C34" s="150" t="s">
        <v>12</v>
      </c>
      <c r="D34" s="150" t="s">
        <v>13</v>
      </c>
      <c r="E34" s="151" t="s">
        <v>2</v>
      </c>
      <c r="F34" s="152" t="s">
        <v>3</v>
      </c>
      <c r="G34" s="151" t="s">
        <v>4</v>
      </c>
      <c r="H34" s="156" t="s">
        <v>7</v>
      </c>
      <c r="I34" s="150" t="s">
        <v>14</v>
      </c>
      <c r="J34" s="150" t="s">
        <v>10</v>
      </c>
      <c r="K34" s="150" t="s">
        <v>9</v>
      </c>
    </row>
    <row r="35" spans="1:11" s="51" customFormat="1" ht="47.25" customHeight="1">
      <c r="A35" s="31" t="s">
        <v>64</v>
      </c>
      <c r="B35" s="2" t="s">
        <v>65</v>
      </c>
      <c r="C35" s="32" t="s">
        <v>56</v>
      </c>
      <c r="D35" s="33" t="s">
        <v>57</v>
      </c>
      <c r="E35" s="34" t="s">
        <v>58</v>
      </c>
      <c r="F35" s="255"/>
      <c r="G35" s="255"/>
      <c r="H35" s="222">
        <v>1494664.56</v>
      </c>
      <c r="I35" s="7" t="s">
        <v>65</v>
      </c>
      <c r="J35" s="7" t="s">
        <v>53</v>
      </c>
      <c r="K35" s="19"/>
    </row>
    <row r="36" spans="1:11" s="97" customFormat="1" ht="34.5" customHeight="1">
      <c r="A36" s="24"/>
      <c r="B36" s="24"/>
      <c r="C36" s="69"/>
      <c r="D36" s="69"/>
      <c r="E36" s="7"/>
      <c r="F36" s="88"/>
      <c r="G36" s="88"/>
      <c r="H36" s="71" t="s">
        <v>15</v>
      </c>
      <c r="I36" s="7"/>
      <c r="J36" s="7"/>
      <c r="K36" s="7"/>
    </row>
    <row r="37" spans="1:11" ht="34.5" customHeight="1">
      <c r="A37" s="54" t="s">
        <v>6</v>
      </c>
      <c r="B37" s="4"/>
      <c r="C37" s="4"/>
      <c r="D37" s="4"/>
      <c r="E37" s="5"/>
      <c r="F37" s="19"/>
      <c r="G37" s="5"/>
      <c r="H37" s="76">
        <f>SUM(H35:H36)</f>
        <v>1494664.56</v>
      </c>
      <c r="I37" s="11"/>
      <c r="J37" s="11"/>
      <c r="K37" s="19"/>
    </row>
    <row r="38" spans="1:11" s="47" customFormat="1" ht="51" customHeight="1">
      <c r="A38" s="265"/>
      <c r="B38" s="265"/>
      <c r="C38" s="265"/>
      <c r="D38" s="265"/>
      <c r="E38" s="265"/>
      <c r="F38" s="265"/>
      <c r="G38" s="265"/>
      <c r="H38" s="265"/>
      <c r="I38" s="265"/>
      <c r="J38" s="265"/>
      <c r="K38" s="265"/>
    </row>
    <row r="39" spans="1:11" s="90" customFormat="1" ht="42.75" customHeight="1">
      <c r="A39" s="260" t="s">
        <v>18</v>
      </c>
      <c r="B39" s="260"/>
      <c r="C39" s="260"/>
      <c r="D39" s="260"/>
      <c r="E39" s="260"/>
      <c r="F39" s="260"/>
      <c r="G39" s="260"/>
      <c r="H39" s="260"/>
      <c r="I39" s="260"/>
      <c r="J39" s="260"/>
      <c r="K39" s="260"/>
    </row>
    <row r="40" spans="1:11" s="51" customFormat="1" ht="55.5" customHeight="1">
      <c r="A40" s="151" t="s">
        <v>0</v>
      </c>
      <c r="B40" s="151" t="s">
        <v>1</v>
      </c>
      <c r="C40" s="150" t="s">
        <v>12</v>
      </c>
      <c r="D40" s="150" t="s">
        <v>13</v>
      </c>
      <c r="E40" s="151" t="s">
        <v>2</v>
      </c>
      <c r="F40" s="152" t="s">
        <v>3</v>
      </c>
      <c r="G40" s="151" t="s">
        <v>4</v>
      </c>
      <c r="H40" s="156" t="s">
        <v>7</v>
      </c>
      <c r="I40" s="150" t="s">
        <v>14</v>
      </c>
      <c r="J40" s="150" t="s">
        <v>10</v>
      </c>
      <c r="K40" s="150" t="s">
        <v>9</v>
      </c>
    </row>
    <row r="41" spans="1:11" s="51" customFormat="1" ht="57" customHeight="1">
      <c r="A41" s="86" t="s">
        <v>292</v>
      </c>
      <c r="B41" s="8" t="s">
        <v>298</v>
      </c>
      <c r="C41" s="69" t="s">
        <v>51</v>
      </c>
      <c r="D41" s="69"/>
      <c r="E41" s="9"/>
      <c r="F41" s="288"/>
      <c r="G41" s="289"/>
      <c r="H41" s="71">
        <v>3300</v>
      </c>
      <c r="I41" s="8" t="s">
        <v>185</v>
      </c>
      <c r="J41" s="8" t="s">
        <v>298</v>
      </c>
      <c r="K41" s="2" t="s">
        <v>299</v>
      </c>
    </row>
    <row r="42" spans="1:11" s="51" customFormat="1" ht="39.75" customHeight="1">
      <c r="A42" s="24"/>
      <c r="B42" s="24"/>
      <c r="C42" s="69"/>
      <c r="D42" s="69"/>
      <c r="E42" s="7"/>
      <c r="F42" s="6"/>
      <c r="G42" s="6"/>
      <c r="H42" s="172"/>
      <c r="I42" s="7"/>
      <c r="J42" s="7"/>
      <c r="K42" s="2"/>
    </row>
    <row r="43" spans="1:11" s="47" customFormat="1" ht="41.25" customHeight="1">
      <c r="A43" s="54" t="s">
        <v>6</v>
      </c>
      <c r="B43" s="4"/>
      <c r="C43" s="4"/>
      <c r="D43" s="4"/>
      <c r="E43" s="5"/>
      <c r="F43" s="19"/>
      <c r="G43" s="5"/>
      <c r="H43" s="156">
        <f>SUM(H41:H42)</f>
        <v>3300</v>
      </c>
      <c r="I43" s="11"/>
      <c r="J43" s="11"/>
      <c r="K43" s="19"/>
    </row>
    <row r="44" spans="1:11" s="47" customFormat="1" ht="41.25" customHeight="1">
      <c r="A44" s="286"/>
      <c r="B44" s="286"/>
      <c r="C44" s="286"/>
      <c r="D44" s="286"/>
      <c r="E44" s="286"/>
      <c r="F44" s="286"/>
      <c r="G44" s="286"/>
      <c r="H44" s="286"/>
      <c r="I44" s="286"/>
      <c r="J44" s="286"/>
      <c r="K44" s="286"/>
    </row>
    <row r="45" spans="1:11" s="47" customFormat="1" ht="41.25" customHeight="1">
      <c r="A45" s="260" t="s">
        <v>19</v>
      </c>
      <c r="B45" s="260"/>
      <c r="C45" s="260"/>
      <c r="D45" s="260"/>
      <c r="E45" s="260"/>
      <c r="F45" s="260"/>
      <c r="G45" s="260"/>
      <c r="H45" s="260"/>
      <c r="I45" s="260"/>
      <c r="J45" s="260"/>
      <c r="K45" s="260"/>
    </row>
    <row r="46" spans="1:11" s="47" customFormat="1" ht="41.25" customHeight="1">
      <c r="A46" s="151" t="s">
        <v>0</v>
      </c>
      <c r="B46" s="151" t="s">
        <v>1</v>
      </c>
      <c r="C46" s="150" t="s">
        <v>12</v>
      </c>
      <c r="D46" s="150" t="s">
        <v>13</v>
      </c>
      <c r="E46" s="151" t="s">
        <v>2</v>
      </c>
      <c r="F46" s="152" t="s">
        <v>3</v>
      </c>
      <c r="G46" s="151" t="s">
        <v>4</v>
      </c>
      <c r="H46" s="156" t="s">
        <v>7</v>
      </c>
      <c r="I46" s="150" t="s">
        <v>14</v>
      </c>
      <c r="J46" s="150" t="s">
        <v>10</v>
      </c>
      <c r="K46" s="150" t="s">
        <v>9</v>
      </c>
    </row>
    <row r="47" spans="1:11" s="90" customFormat="1" ht="41.25" customHeight="1">
      <c r="A47" s="48"/>
      <c r="B47" s="48"/>
      <c r="C47" s="191"/>
      <c r="D47" s="191"/>
      <c r="E47" s="48"/>
      <c r="F47" s="49"/>
      <c r="G47" s="48"/>
      <c r="H47" s="71">
        <v>0</v>
      </c>
      <c r="I47" s="191"/>
      <c r="J47" s="191"/>
      <c r="K47" s="191"/>
    </row>
    <row r="48" spans="1:11" s="51" customFormat="1" ht="39.75" customHeight="1">
      <c r="A48" s="56"/>
      <c r="B48" s="57"/>
      <c r="C48" s="57"/>
      <c r="D48" s="57"/>
      <c r="E48" s="41"/>
      <c r="F48" s="46"/>
      <c r="G48" s="41"/>
      <c r="H48" s="163"/>
      <c r="I48" s="11"/>
      <c r="J48" s="11"/>
      <c r="K48" s="19"/>
    </row>
    <row r="49" spans="1:11" s="51" customFormat="1" ht="39.75" customHeight="1">
      <c r="A49" s="54" t="s">
        <v>6</v>
      </c>
      <c r="B49" s="57"/>
      <c r="C49" s="57"/>
      <c r="D49" s="57"/>
      <c r="E49" s="41"/>
      <c r="F49" s="46"/>
      <c r="G49" s="41"/>
      <c r="H49" s="163">
        <f>SUM(H47:H48)</f>
        <v>0</v>
      </c>
      <c r="I49" s="11"/>
      <c r="J49" s="11"/>
      <c r="K49" s="19"/>
    </row>
    <row r="50" spans="1:11" s="51" customFormat="1" ht="29.1" customHeight="1">
      <c r="A50" s="117"/>
      <c r="B50" s="118"/>
      <c r="C50" s="118"/>
      <c r="D50" s="118"/>
      <c r="E50" s="187"/>
      <c r="F50" s="47"/>
      <c r="G50" s="187"/>
      <c r="H50" s="166"/>
      <c r="I50" s="40"/>
      <c r="J50" s="40"/>
    </row>
    <row r="51" spans="1:11" s="115" customFormat="1" ht="42.75" customHeight="1">
      <c r="A51" s="56" t="s">
        <v>8</v>
      </c>
      <c r="B51" s="15"/>
      <c r="C51" s="193"/>
      <c r="D51" s="193"/>
      <c r="E51" s="16"/>
      <c r="F51" s="6"/>
      <c r="G51" s="6"/>
      <c r="H51" s="194">
        <f>+H49+H43+H37+H30+H24+H18</f>
        <v>4312508.68</v>
      </c>
      <c r="I51" s="17"/>
      <c r="J51" s="7"/>
      <c r="K51" s="7"/>
    </row>
    <row r="52" spans="1:11" s="51" customFormat="1" ht="29.1" customHeight="1">
      <c r="A52" s="262"/>
      <c r="B52" s="263"/>
      <c r="C52" s="263"/>
      <c r="D52" s="263"/>
      <c r="E52" s="263"/>
      <c r="F52" s="263"/>
      <c r="G52" s="263"/>
      <c r="H52" s="263"/>
      <c r="I52" s="61"/>
      <c r="J52" s="61"/>
      <c r="K52" s="29"/>
    </row>
    <row r="53" spans="1:11" s="51" customFormat="1" ht="49.5" customHeight="1">
      <c r="A53" s="116"/>
      <c r="B53" s="114"/>
      <c r="C53" s="114"/>
      <c r="D53" s="114"/>
      <c r="E53" s="189"/>
      <c r="G53" s="189"/>
      <c r="H53" s="165"/>
      <c r="I53" s="40"/>
      <c r="J53" s="40"/>
    </row>
    <row r="54" spans="1:11" s="51" customFormat="1" ht="49.5" customHeight="1">
      <c r="A54" s="116"/>
      <c r="B54" s="114"/>
      <c r="C54" s="114"/>
      <c r="D54" s="114"/>
      <c r="E54" s="189"/>
      <c r="G54" s="189"/>
      <c r="H54" s="166"/>
      <c r="I54" s="40"/>
      <c r="J54" s="40"/>
    </row>
    <row r="55" spans="1:11" s="51" customFormat="1" ht="49.5" customHeight="1">
      <c r="A55" s="265"/>
      <c r="B55" s="265"/>
      <c r="C55" s="265"/>
      <c r="D55" s="265"/>
      <c r="E55" s="265"/>
      <c r="F55" s="265"/>
      <c r="G55" s="265"/>
      <c r="H55" s="265"/>
      <c r="I55" s="265"/>
      <c r="J55" s="265"/>
      <c r="K55" s="265"/>
    </row>
    <row r="56" spans="1:11" s="51" customFormat="1">
      <c r="A56" s="264"/>
      <c r="B56" s="264"/>
      <c r="C56" s="264"/>
      <c r="D56" s="264"/>
      <c r="E56" s="264"/>
      <c r="F56" s="264"/>
      <c r="G56" s="264"/>
      <c r="H56" s="264"/>
      <c r="I56" s="264"/>
      <c r="J56" s="264"/>
      <c r="K56" s="264"/>
    </row>
    <row r="57" spans="1:11" s="51" customFormat="1" ht="29.1" customHeight="1">
      <c r="A57" s="187"/>
      <c r="B57" s="187"/>
      <c r="C57" s="94"/>
      <c r="D57" s="94"/>
      <c r="E57" s="187"/>
      <c r="F57" s="90"/>
      <c r="G57" s="112"/>
      <c r="H57" s="167"/>
      <c r="I57" s="94"/>
      <c r="J57" s="94"/>
      <c r="K57" s="94"/>
    </row>
    <row r="58" spans="1:11" s="51" customFormat="1" ht="29.1" customHeight="1">
      <c r="A58" s="40"/>
      <c r="B58" s="107"/>
      <c r="C58" s="129"/>
      <c r="D58" s="129"/>
      <c r="E58" s="103"/>
      <c r="F58" s="90"/>
      <c r="G58" s="112"/>
      <c r="H58" s="168"/>
      <c r="I58" s="111"/>
      <c r="J58" s="110"/>
      <c r="K58" s="101"/>
    </row>
    <row r="59" spans="1:11" s="51" customFormat="1" ht="47.25" customHeight="1">
      <c r="A59" s="40"/>
      <c r="B59" s="107"/>
      <c r="C59" s="129"/>
      <c r="D59" s="129"/>
      <c r="E59" s="103"/>
      <c r="F59" s="90"/>
      <c r="G59" s="112"/>
      <c r="H59" s="168"/>
      <c r="I59" s="111"/>
      <c r="J59" s="110"/>
      <c r="K59" s="101"/>
    </row>
    <row r="60" spans="1:11" s="97" customFormat="1">
      <c r="A60" s="114"/>
      <c r="B60" s="114"/>
      <c r="C60" s="114"/>
      <c r="D60" s="114"/>
      <c r="E60" s="189"/>
      <c r="F60" s="106"/>
      <c r="G60" s="106"/>
      <c r="H60" s="161"/>
      <c r="I60" s="114"/>
      <c r="J60" s="40"/>
      <c r="K60" s="51"/>
    </row>
    <row r="61" spans="1:11" s="97" customFormat="1">
      <c r="A61" s="116"/>
      <c r="B61" s="114"/>
      <c r="C61" s="114"/>
      <c r="D61" s="114"/>
      <c r="E61" s="189"/>
      <c r="F61" s="51"/>
      <c r="G61" s="189"/>
      <c r="H61" s="165"/>
      <c r="I61" s="40"/>
      <c r="J61" s="40"/>
      <c r="K61" s="51"/>
    </row>
    <row r="62" spans="1:11">
      <c r="A62" s="122"/>
      <c r="B62" s="114"/>
      <c r="C62" s="114"/>
      <c r="D62" s="114"/>
      <c r="E62" s="189"/>
      <c r="F62" s="51"/>
      <c r="G62" s="189"/>
      <c r="H62" s="169"/>
      <c r="I62" s="40"/>
      <c r="J62" s="40"/>
      <c r="K62" s="51"/>
    </row>
    <row r="63" spans="1:11">
      <c r="A63" s="117"/>
      <c r="B63" s="118"/>
      <c r="C63" s="118"/>
      <c r="D63" s="118"/>
      <c r="E63" s="187"/>
      <c r="F63" s="47"/>
      <c r="G63" s="187"/>
      <c r="H63" s="170"/>
      <c r="I63" s="40"/>
      <c r="J63" s="40"/>
      <c r="K63" s="51"/>
    </row>
    <row r="64" spans="1:11">
      <c r="A64" s="97"/>
      <c r="B64" s="119"/>
      <c r="C64" s="120"/>
      <c r="D64" s="120"/>
      <c r="E64" s="96"/>
      <c r="F64" s="97"/>
      <c r="G64" s="96"/>
      <c r="H64" s="171"/>
      <c r="I64" s="95"/>
      <c r="J64" s="95"/>
      <c r="K64" s="97"/>
    </row>
    <row r="65" spans="1:11">
      <c r="A65" s="278"/>
      <c r="B65" s="278"/>
      <c r="C65" s="278"/>
      <c r="D65" s="278"/>
      <c r="E65" s="278"/>
      <c r="F65" s="278"/>
      <c r="G65" s="278"/>
      <c r="H65" s="278"/>
      <c r="I65" s="95"/>
      <c r="J65" s="95"/>
      <c r="K65" s="97"/>
    </row>
    <row r="68" spans="1:11" s="61" customFormat="1">
      <c r="A68" s="29"/>
      <c r="E68" s="62"/>
      <c r="F68" s="29"/>
      <c r="G68" s="60"/>
      <c r="H68" s="164"/>
      <c r="K68" s="29"/>
    </row>
    <row r="70" spans="1:11" s="61" customFormat="1">
      <c r="A70" s="29"/>
      <c r="E70" s="62"/>
      <c r="F70" s="29"/>
      <c r="G70" s="63"/>
      <c r="H70" s="164"/>
      <c r="I70" s="64"/>
      <c r="K70" s="29"/>
    </row>
  </sheetData>
  <mergeCells count="20">
    <mergeCell ref="A56:K56"/>
    <mergeCell ref="A65:H65"/>
    <mergeCell ref="A39:K39"/>
    <mergeCell ref="F41:G41"/>
    <mergeCell ref="A44:K44"/>
    <mergeCell ref="A45:K45"/>
    <mergeCell ref="A52:H52"/>
    <mergeCell ref="A55:K55"/>
    <mergeCell ref="A38:K38"/>
    <mergeCell ref="A1:H1"/>
    <mergeCell ref="A8:K8"/>
    <mergeCell ref="A9:K9"/>
    <mergeCell ref="A10:K10"/>
    <mergeCell ref="A11:K11"/>
    <mergeCell ref="A19:K19"/>
    <mergeCell ref="A20:K20"/>
    <mergeCell ref="A25:K25"/>
    <mergeCell ref="A26:K26"/>
    <mergeCell ref="A32:K32"/>
    <mergeCell ref="A33:K33"/>
  </mergeCells>
  <pageMargins left="0.7" right="0.7" top="0.75" bottom="0.75" header="0.3" footer="0.3"/>
  <pageSetup paperSize="8" scale="51" orientation="landscape" r:id="rId1"/>
  <rowBreaks count="1" manualBreakCount="1">
    <brk id="2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vt:lpstr>
      <vt:lpstr>Prog 1-Administration</vt:lpstr>
      <vt:lpstr>Prog 2-Legal, Auth &amp; Compl</vt:lpstr>
      <vt:lpstr>Prog 3-Ocean &amp;Coasts</vt:lpstr>
      <vt:lpstr>Prog4-Climate Chng&amp;Air Quality </vt:lpstr>
      <vt:lpstr>Prog5-Bioderv&amp;Conservation</vt:lpstr>
      <vt:lpstr>Prog6-Environmental Programmes</vt:lpstr>
      <vt:lpstr>Prog7-Chemica&amp;Waste</vt:lpstr>
      <vt:lpstr>'Prog 1-Administration'!Print_Area</vt:lpstr>
      <vt:lpstr>'Prog4-Climate Chng&amp;Air Quality '!Print_Area</vt:lpstr>
      <vt:lpstr>'Prog5-Bioderv&amp;Conservation'!Print_Area</vt:lpstr>
      <vt:lpstr>'Prog6-Environmental Programmes'!Print_Area</vt:lpstr>
      <vt:lpstr>'Prog7-Chemica&amp;Waste'!Print_Area</vt:lpstr>
      <vt:lpstr>Summary!Print_Area</vt:lpstr>
      <vt:lpstr>'Prog 1-Administration'!Print_Titles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TCarrol</dc:creator>
  <cp:lastModifiedBy>PUMZA</cp:lastModifiedBy>
  <cp:lastPrinted>2015-05-07T08:10:42Z</cp:lastPrinted>
  <dcterms:created xsi:type="dcterms:W3CDTF">2010-10-04T11:36:55Z</dcterms:created>
  <dcterms:modified xsi:type="dcterms:W3CDTF">2017-11-23T08:52:31Z</dcterms:modified>
</cp:coreProperties>
</file>