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steyn.ENVIRONMENT\Desktop\Reporting\Portfolio\Q3 2015 2016\"/>
    </mc:Choice>
  </mc:AlternateContent>
  <bookViews>
    <workbookView xWindow="-30" yWindow="300" windowWidth="12120" windowHeight="7755" firstSheet="6" activeTab="11"/>
  </bookViews>
  <sheets>
    <sheet name="SUMMARY AS AT 31 DECEMBER 2015" sheetId="28" r:id="rId1"/>
    <sheet name="SUMMARY AS AT 31 MARCH 2015 (2" sheetId="27" state="hidden" r:id="rId2"/>
    <sheet name="Sheet1" sheetId="26" state="hidden" r:id="rId3"/>
    <sheet name="SUMMARY AS AT 31 MARCH 2015" sheetId="17" state="hidden" r:id="rId4"/>
    <sheet name="Prog1-Administration" sheetId="14" r:id="rId5"/>
    <sheet name="Prog2-Legal,Authorisations&amp;Comp" sheetId="3" r:id="rId6"/>
    <sheet name="Prog3-Oceans &amp; Coasts" sheetId="13" r:id="rId7"/>
    <sheet name="Quarter 4" sheetId="19" state="hidden" r:id="rId8"/>
    <sheet name="Prog4 Climate Change" sheetId="21" r:id="rId9"/>
    <sheet name=" Prog5 Biodiversity" sheetId="22" r:id="rId10"/>
    <sheet name="Prog6 Env. Prog" sheetId="23" r:id="rId11"/>
    <sheet name="Prog7 Chemicals &amp; Waste" sheetId="24" r:id="rId12"/>
  </sheets>
  <definedNames>
    <definedName name="_xlnm.Print_Area" localSheetId="9">' Prog5 Biodiversity'!$A$1:$E$130</definedName>
    <definedName name="_xlnm.Print_Area" localSheetId="4">'Prog1-Administration'!$A$1:$G$164</definedName>
    <definedName name="_xlnm.Print_Area" localSheetId="5">'Prog2-Legal,Authorisations&amp;Comp'!$A$1:$H$73</definedName>
    <definedName name="_xlnm.Print_Area" localSheetId="6">'Prog3-Oceans &amp; Coasts'!$A$1:$G$88</definedName>
    <definedName name="_xlnm.Print_Area" localSheetId="8">'Prog4 Climate Change'!$A$1:$F$100</definedName>
    <definedName name="_xlnm.Print_Area" localSheetId="10">'Prog6 Env. Prog'!$A$1:$E$72</definedName>
    <definedName name="_xlnm.Print_Area" localSheetId="11">'Prog7 Chemicals &amp; Waste'!$A$1:$E$68</definedName>
    <definedName name="_xlnm.Print_Area" localSheetId="7">'Quarter 4'!$A$1:$G$124</definedName>
    <definedName name="_xlnm.Print_Area" localSheetId="2">Sheet1!$A$1:$L$43</definedName>
    <definedName name="_xlnm.Print_Area" localSheetId="0">'SUMMARY AS AT 31 DECEMBER 2015'!$A$1:$V$48</definedName>
    <definedName name="_xlnm.Print_Area" localSheetId="3">'SUMMARY AS AT 31 MARCH 2015'!$A$1:$R$48</definedName>
    <definedName name="_xlnm.Print_Area" localSheetId="1">'SUMMARY AS AT 31 MARCH 2015 (2'!$A$1:$O$48</definedName>
    <definedName name="Z_05968881_C04D_4370_A5DE_8B7E8E78D960_.wvu.Cols" localSheetId="5" hidden="1">'Prog2-Legal,Authorisations&amp;Comp'!$F:$G</definedName>
    <definedName name="Z_05968881_C04D_4370_A5DE_8B7E8E78D960_.wvu.PrintTitles" localSheetId="5" hidden="1">'Prog2-Legal,Authorisations&amp;Comp'!$7:$9</definedName>
  </definedNames>
  <calcPr calcId="152511"/>
  <customWorkbookViews>
    <customWorkbookView name="AJVuuren - Personal View" guid="{05968881-C04D-4370-A5DE-8B7E8E78D960}" mergeInterval="0" personalView="1" maximized="1" xWindow="1" yWindow="1" windowWidth="1276" windowHeight="806" activeSheetId="1"/>
  </customWorkbookViews>
</workbook>
</file>

<file path=xl/calcChain.xml><?xml version="1.0" encoding="utf-8"?>
<calcChain xmlns="http://schemas.openxmlformats.org/spreadsheetml/2006/main">
  <c r="E81" i="14" l="1"/>
  <c r="E100" i="14" s="1"/>
  <c r="P11" i="28" s="1"/>
  <c r="E59" i="23"/>
  <c r="E116" i="22"/>
  <c r="E88" i="21"/>
  <c r="E61" i="3"/>
  <c r="P13" i="28" s="1"/>
  <c r="Q13" i="28" s="1"/>
  <c r="E73" i="13"/>
  <c r="O11" i="28"/>
  <c r="Q12" i="28"/>
  <c r="O13" i="28"/>
  <c r="Q14" i="28"/>
  <c r="O15" i="28"/>
  <c r="P15" i="28"/>
  <c r="Q15" i="28"/>
  <c r="Q16" i="28"/>
  <c r="O17" i="28"/>
  <c r="P17" i="28"/>
  <c r="Q18" i="28"/>
  <c r="O19" i="28"/>
  <c r="Q19" i="28" s="1"/>
  <c r="P19" i="28"/>
  <c r="Q20" i="28"/>
  <c r="O21" i="28"/>
  <c r="Q22" i="28"/>
  <c r="O23" i="28"/>
  <c r="P23" i="28"/>
  <c r="Q24" i="28"/>
  <c r="Q25" i="28"/>
  <c r="Q26" i="28"/>
  <c r="Q27" i="28"/>
  <c r="Q28" i="28"/>
  <c r="E68" i="3"/>
  <c r="E56" i="3"/>
  <c r="C163" i="14"/>
  <c r="D163" i="14"/>
  <c r="E160" i="14"/>
  <c r="Q30" i="28"/>
  <c r="S12" i="28"/>
  <c r="U12" i="28" s="1"/>
  <c r="S14" i="28"/>
  <c r="U14" i="28" s="1"/>
  <c r="S16" i="28"/>
  <c r="U16" i="28" s="1"/>
  <c r="S18" i="28"/>
  <c r="S20" i="28"/>
  <c r="S22" i="28"/>
  <c r="T12" i="28"/>
  <c r="T14" i="28"/>
  <c r="T16" i="28"/>
  <c r="T18" i="28"/>
  <c r="T20" i="28"/>
  <c r="T22" i="28"/>
  <c r="U22" i="28" s="1"/>
  <c r="Q23" i="28" l="1"/>
  <c r="Q17" i="28"/>
  <c r="Q11" i="28"/>
  <c r="O29" i="28"/>
  <c r="U20" i="28"/>
  <c r="U18" i="28"/>
  <c r="E122" i="22"/>
  <c r="E75" i="13" l="1"/>
  <c r="E123" i="22" l="1"/>
  <c r="E107" i="22"/>
  <c r="P21" i="28"/>
  <c r="E14" i="24"/>
  <c r="E16" i="24" s="1"/>
  <c r="E95" i="21"/>
  <c r="E96" i="21"/>
  <c r="E102" i="14"/>
  <c r="E159" i="14"/>
  <c r="E158" i="14"/>
  <c r="E61" i="23" l="1"/>
  <c r="Q21" i="28"/>
  <c r="Q29" i="28" s="1"/>
  <c r="P29" i="28"/>
  <c r="E90" i="21"/>
  <c r="E63" i="3"/>
  <c r="T23" i="28"/>
  <c r="T13" i="28"/>
  <c r="T15" i="28"/>
  <c r="T17" i="28"/>
  <c r="T19" i="28"/>
  <c r="T21" i="28"/>
  <c r="T11" i="28"/>
  <c r="S23" i="28"/>
  <c r="S21" i="28"/>
  <c r="S19" i="28"/>
  <c r="S17" i="28"/>
  <c r="S15" i="28"/>
  <c r="S13" i="28"/>
  <c r="S11" i="28"/>
  <c r="T33" i="28" l="1"/>
  <c r="S33" i="28"/>
  <c r="E11" i="28"/>
  <c r="H11" i="28"/>
  <c r="E118" i="22" l="1"/>
  <c r="E55" i="24" l="1"/>
  <c r="E57" i="24" s="1"/>
  <c r="E62" i="14" l="1"/>
  <c r="E15" i="14"/>
  <c r="E29" i="14" s="1"/>
  <c r="E31" i="14" s="1"/>
  <c r="D11" i="17" s="1"/>
  <c r="E51" i="14"/>
  <c r="E61" i="14" s="1"/>
  <c r="E34" i="24"/>
  <c r="E36" i="24" s="1"/>
  <c r="E62" i="24"/>
  <c r="E63" i="24"/>
  <c r="E24" i="23"/>
  <c r="E26" i="23" s="1"/>
  <c r="E126" i="22"/>
  <c r="E57" i="22"/>
  <c r="E59" i="22" s="1"/>
  <c r="E81" i="13"/>
  <c r="E24" i="3"/>
  <c r="E26" i="3" s="1"/>
  <c r="E67" i="3"/>
  <c r="E71" i="3" s="1"/>
  <c r="U13" i="28"/>
  <c r="U17" i="28"/>
  <c r="U19" i="28"/>
  <c r="U23" i="28"/>
  <c r="U11" i="28"/>
  <c r="U15" i="28"/>
  <c r="U21" i="28"/>
  <c r="H23" i="28"/>
  <c r="H21" i="28"/>
  <c r="H19" i="28"/>
  <c r="H17" i="28"/>
  <c r="H15" i="28"/>
  <c r="E23" i="28"/>
  <c r="E21" i="28"/>
  <c r="E19" i="28"/>
  <c r="E15" i="28"/>
  <c r="E13" i="28"/>
  <c r="E26" i="28" s="1"/>
  <c r="H13" i="28"/>
  <c r="E42" i="21"/>
  <c r="E44" i="21" s="1"/>
  <c r="E17" i="28"/>
  <c r="D69" i="23"/>
  <c r="E66" i="23"/>
  <c r="H28" i="28"/>
  <c r="E29" i="13"/>
  <c r="E31" i="13" s="1"/>
  <c r="J13" i="17" s="1"/>
  <c r="E16" i="13"/>
  <c r="E18" i="13" s="1"/>
  <c r="E34" i="23"/>
  <c r="E15" i="23"/>
  <c r="E22" i="22"/>
  <c r="E25" i="22" s="1"/>
  <c r="E27" i="22" s="1"/>
  <c r="E15" i="3"/>
  <c r="E17" i="3"/>
  <c r="E46" i="13"/>
  <c r="E48" i="13" s="1"/>
  <c r="E80" i="13"/>
  <c r="E85" i="13" s="1"/>
  <c r="C85" i="13"/>
  <c r="D85" i="13"/>
  <c r="G47" i="13"/>
  <c r="M32" i="28"/>
  <c r="F28" i="28"/>
  <c r="N13" i="28"/>
  <c r="J30" i="28"/>
  <c r="N17" i="28"/>
  <c r="N19" i="28"/>
  <c r="E61" i="24"/>
  <c r="D66" i="24"/>
  <c r="N11" i="28"/>
  <c r="I30" i="28"/>
  <c r="N21" i="28"/>
  <c r="T40" i="28"/>
  <c r="C11" i="27"/>
  <c r="C26" i="27"/>
  <c r="K37" i="27"/>
  <c r="K11" i="27"/>
  <c r="K33" i="27" s="1"/>
  <c r="L11" i="27"/>
  <c r="K12" i="27"/>
  <c r="I13" i="27"/>
  <c r="K13" i="27"/>
  <c r="L13" i="27"/>
  <c r="K14" i="27"/>
  <c r="K15" i="27"/>
  <c r="L15" i="27"/>
  <c r="K16" i="27"/>
  <c r="K17" i="27"/>
  <c r="L17" i="27"/>
  <c r="K18" i="27"/>
  <c r="K19" i="27"/>
  <c r="L19" i="27"/>
  <c r="K20" i="27"/>
  <c r="E21" i="27"/>
  <c r="E28" i="27" s="1"/>
  <c r="K38" i="27" s="1"/>
  <c r="K21" i="27"/>
  <c r="L21" i="27"/>
  <c r="K22" i="27"/>
  <c r="K23" i="27"/>
  <c r="L23" i="27"/>
  <c r="D26" i="27"/>
  <c r="F28" i="27"/>
  <c r="G30" i="27"/>
  <c r="K39" i="27" s="1"/>
  <c r="H30" i="27"/>
  <c r="I32" i="27"/>
  <c r="J32" i="27"/>
  <c r="K40" i="27" s="1"/>
  <c r="L40" i="27"/>
  <c r="L40" i="26"/>
  <c r="J32" i="26"/>
  <c r="H30" i="26"/>
  <c r="G30" i="26"/>
  <c r="K39" i="26" s="1"/>
  <c r="F28" i="26"/>
  <c r="D26" i="26"/>
  <c r="C26" i="26"/>
  <c r="K37" i="26" s="1"/>
  <c r="L23" i="26"/>
  <c r="K23" i="26"/>
  <c r="K22" i="26"/>
  <c r="L21" i="26"/>
  <c r="E21" i="26"/>
  <c r="E28" i="26" s="1"/>
  <c r="K38" i="26" s="1"/>
  <c r="K21" i="26"/>
  <c r="K20" i="26"/>
  <c r="L19" i="26"/>
  <c r="K19" i="26"/>
  <c r="K18" i="26"/>
  <c r="L17" i="26"/>
  <c r="K17" i="26"/>
  <c r="K16" i="26"/>
  <c r="L15" i="26"/>
  <c r="K15" i="26"/>
  <c r="K14" i="26"/>
  <c r="L13" i="26"/>
  <c r="I13" i="26"/>
  <c r="I32" i="26"/>
  <c r="K40" i="26"/>
  <c r="K12" i="26"/>
  <c r="L11" i="26"/>
  <c r="K11" i="26"/>
  <c r="K33" i="26" s="1"/>
  <c r="C11" i="26"/>
  <c r="C11" i="17"/>
  <c r="C26" i="17" s="1"/>
  <c r="P11" i="17"/>
  <c r="P33" i="17" s="1"/>
  <c r="H11" i="17"/>
  <c r="K11" i="17"/>
  <c r="N11" i="17"/>
  <c r="E12" i="17"/>
  <c r="P12" i="17"/>
  <c r="C13" i="17"/>
  <c r="E13" i="17" s="1"/>
  <c r="D13" i="17"/>
  <c r="F13" i="17"/>
  <c r="I13" i="17"/>
  <c r="K13" i="17" s="1"/>
  <c r="K30" i="17" s="1"/>
  <c r="P39" i="17" s="1"/>
  <c r="M13" i="17"/>
  <c r="E14" i="17"/>
  <c r="P14" i="17"/>
  <c r="C15" i="17"/>
  <c r="E15" i="17" s="1"/>
  <c r="D15" i="17"/>
  <c r="F15" i="17"/>
  <c r="H15" i="17"/>
  <c r="G15" i="17"/>
  <c r="I15" i="17"/>
  <c r="J15" i="17"/>
  <c r="L15" i="17"/>
  <c r="N15" i="17" s="1"/>
  <c r="E16" i="17"/>
  <c r="P16" i="17"/>
  <c r="C17" i="17"/>
  <c r="E17" i="17" s="1"/>
  <c r="D17" i="17"/>
  <c r="F17" i="17"/>
  <c r="H17" i="17" s="1"/>
  <c r="G17" i="17"/>
  <c r="I17" i="17"/>
  <c r="K17" i="17" s="1"/>
  <c r="J17" i="17"/>
  <c r="L17" i="17"/>
  <c r="E18" i="17"/>
  <c r="P18" i="17"/>
  <c r="C19" i="17"/>
  <c r="E19" i="17" s="1"/>
  <c r="D19" i="17"/>
  <c r="F19" i="17"/>
  <c r="H19" i="17" s="1"/>
  <c r="G19" i="17"/>
  <c r="I19" i="17"/>
  <c r="K19" i="17" s="1"/>
  <c r="J19" i="17"/>
  <c r="M19" i="17"/>
  <c r="E20" i="17"/>
  <c r="P20" i="17"/>
  <c r="C21" i="17"/>
  <c r="E21" i="17" s="1"/>
  <c r="D21" i="17"/>
  <c r="F21" i="17"/>
  <c r="H21" i="17" s="1"/>
  <c r="G21" i="17"/>
  <c r="I21" i="17"/>
  <c r="K21" i="17" s="1"/>
  <c r="J21" i="17"/>
  <c r="E22" i="17"/>
  <c r="P22" i="17"/>
  <c r="C23" i="17"/>
  <c r="E23" i="17" s="1"/>
  <c r="D23" i="17"/>
  <c r="F23" i="17"/>
  <c r="G23" i="17"/>
  <c r="I23" i="17"/>
  <c r="K23" i="17" s="1"/>
  <c r="J23" i="17"/>
  <c r="L23" i="17"/>
  <c r="Q40" i="17"/>
  <c r="C66" i="24"/>
  <c r="C69" i="23"/>
  <c r="E64" i="23"/>
  <c r="E69" i="23" s="1"/>
  <c r="E121" i="22"/>
  <c r="C126" i="22"/>
  <c r="D126" i="22"/>
  <c r="D99" i="21"/>
  <c r="E94" i="21"/>
  <c r="E99" i="21" s="1"/>
  <c r="E21" i="21"/>
  <c r="E23" i="21" s="1"/>
  <c r="E52" i="21"/>
  <c r="E62" i="21"/>
  <c r="C71" i="3"/>
  <c r="E47" i="3"/>
  <c r="E49" i="3"/>
  <c r="E83" i="22"/>
  <c r="E85" i="22" s="1"/>
  <c r="E67" i="22"/>
  <c r="E34" i="3"/>
  <c r="E36" i="3"/>
  <c r="E155" i="14"/>
  <c r="E154" i="14"/>
  <c r="E161" i="14"/>
  <c r="E163" i="14" s="1"/>
  <c r="E26" i="19"/>
  <c r="E39" i="19"/>
  <c r="L13" i="17" s="1"/>
  <c r="E40" i="19"/>
  <c r="E83" i="19"/>
  <c r="L19" i="17" s="1"/>
  <c r="N19" i="17" s="1"/>
  <c r="E110" i="19"/>
  <c r="E50" i="19"/>
  <c r="M15" i="17"/>
  <c r="E52" i="19"/>
  <c r="E105" i="19"/>
  <c r="E109" i="19"/>
  <c r="E111" i="19" s="1"/>
  <c r="E51" i="19"/>
  <c r="E95" i="19"/>
  <c r="L21" i="17" s="1"/>
  <c r="E94" i="19"/>
  <c r="M21" i="17"/>
  <c r="E62" i="19"/>
  <c r="M17" i="17"/>
  <c r="E64" i="19"/>
  <c r="E25" i="19"/>
  <c r="E27" i="19" s="1"/>
  <c r="E82" i="19"/>
  <c r="E38" i="19"/>
  <c r="G35" i="19"/>
  <c r="E66" i="3"/>
  <c r="D71" i="3"/>
  <c r="C99" i="21"/>
  <c r="E130" i="14"/>
  <c r="E132" i="14" s="1"/>
  <c r="L32" i="28"/>
  <c r="C26" i="28"/>
  <c r="N23" i="28"/>
  <c r="N32" i="28" s="1"/>
  <c r="N15" i="28"/>
  <c r="D26" i="28"/>
  <c r="K30" i="28"/>
  <c r="G28" i="28"/>
  <c r="E11" i="17"/>
  <c r="E26" i="17" s="1"/>
  <c r="P37" i="17" s="1"/>
  <c r="N17" i="17"/>
  <c r="K13" i="26"/>
  <c r="E96" i="19"/>
  <c r="E156" i="14" l="1"/>
  <c r="E66" i="24"/>
  <c r="E63" i="14"/>
  <c r="I30" i="17"/>
  <c r="G13" i="17"/>
  <c r="G28" i="17" s="1"/>
  <c r="K15" i="17"/>
  <c r="J30" i="17"/>
  <c r="Q15" i="17"/>
  <c r="P23" i="17"/>
  <c r="R23" i="17" s="1"/>
  <c r="R11" i="17"/>
  <c r="R33" i="17" s="1"/>
  <c r="P15" i="17"/>
  <c r="R15" i="17" s="1"/>
  <c r="H23" i="17"/>
  <c r="Q21" i="17"/>
  <c r="N21" i="17"/>
  <c r="Q19" i="17"/>
  <c r="Q17" i="17"/>
  <c r="P21" i="17"/>
  <c r="R21" i="17" s="1"/>
  <c r="E113" i="19"/>
  <c r="P19" i="17"/>
  <c r="R19" i="17" s="1"/>
  <c r="N13" i="17"/>
  <c r="L32" i="17"/>
  <c r="D26" i="17"/>
  <c r="Q11" i="17"/>
  <c r="U33" i="28"/>
  <c r="P13" i="17"/>
  <c r="R13" i="17" s="1"/>
  <c r="M23" i="17"/>
  <c r="M32" i="17" s="1"/>
  <c r="F28" i="17"/>
  <c r="E84" i="19"/>
  <c r="P17" i="17"/>
  <c r="R17" i="17" s="1"/>
  <c r="Q13" i="17" l="1"/>
  <c r="Q33" i="17" s="1"/>
  <c r="H13" i="17"/>
  <c r="H28" i="17" s="1"/>
  <c r="P38" i="17" s="1"/>
  <c r="Q23" i="17"/>
  <c r="N23" i="17"/>
  <c r="N32" i="17" s="1"/>
  <c r="P40" i="17" s="1"/>
  <c r="P42" i="17" l="1"/>
</calcChain>
</file>

<file path=xl/sharedStrings.xml><?xml version="1.0" encoding="utf-8"?>
<sst xmlns="http://schemas.openxmlformats.org/spreadsheetml/2006/main" count="1384" uniqueCount="593">
  <si>
    <t>PROGRAMME 1</t>
  </si>
  <si>
    <t>ADMINISTRATION</t>
  </si>
  <si>
    <t>PROGRAMME 2</t>
  </si>
  <si>
    <t>PROGRAMME 3</t>
  </si>
  <si>
    <t>PROGRAMME 5</t>
  </si>
  <si>
    <t>BIODIVERSITY AND CONSERVATION</t>
  </si>
  <si>
    <t>PROGRAMME 4</t>
  </si>
  <si>
    <t>EVENT/MEETING</t>
  </si>
  <si>
    <t>COST</t>
  </si>
  <si>
    <t xml:space="preserve">NUMBER OF </t>
  </si>
  <si>
    <t>OFFICIALS</t>
  </si>
  <si>
    <t>DATE</t>
  </si>
  <si>
    <t>VENUE</t>
  </si>
  <si>
    <t>DEPARTMENT OF ENVIRONMENTAL AFFAIRS</t>
  </si>
  <si>
    <t>DEPARTMENT OF ENVIRONMENTAL  AFAIRS</t>
  </si>
  <si>
    <t>TOTALS</t>
  </si>
  <si>
    <t>SUMMARY</t>
  </si>
  <si>
    <t>FIRST QUARTER</t>
  </si>
  <si>
    <t>INTERNATIONAL</t>
  </si>
  <si>
    <t>SECOND QUARTER</t>
  </si>
  <si>
    <t>NAME OF PROGRAMME</t>
  </si>
  <si>
    <t>DOMESTIC</t>
  </si>
  <si>
    <t>Administration</t>
  </si>
  <si>
    <t>Oceans &amp; Coasts</t>
  </si>
  <si>
    <t>Biodiversity &amp; Conservation</t>
  </si>
  <si>
    <t xml:space="preserve">FIRST QUARTER     </t>
  </si>
  <si>
    <t xml:space="preserve">SECOND QUARTER     </t>
  </si>
  <si>
    <t>.</t>
  </si>
  <si>
    <t>THIRD QUARTER</t>
  </si>
  <si>
    <t xml:space="preserve">THIRD QUARTER     </t>
  </si>
  <si>
    <t>Gaborone</t>
  </si>
  <si>
    <t>PROGRAMME 6</t>
  </si>
  <si>
    <t>ENVIRONMENTAL PROGRAMMES</t>
  </si>
  <si>
    <t>PROGRAMME 7</t>
  </si>
  <si>
    <t>CHEMICALS AND WASTE</t>
  </si>
  <si>
    <t>LEGAL AUTHORISATION AND COMPLIANCE</t>
  </si>
  <si>
    <t>OCEANS AND COASTS</t>
  </si>
  <si>
    <t>CLIMATE CHANGE AND AIR QUALITY</t>
  </si>
  <si>
    <t>Legal, Auth &amp; Compliance</t>
  </si>
  <si>
    <t>Climate Change &amp; Air Quality</t>
  </si>
  <si>
    <t>Env. Programmes &amp; Projects</t>
  </si>
  <si>
    <t>FOURTH QUARTER</t>
  </si>
  <si>
    <t xml:space="preserve">T&amp;S Domestic </t>
  </si>
  <si>
    <t>Chemicals and Waste Mngmnt</t>
  </si>
  <si>
    <t xml:space="preserve">Total International </t>
  </si>
  <si>
    <t>Nairobi</t>
  </si>
  <si>
    <t>ADP Meeting</t>
  </si>
  <si>
    <t>Germany</t>
  </si>
  <si>
    <t>New York</t>
  </si>
  <si>
    <t>Namibia</t>
  </si>
  <si>
    <t>Mexico</t>
  </si>
  <si>
    <t>Geneve</t>
  </si>
  <si>
    <t>Berlin</t>
  </si>
  <si>
    <t>Egypt</t>
  </si>
  <si>
    <t>15th Session of AMCEN</t>
  </si>
  <si>
    <t>Frankfurt</t>
  </si>
  <si>
    <t>Botswana</t>
  </si>
  <si>
    <t>Kenya</t>
  </si>
  <si>
    <t>Hong Kong</t>
  </si>
  <si>
    <t>Korea</t>
  </si>
  <si>
    <t>Ethiopia</t>
  </si>
  <si>
    <t>Singapore</t>
  </si>
  <si>
    <t>R'000</t>
  </si>
  <si>
    <t>UNFCCC COP20</t>
  </si>
  <si>
    <t>Chile</t>
  </si>
  <si>
    <t>Lima/Peru</t>
  </si>
  <si>
    <t>27/02/-08/03/2015</t>
  </si>
  <si>
    <t>29-31/03/2015</t>
  </si>
  <si>
    <t>Advanced Management Program</t>
  </si>
  <si>
    <t>London</t>
  </si>
  <si>
    <t>17th Conference of the Parties to Convention on IT</t>
  </si>
  <si>
    <t>08-14/03/2015</t>
  </si>
  <si>
    <t>Wind Energy and Wildlife Impact</t>
  </si>
  <si>
    <t>31/01-14/02/2015</t>
  </si>
  <si>
    <t>UNFCCC</t>
  </si>
  <si>
    <t>23-28/02/2015</t>
  </si>
  <si>
    <t>21-27/03/2015</t>
  </si>
  <si>
    <t>04-15/12/2015</t>
  </si>
  <si>
    <t>COP 20</t>
  </si>
  <si>
    <t>09-14/02/2014</t>
  </si>
  <si>
    <t>Geneva Switzerland</t>
  </si>
  <si>
    <t>Zurich</t>
  </si>
  <si>
    <t>27-30/01/2015</t>
  </si>
  <si>
    <t>UNEP-GEF Rhino budget</t>
  </si>
  <si>
    <t>17-21/02/2015</t>
  </si>
  <si>
    <t xml:space="preserve">UNCCD COP12 </t>
  </si>
  <si>
    <t>12-19/03/2015</t>
  </si>
  <si>
    <t>Iran</t>
  </si>
  <si>
    <t>12th SA/Iran Joint Commission</t>
  </si>
  <si>
    <t>Dubai</t>
  </si>
  <si>
    <t>AMCEN</t>
  </si>
  <si>
    <t>28/03-04/03/2015</t>
  </si>
  <si>
    <t>01-09/03/2015</t>
  </si>
  <si>
    <t>Cairo</t>
  </si>
  <si>
    <t>African Ministerial Coference</t>
  </si>
  <si>
    <t>27/02-09/03/2015</t>
  </si>
  <si>
    <t>01-17/05/2015</t>
  </si>
  <si>
    <t>BASEL COP 12</t>
  </si>
  <si>
    <t>20-22/03/2015</t>
  </si>
  <si>
    <t>Upington</t>
  </si>
  <si>
    <t>Kgalagadi Transfromtier Prk Media and Tour Operaor familiarisation</t>
  </si>
  <si>
    <t>Munich</t>
  </si>
  <si>
    <t>02-07/03/2015</t>
  </si>
  <si>
    <t>AMCEN 15</t>
  </si>
  <si>
    <t>25/02-01/03/2015</t>
  </si>
  <si>
    <t>HFC Management Workshop</t>
  </si>
  <si>
    <t>17-18/02/2015</t>
  </si>
  <si>
    <t>GEF ECW Workshop</t>
  </si>
  <si>
    <t>24-26/02/2015</t>
  </si>
  <si>
    <t>Upingon</t>
  </si>
  <si>
    <t>BIODIVESITY AND CONSERVATION</t>
  </si>
  <si>
    <t>18-26/10/2014</t>
  </si>
  <si>
    <t>COP12 AND ADAPTATION COMM</t>
  </si>
  <si>
    <t>01-04/02/2015</t>
  </si>
  <si>
    <t>Sweden</t>
  </si>
  <si>
    <t>Mid Term review of SA-Sweden Commission</t>
  </si>
  <si>
    <t>CST4 AND UNCCD 3RD Scientific Conference</t>
  </si>
  <si>
    <t>09-13/03/2015</t>
  </si>
  <si>
    <t>KTP, JMB GLTFCA TTC AND SADC Meetings</t>
  </si>
  <si>
    <t>Key States Implicated in illegal trade on Rhino horns</t>
  </si>
  <si>
    <t>08-15/02/2015</t>
  </si>
  <si>
    <t>Big Fast Results Seminar</t>
  </si>
  <si>
    <t>Orange River Interim Management Committee Meeting</t>
  </si>
  <si>
    <t>12-16/02/2015</t>
  </si>
  <si>
    <t>23-31/01/2015</t>
  </si>
  <si>
    <t>AU Summit</t>
  </si>
  <si>
    <t>16-22/01/2015</t>
  </si>
  <si>
    <t>Netherlands</t>
  </si>
  <si>
    <t>Informal Green Climate Board</t>
  </si>
  <si>
    <t>Multilateral Engagement on Illegal Wildlife Trade/Ramsar</t>
  </si>
  <si>
    <t>09-1-/01/2015</t>
  </si>
  <si>
    <t>Hilton-Bonn</t>
  </si>
  <si>
    <t>Plenary of the Intergovernmental Science Platform on Biodiversity(IPBES)</t>
  </si>
  <si>
    <t>07-14/02/2015</t>
  </si>
  <si>
    <t>Ad Hoc WG on the Durban Platform for Enhanced Action</t>
  </si>
  <si>
    <t>41st Session on IPCC</t>
  </si>
  <si>
    <t>9th Board Meeting of GFC</t>
  </si>
  <si>
    <t>GRAND TOTAL AS AT 31 MARCH 2015</t>
  </si>
  <si>
    <t>TOTAL  FOR THE PERIOD 1 APRIL 2014 TO 31 MARCH 2015</t>
  </si>
  <si>
    <t>13-18/12/2014</t>
  </si>
  <si>
    <t>International Chemicals management open ended meeting</t>
  </si>
  <si>
    <t>9-21/11/2014</t>
  </si>
  <si>
    <t>Sydney</t>
  </si>
  <si>
    <t>IUCN World Parks Congrss</t>
  </si>
  <si>
    <t>28/03-23/05/2015</t>
  </si>
  <si>
    <t>17-22/02/2015</t>
  </si>
  <si>
    <t>Preparotry Meeting propr to UNCCD COP12</t>
  </si>
  <si>
    <t>GRAND TOTAL   Q4</t>
  </si>
  <si>
    <t>TOTAL</t>
  </si>
  <si>
    <t>TRAVEL AND SUBSISTANCE FOR THE PERIOD 1 APRIL 2014 TO 31 MARCH 2015</t>
  </si>
  <si>
    <t>ANNEXURE B</t>
  </si>
  <si>
    <t>Total</t>
  </si>
  <si>
    <t>TRAVEL AND SUBSISTANCE FOR THE PERIOD JANUARY 2015 - 31 MARCH 2015 (4TH QUARTER)</t>
  </si>
  <si>
    <t>PROGRAMME 1:  ADMINISTRATION</t>
  </si>
  <si>
    <t>QUARTER 1</t>
  </si>
  <si>
    <t>QUARTER 2</t>
  </si>
  <si>
    <t>QUARTER 3</t>
  </si>
  <si>
    <t>QUARTER 4</t>
  </si>
  <si>
    <t xml:space="preserve">International </t>
  </si>
  <si>
    <t>Domestic</t>
  </si>
  <si>
    <t>Quarter 1</t>
  </si>
  <si>
    <t>Quarter 2</t>
  </si>
  <si>
    <t>Quarter 3</t>
  </si>
  <si>
    <t>Quarter 4</t>
  </si>
  <si>
    <t xml:space="preserve">Summary </t>
  </si>
  <si>
    <t>Totals</t>
  </si>
  <si>
    <t>Totals (Q1-Q4)</t>
  </si>
  <si>
    <t xml:space="preserve">                                QUARTER 2</t>
  </si>
  <si>
    <t xml:space="preserve">                                 QUARTER 3</t>
  </si>
  <si>
    <t xml:space="preserve">                                    QUARTER 4</t>
  </si>
  <si>
    <t xml:space="preserve">                                      QUARTER 1</t>
  </si>
  <si>
    <t xml:space="preserve">                                             QUARTER 2</t>
  </si>
  <si>
    <t xml:space="preserve">                                      QUARTER 4</t>
  </si>
  <si>
    <t xml:space="preserve">                                               QUARTER 3</t>
  </si>
  <si>
    <t xml:space="preserve">TOTAL FIRST QUARTER   </t>
  </si>
  <si>
    <t xml:space="preserve">TOTAL THIRD QUARTER   </t>
  </si>
  <si>
    <t>GRAND TOTAL AS AT 31 DECEMBER 2014</t>
  </si>
  <si>
    <t xml:space="preserve">Chemicals and Waste </t>
  </si>
  <si>
    <t>14-20/03/2015</t>
  </si>
  <si>
    <t>59th Session of the United Nations Commission</t>
  </si>
  <si>
    <t>19-21/04/2015</t>
  </si>
  <si>
    <t>Outbound Mission to attend Presidential State Visit</t>
  </si>
  <si>
    <t>25/11/-14/12/2014</t>
  </si>
  <si>
    <t>Lima Peru</t>
  </si>
  <si>
    <t>22-25/04/2015</t>
  </si>
  <si>
    <t>BRICS Environment Ministerial Meeting</t>
  </si>
  <si>
    <t>Russia Bulgaria</t>
  </si>
  <si>
    <t>24-26/03/2015</t>
  </si>
  <si>
    <t>SADC</t>
  </si>
  <si>
    <t>1-9/05/2015</t>
  </si>
  <si>
    <t>Beijing</t>
  </si>
  <si>
    <t>Official Working Visit to Minister of Env. Protection</t>
  </si>
  <si>
    <t>24-27/03/2015</t>
  </si>
  <si>
    <t>2nd International Conference</t>
  </si>
  <si>
    <t>2-9/05/2015</t>
  </si>
  <si>
    <t>Official Working visit to the Ministry of MEP</t>
  </si>
  <si>
    <t>18-23/03/2015</t>
  </si>
  <si>
    <t>Lead Negotiations</t>
  </si>
  <si>
    <t>01-02/02/2015</t>
  </si>
  <si>
    <t>Germany Bonn</t>
  </si>
  <si>
    <t>UNCCD CRIC13</t>
  </si>
  <si>
    <t>23-28/03/2015</t>
  </si>
  <si>
    <t>Stockholm Rotterdam</t>
  </si>
  <si>
    <t>Chrysotile Asbestos Workshop</t>
  </si>
  <si>
    <t>16-19/03/2015</t>
  </si>
  <si>
    <t>Conference on Illegal Wildlife Trade</t>
  </si>
  <si>
    <t>9-22/11/2014</t>
  </si>
  <si>
    <t>Sydney Australia</t>
  </si>
  <si>
    <t>World Park Congress</t>
  </si>
  <si>
    <t>04-05/03/2015</t>
  </si>
  <si>
    <t>Qwaqwa</t>
  </si>
  <si>
    <t>Witieshoek Community Meeting</t>
  </si>
  <si>
    <t>27-31/03/2015</t>
  </si>
  <si>
    <t>Dessert Knight Meeting</t>
  </si>
  <si>
    <t>02-09/05/2015</t>
  </si>
  <si>
    <t>China Beijing</t>
  </si>
  <si>
    <t>Environmental Coopertion and Coordinators Meeting</t>
  </si>
  <si>
    <t>4-8/05/2015</t>
  </si>
  <si>
    <t>Official Working visit to MEP</t>
  </si>
  <si>
    <t>30-31/03/2015</t>
  </si>
  <si>
    <t>01-09/06/2015</t>
  </si>
  <si>
    <t>Uruguay</t>
  </si>
  <si>
    <t>COP12</t>
  </si>
  <si>
    <t>21-22/02/2015</t>
  </si>
  <si>
    <t>48th meeting of the Ramsar Convention</t>
  </si>
  <si>
    <t>12-18/04/2015</t>
  </si>
  <si>
    <t>Group of friends Paragraph 47</t>
  </si>
  <si>
    <t>25/11-11/12/2015</t>
  </si>
  <si>
    <t>Paris</t>
  </si>
  <si>
    <t>UNFCCC COP21</t>
  </si>
  <si>
    <t>20-21/05/2015</t>
  </si>
  <si>
    <t>Mozambique</t>
  </si>
  <si>
    <t>Bilateral Heads of State</t>
  </si>
  <si>
    <t>15-15/05/2015</t>
  </si>
  <si>
    <t>Sishen</t>
  </si>
  <si>
    <t>NC-GA segonya Waste</t>
  </si>
  <si>
    <t>18-25/04/2015</t>
  </si>
  <si>
    <t>Thailand</t>
  </si>
  <si>
    <t>35th open ended working Group</t>
  </si>
  <si>
    <t>02-16/05/2015</t>
  </si>
  <si>
    <t>19-22-05/2015</t>
  </si>
  <si>
    <t>Bilateral with  Heads of State</t>
  </si>
  <si>
    <t>Jakarta Indonesia</t>
  </si>
  <si>
    <t>17-22/04/2015</t>
  </si>
  <si>
    <t>Indonesia</t>
  </si>
  <si>
    <t>Presidential  visit to Indonesia</t>
  </si>
  <si>
    <t>17-24/04/2015</t>
  </si>
  <si>
    <t>Washington</t>
  </si>
  <si>
    <t>Major Economies Forum</t>
  </si>
  <si>
    <t>13-16/04/2015</t>
  </si>
  <si>
    <t>ICAO Greenlands on Market Based Mesures</t>
  </si>
  <si>
    <t>25-29/04/2015</t>
  </si>
  <si>
    <t>Brazzaville</t>
  </si>
  <si>
    <t>International Confererence</t>
  </si>
  <si>
    <t>11-16/04/2015</t>
  </si>
  <si>
    <t>Carbon Forum Meeting</t>
  </si>
  <si>
    <t>03-06-06-2015</t>
  </si>
  <si>
    <t>Portugal Lisbon</t>
  </si>
  <si>
    <t>Conference for Ministers of the SEA</t>
  </si>
  <si>
    <t>19-21/06/2015</t>
  </si>
  <si>
    <t>Conference of Parties to the Nairobi Convention</t>
  </si>
  <si>
    <t>16-27/06/2015</t>
  </si>
  <si>
    <t>Vietnam Hanoi</t>
  </si>
  <si>
    <t>3rd Partnership Forum</t>
  </si>
  <si>
    <t>04-10/07/2015</t>
  </si>
  <si>
    <t>South Korea</t>
  </si>
  <si>
    <t>10th Board meeting of he Green Climate Fund</t>
  </si>
  <si>
    <t>28-30/06/2015</t>
  </si>
  <si>
    <t>USA and China</t>
  </si>
  <si>
    <t>Basic Ministerial Meeting/ High level event on Climate Change</t>
  </si>
  <si>
    <t>03-08/11/2014</t>
  </si>
  <si>
    <t xml:space="preserve">Official Working Visit </t>
  </si>
  <si>
    <t>01-05/07/2015</t>
  </si>
  <si>
    <t>38th session pf the Worl Heritage Committee</t>
  </si>
  <si>
    <t>Brussels</t>
  </si>
  <si>
    <t>EU Conference on Wildlife Trafficking</t>
  </si>
  <si>
    <t>12-14/04/2015</t>
  </si>
  <si>
    <t>Columbia</t>
  </si>
  <si>
    <t>World Urban Forum</t>
  </si>
  <si>
    <t>06-10/04/2015</t>
  </si>
  <si>
    <t>Animals and Plants Committee Meeting</t>
  </si>
  <si>
    <t>18-21/05/2014</t>
  </si>
  <si>
    <t>08-10/07/2015</t>
  </si>
  <si>
    <t>Oceans Economy Meeting</t>
  </si>
  <si>
    <t>01-06/07/2015</t>
  </si>
  <si>
    <t>World Heritage Committee</t>
  </si>
  <si>
    <t>16/07-14/08/2015</t>
  </si>
  <si>
    <t>France and  New York</t>
  </si>
  <si>
    <t>Major economies Forum/Basic Ministerial Meeting</t>
  </si>
  <si>
    <t>26/06-09/07/2015</t>
  </si>
  <si>
    <t>High level political Forum</t>
  </si>
  <si>
    <t>USA</t>
  </si>
  <si>
    <t>19-22/05/2015</t>
  </si>
  <si>
    <t>Maputo</t>
  </si>
  <si>
    <t>Ministerial meeting</t>
  </si>
  <si>
    <t>3rd Vietnam Partnership Meeting/1ST Pangolin Range States Meeting</t>
  </si>
  <si>
    <t>26/06-10/07/2015</t>
  </si>
  <si>
    <t>09/10/07/2015</t>
  </si>
  <si>
    <t>Windhoek</t>
  </si>
  <si>
    <t>ARTP JMB Meeting</t>
  </si>
  <si>
    <t>05-12/07/2015</t>
  </si>
  <si>
    <t>Common Future Conference</t>
  </si>
  <si>
    <t>39th Session of the World Heritage Committee</t>
  </si>
  <si>
    <t>07/11/07/2015</t>
  </si>
  <si>
    <t>Uganda</t>
  </si>
  <si>
    <t xml:space="preserve">Standing Committee Meeting </t>
  </si>
  <si>
    <t>20-21/06/2015</t>
  </si>
  <si>
    <t>Delegation visit</t>
  </si>
  <si>
    <t>02-07/11/2015</t>
  </si>
  <si>
    <t>Switzerland</t>
  </si>
  <si>
    <t>Natural Compounds library based on Biodiversity</t>
  </si>
  <si>
    <t>6-14/06/2015</t>
  </si>
  <si>
    <t>France</t>
  </si>
  <si>
    <t>27th Session  of UNESCO Man &amp; Biosphere</t>
  </si>
  <si>
    <t>State Visit</t>
  </si>
  <si>
    <t>31/05-07/06/2015</t>
  </si>
  <si>
    <t>Richerveld Wildrun 2015</t>
  </si>
  <si>
    <t>12th Conference of Parties to the Basel Convention</t>
  </si>
  <si>
    <t>Stockholm</t>
  </si>
  <si>
    <t>Basel COP 12</t>
  </si>
  <si>
    <t>13-20/06/2016</t>
  </si>
  <si>
    <t>Seoul</t>
  </si>
  <si>
    <t xml:space="preserve">12th International Conference on Mercury </t>
  </si>
  <si>
    <t>19-22/07/2015</t>
  </si>
  <si>
    <t>Informal consultation workshop</t>
  </si>
  <si>
    <t>6-10/07/2015</t>
  </si>
  <si>
    <t>UNESCO</t>
  </si>
  <si>
    <t>14-16/07/2015</t>
  </si>
  <si>
    <t>Khomani site visit</t>
  </si>
  <si>
    <t>12-15/11/2013</t>
  </si>
  <si>
    <t>Biosphere reserve Workshop</t>
  </si>
  <si>
    <t>22-30/10/2013</t>
  </si>
  <si>
    <t>Bilateral between China and Beijing</t>
  </si>
  <si>
    <t>28/08-13/09/2015</t>
  </si>
  <si>
    <t>ESS on global environmental policy</t>
  </si>
  <si>
    <t>01-04/09/2015</t>
  </si>
  <si>
    <t>Mauritius</t>
  </si>
  <si>
    <t>IORA Ministerial Blue  Economy Conference</t>
  </si>
  <si>
    <t>21-30/07/2015</t>
  </si>
  <si>
    <t>New Jersey</t>
  </si>
  <si>
    <t>Capacity Building Training for a Cloud Hosting System</t>
  </si>
  <si>
    <t>20/09-02/10/2015</t>
  </si>
  <si>
    <t>UNGA High Level reception</t>
  </si>
  <si>
    <t>25/08-04/09/2015</t>
  </si>
  <si>
    <t>ADP Inter-Session Meeting</t>
  </si>
  <si>
    <t>Bonn</t>
  </si>
  <si>
    <t>3rd Meeting of he High Level Political Forum on Sustainable Dev</t>
  </si>
  <si>
    <t>16-22/06/2015</t>
  </si>
  <si>
    <t>Hanoi-Vietnam</t>
  </si>
  <si>
    <t>05-08/09/2015</t>
  </si>
  <si>
    <t>2nd COP preparatory ministerial consultaion</t>
  </si>
  <si>
    <t>31/08-05/09/2015</t>
  </si>
  <si>
    <t>Bonn Germany</t>
  </si>
  <si>
    <t>SNAEL and hosting of NAEIS</t>
  </si>
  <si>
    <t>20-31/07/2015</t>
  </si>
  <si>
    <t>Capacity Building</t>
  </si>
  <si>
    <t>Madagascar</t>
  </si>
  <si>
    <t>Humpback Whale Congress sainte Matine</t>
  </si>
  <si>
    <t>06-10/07/2015</t>
  </si>
  <si>
    <t>China</t>
  </si>
  <si>
    <t xml:space="preserve">Ministerial visit in  Oceans and Coastas Governmance Development </t>
  </si>
  <si>
    <t>Portugal</t>
  </si>
  <si>
    <t>Deep Sea Biology Symposuim</t>
  </si>
  <si>
    <t>Sao Paulo</t>
  </si>
  <si>
    <t>Assist DEA wugt Whale tagging duirng Humpback Whale Cruise</t>
  </si>
  <si>
    <t>Warswa, Poland</t>
  </si>
  <si>
    <t>CAMLR Meeting</t>
  </si>
  <si>
    <t>Lisbon</t>
  </si>
  <si>
    <t>Portugal Deep-Sea Biology Symosuim</t>
  </si>
  <si>
    <t>29/05-05/06 2015</t>
  </si>
  <si>
    <t>06-10/06/2015</t>
  </si>
  <si>
    <t>22-28/06/2015</t>
  </si>
  <si>
    <t>17/06-07/07/ 2015</t>
  </si>
  <si>
    <t>05-18/05/2015</t>
  </si>
  <si>
    <t>25/05-06/06 2015</t>
  </si>
  <si>
    <t>Londoan UK</t>
  </si>
  <si>
    <t>ECSA 55Conference</t>
  </si>
  <si>
    <t>09-10/07/2015</t>
  </si>
  <si>
    <t>15-23/06/2015</t>
  </si>
  <si>
    <t xml:space="preserve">Meeting of Executive Council &amp; IOC of UNESCO </t>
  </si>
  <si>
    <t>30/08-04/09 2015</t>
  </si>
  <si>
    <t>04-09/07/2015</t>
  </si>
  <si>
    <t>28/09-02/10/2015</t>
  </si>
  <si>
    <t>Geneva, Swittzerland</t>
  </si>
  <si>
    <t>International Conference on Chemicals Management</t>
  </si>
  <si>
    <t>06-07/10/2015</t>
  </si>
  <si>
    <t xml:space="preserve">France </t>
  </si>
  <si>
    <t>OECD and EPOC</t>
  </si>
  <si>
    <t>11-25/10/2015</t>
  </si>
  <si>
    <t>Ankara Turkey</t>
  </si>
  <si>
    <t>UNCCD COP12</t>
  </si>
  <si>
    <t>Paris/Frankfurt</t>
  </si>
  <si>
    <t>11-12/08/2015</t>
  </si>
  <si>
    <t>Meeting in Kasane</t>
  </si>
  <si>
    <t>31/08-01/09/2015</t>
  </si>
  <si>
    <t>Briefing Session for Youth Jobs in Waste</t>
  </si>
  <si>
    <t>17-31/10/2015</t>
  </si>
  <si>
    <t>Rome</t>
  </si>
  <si>
    <t>11th Meeting of CRC</t>
  </si>
  <si>
    <t>Youth Jobs in Waste Meeting</t>
  </si>
  <si>
    <t>12/09/2015</t>
  </si>
  <si>
    <t>International Conference Waste</t>
  </si>
  <si>
    <t>17-20/08/2015</t>
  </si>
  <si>
    <t>Switch Africa Green Workshop</t>
  </si>
  <si>
    <t>18-25/07/2015</t>
  </si>
  <si>
    <t>36th Meeting of Open Ended Working Group</t>
  </si>
  <si>
    <t>26-30/07/2015</t>
  </si>
  <si>
    <t>Lagos</t>
  </si>
  <si>
    <t>Exploratory visit of Gambia's Parks</t>
  </si>
  <si>
    <t>08-15/09/2015</t>
  </si>
  <si>
    <t>Australia</t>
  </si>
  <si>
    <t xml:space="preserve">ICCL </t>
  </si>
  <si>
    <t>29/07-01/08/2015</t>
  </si>
  <si>
    <t>2nd Africa Ecosystem Based Adaptation</t>
  </si>
  <si>
    <t>Gambia State Visit</t>
  </si>
  <si>
    <t>31/07-15/08/2015</t>
  </si>
  <si>
    <t>ICCB 2015</t>
  </si>
  <si>
    <t>30/07/2015</t>
  </si>
  <si>
    <t>Lesotho</t>
  </si>
  <si>
    <t>Maloti Transfrontier Wildrun Meeting</t>
  </si>
  <si>
    <t>27-30/10/2013</t>
  </si>
  <si>
    <t>CITES Rhino Taskforce</t>
  </si>
  <si>
    <t>11-24/10/2015</t>
  </si>
  <si>
    <t>Turkey</t>
  </si>
  <si>
    <t>26/07-01/08/2015</t>
  </si>
  <si>
    <t>Capacity Building for Conservations &amp; Resource Man.</t>
  </si>
  <si>
    <t>09-13/08/2015</t>
  </si>
  <si>
    <t>Addis Ababa</t>
  </si>
  <si>
    <t>2nd Meeting of the AEWA White Fluff Tail IWG</t>
  </si>
  <si>
    <t>28/08-04/09/2015</t>
  </si>
  <si>
    <t>28th Meeting of CITES animal Committee</t>
  </si>
  <si>
    <t>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</t>
  </si>
  <si>
    <t>05-06/11/2015</t>
  </si>
  <si>
    <t>Outbound mission to attend Meeting of Ministers  on E&amp;NR</t>
  </si>
  <si>
    <t>08-09/11/2015</t>
  </si>
  <si>
    <t>Pre COP21</t>
  </si>
  <si>
    <t>19-20/10/2015</t>
  </si>
  <si>
    <t>9th SwedenSouth  Africa BiNational</t>
  </si>
  <si>
    <t>20-21/10/2015</t>
  </si>
  <si>
    <t>Turkey Ankara</t>
  </si>
  <si>
    <t>12th Conference of Parties</t>
  </si>
  <si>
    <t>17-19/10/2015</t>
  </si>
  <si>
    <t>11th Session of the SA-UK Bilateral Forums</t>
  </si>
  <si>
    <t xml:space="preserve">                                      QUARTER 3</t>
  </si>
  <si>
    <t>07-11/09/2015</t>
  </si>
  <si>
    <t>13-17/09/2015</t>
  </si>
  <si>
    <t xml:space="preserve">Waste and Recycling Conference </t>
  </si>
  <si>
    <t>ADP Inter-Session</t>
  </si>
  <si>
    <t>28/11-14/12/2015</t>
  </si>
  <si>
    <t>14-20/09/2015</t>
  </si>
  <si>
    <t>Canada</t>
  </si>
  <si>
    <t>Partership on Emission Production</t>
  </si>
  <si>
    <t>03-18/11/2015</t>
  </si>
  <si>
    <t>20th Session ob UNESCO General assembly</t>
  </si>
  <si>
    <t>Montreal</t>
  </si>
  <si>
    <t>13-19/09/2015</t>
  </si>
  <si>
    <t>Bioprospecting and Buodiversity meeting</t>
  </si>
  <si>
    <t>08-11/09/2015</t>
  </si>
  <si>
    <t>Victoria Falls</t>
  </si>
  <si>
    <t>Stakeholder Workshop</t>
  </si>
  <si>
    <t>18-20/10/2015</t>
  </si>
  <si>
    <t>Bi-National commission</t>
  </si>
  <si>
    <t>13-14/09/2015</t>
  </si>
  <si>
    <t>Fish River Canyon Clean Up</t>
  </si>
  <si>
    <t>29/08-04/09/2015</t>
  </si>
  <si>
    <t>Israel</t>
  </si>
  <si>
    <t>28th Meeting of the CITES</t>
  </si>
  <si>
    <t>30/08-11/09/2015</t>
  </si>
  <si>
    <t>16-17/09/2015</t>
  </si>
  <si>
    <t>NC Cleaning of Towns</t>
  </si>
  <si>
    <t>09-17/09/2015</t>
  </si>
  <si>
    <t>Training Workshop on Climae Change</t>
  </si>
  <si>
    <t>09-15/09/2015</t>
  </si>
  <si>
    <t>Melbourne</t>
  </si>
  <si>
    <t>International Waste Conference</t>
  </si>
  <si>
    <t>ICCM</t>
  </si>
  <si>
    <t>20-24/10/2015</t>
  </si>
  <si>
    <t>Visit to Antarctic Gateway</t>
  </si>
  <si>
    <t>Australia, New Zealand, Chile and Argentina</t>
  </si>
  <si>
    <t>06-08/11/2015</t>
  </si>
  <si>
    <t>Gender Summit aqnd Negotiation skills fr the wild</t>
  </si>
  <si>
    <t>IORA Ministerial Blue Economy Conference</t>
  </si>
  <si>
    <t>4-0/10/2015</t>
  </si>
  <si>
    <t>Inagural Conference of Specialised Technical Committee</t>
  </si>
  <si>
    <t>20-25/09/2015</t>
  </si>
  <si>
    <t>Swaziland</t>
  </si>
  <si>
    <t>EEASA Conference</t>
  </si>
  <si>
    <t>23/09-02/10/2015</t>
  </si>
  <si>
    <t>General debate of the 70th session of USA</t>
  </si>
  <si>
    <t>30/10-15/11/2015</t>
  </si>
  <si>
    <t>Colombia</t>
  </si>
  <si>
    <t>Climate Investment Fund and Climate Finance Meeting</t>
  </si>
  <si>
    <t>31/08-4/09/2015</t>
  </si>
  <si>
    <t>22-25/11/2015</t>
  </si>
  <si>
    <t>Scotland</t>
  </si>
  <si>
    <t>Natural capital Workshop</t>
  </si>
  <si>
    <t>R'001</t>
  </si>
  <si>
    <t>GRAND TOTAL</t>
  </si>
  <si>
    <t>TRAVEL AND SUBSISTANCE FOR THE PERIOD 1 APRIL 2015 - 31 DECEMBER 2015</t>
  </si>
  <si>
    <t>TRAVEL AND SUBSISTANCE FOR THE PERIOD 1 APRIL 2015 TO 31 DECEMBER 2015</t>
  </si>
  <si>
    <t>29/11-06/12/2015</t>
  </si>
  <si>
    <t>21-25/11/2015</t>
  </si>
  <si>
    <t>Norway</t>
  </si>
  <si>
    <t>International Symposium on the Indian Ocean</t>
  </si>
  <si>
    <t>3rd SA-Norway igh Level Consultation in Oslo</t>
  </si>
  <si>
    <t>TRAVEL AND SUBSISTANCE FOR THE PERIOD 1 April 2015 - 31 DECEMBER 2015</t>
  </si>
  <si>
    <t>21-28/11/2015</t>
  </si>
  <si>
    <t>66th Wildlife Crime Working Group Meeting</t>
  </si>
  <si>
    <t>09-14/02/2015</t>
  </si>
  <si>
    <t>Key states implicated in the illegal Trade on Rhino Horns</t>
  </si>
  <si>
    <t>09-11/11/2015</t>
  </si>
  <si>
    <t>Annual 20th meeting of the Polution Crime Working Group</t>
  </si>
  <si>
    <t>11-24/10/20145</t>
  </si>
  <si>
    <t>United Nations Combat</t>
  </si>
  <si>
    <t>24/11-14/12/2015</t>
  </si>
  <si>
    <t>COP21 Conference</t>
  </si>
  <si>
    <t>Bilateral relations</t>
  </si>
  <si>
    <t>04-09/10/2015</t>
  </si>
  <si>
    <t>Sudan</t>
  </si>
  <si>
    <t>Attending AGN</t>
  </si>
  <si>
    <t>28/10-01/11/2015</t>
  </si>
  <si>
    <t>Basic Ministerial Meeting</t>
  </si>
  <si>
    <t>20-29/11/2015</t>
  </si>
  <si>
    <t>51st Ramsar Standing Committee Meeting</t>
  </si>
  <si>
    <t>22-29/11/2015</t>
  </si>
  <si>
    <t>Ghana</t>
  </si>
  <si>
    <t>AFRIMAB General Assembly</t>
  </si>
  <si>
    <t>18-28/11/2015</t>
  </si>
  <si>
    <t>World Heritage Nomination Workshop</t>
  </si>
  <si>
    <t>06-16/11/2015</t>
  </si>
  <si>
    <t>AEWA</t>
  </si>
  <si>
    <t>18-22/11/2015</t>
  </si>
  <si>
    <t>Collection of consignment</t>
  </si>
  <si>
    <t>01-06/11/2015</t>
  </si>
  <si>
    <t>SADC Ministers of Environment Meeting</t>
  </si>
  <si>
    <t>Subsidiary Body on scientific, Technical  and Technological</t>
  </si>
  <si>
    <t>10-16/10/2015</t>
  </si>
  <si>
    <t xml:space="preserve"> IMO HQ London protcol Annual Comference</t>
  </si>
  <si>
    <t>24-29/10/2015</t>
  </si>
  <si>
    <t>New Zealand- Australia</t>
  </si>
  <si>
    <t>Study visit:New Zealand- Australia</t>
  </si>
  <si>
    <t>16-28/10/2015</t>
  </si>
  <si>
    <t xml:space="preserve">CCAMLR </t>
  </si>
  <si>
    <t>02-05/12/2015</t>
  </si>
  <si>
    <t>Oceans day</t>
  </si>
  <si>
    <t>27/11-06/12/2015</t>
  </si>
  <si>
    <t>India</t>
  </si>
  <si>
    <t>Indian Ocean Lauanch</t>
  </si>
  <si>
    <t>16/10-01/11/2015</t>
  </si>
  <si>
    <t>Commissionn for the Conservation of Anarctic MLR</t>
  </si>
  <si>
    <t>04/09/2015</t>
  </si>
  <si>
    <t>Maurutius</t>
  </si>
  <si>
    <t>IORA Conference</t>
  </si>
  <si>
    <t>25-29/08/2015</t>
  </si>
  <si>
    <t>COMNAP XXVII Tomso</t>
  </si>
  <si>
    <t>Indian Ocean RM Assoc Ministrial Blue Economy</t>
  </si>
  <si>
    <t>01-07/12/2015</t>
  </si>
  <si>
    <t xml:space="preserve">Indian Ocean Symposuim </t>
  </si>
  <si>
    <t>08-15/11/2015</t>
  </si>
  <si>
    <t>Plenary Sesson of  the group on Earth Observation</t>
  </si>
  <si>
    <t>21-31/10/2015</t>
  </si>
  <si>
    <t>Korea-Australia</t>
  </si>
  <si>
    <t>YEOSU International Ocean Forum</t>
  </si>
  <si>
    <t>17-24-10/2015</t>
  </si>
  <si>
    <t xml:space="preserve">Coastal workshop </t>
  </si>
  <si>
    <t>13-20/09/2015</t>
  </si>
  <si>
    <t>SA-USA Strategic Dialogue</t>
  </si>
  <si>
    <t>19/09-10/10/2015</t>
  </si>
  <si>
    <t>70th Session of the United Nations General Assembly</t>
  </si>
  <si>
    <t>05-10/10/2015</t>
  </si>
  <si>
    <t>Meeting of the Environment Policy</t>
  </si>
  <si>
    <t>28/09-03/10/2015</t>
  </si>
  <si>
    <t>African Group Of Negotiators</t>
  </si>
  <si>
    <t>28-31/10/2015</t>
  </si>
  <si>
    <t>Basic Miniters Meeting</t>
  </si>
  <si>
    <t>TRAVEL AND SUBSISTANCE FOR THE PERIOD APRIL 2015 - 31 DECEMBER 2015</t>
  </si>
  <si>
    <t>17-28/10/2015</t>
  </si>
  <si>
    <t>27th Meeting of the Rotterdam Convention</t>
  </si>
  <si>
    <t>10-24/10/2015</t>
  </si>
  <si>
    <t>UNCCD</t>
  </si>
  <si>
    <t>Ramsar Strategic Plan Working Group</t>
  </si>
  <si>
    <t xml:space="preserve"> Biosphere Meeting</t>
  </si>
  <si>
    <t>Hillton</t>
  </si>
  <si>
    <t xml:space="preserve">SBSTTA 18TH Meeting </t>
  </si>
  <si>
    <t>GMTFCA Trilateral Committee</t>
  </si>
  <si>
    <t>Germany-Munich</t>
  </si>
  <si>
    <t>Tanzania</t>
  </si>
  <si>
    <t>AMCEN Experts Meeting</t>
  </si>
  <si>
    <t>Attending training Course</t>
  </si>
  <si>
    <t>Second Global Meeting for Ecosystem</t>
  </si>
  <si>
    <t>TRAVEL AND SUBSISTANCE FOR THE PERIOD 1  APRIL 2015- 31 DECEMBER 2015</t>
  </si>
  <si>
    <t>TRAVEL AND SUBSISTANCE FOR THE PERIOD 01 APRIL 2015 -31 DECEMBER 2015</t>
  </si>
  <si>
    <t>TOTAL  FOR THE PERIOD 1 APRIL 2015 TO 31 DECEMBER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</si>
</sst>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#\ ###,;\ \(#\ ###\)"/>
  </numFmts>
  <fonts count="4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4"/>
      <color rgb="FF000000"/>
      <name val="Calibri"/>
      <family val="2"/>
      <scheme val="minor"/>
    </font>
    <font>
      <sz val="14"/>
      <color rgb="FFC00000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b/>
      <sz val="16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color rgb="FFC00000"/>
      <name val="Arial Narrow"/>
      <family val="2"/>
    </font>
    <font>
      <b/>
      <sz val="11"/>
      <color theme="0"/>
      <name val="Arial Narrow"/>
      <family val="2"/>
    </font>
    <font>
      <sz val="11"/>
      <color rgb="FF000000"/>
      <name val="Arial Narrow"/>
      <family val="2"/>
    </font>
    <font>
      <sz val="16"/>
      <color theme="1"/>
      <name val="Arial"/>
      <family val="2"/>
    </font>
    <font>
      <sz val="16"/>
      <color theme="0"/>
      <name val="Arial"/>
      <family val="2"/>
    </font>
    <font>
      <sz val="16"/>
      <color rgb="FFC00000"/>
      <name val="Arial"/>
      <family val="2"/>
    </font>
    <font>
      <b/>
      <sz val="16"/>
      <color theme="0"/>
      <name val="Arial"/>
      <family val="2"/>
    </font>
    <font>
      <sz val="16"/>
      <color rgb="FF000000"/>
      <name val="Calibri"/>
      <family val="2"/>
      <scheme val="minor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1" fillId="0" borderId="0"/>
  </cellStyleXfs>
  <cellXfs count="729">
    <xf numFmtId="0" fontId="0" fillId="0" borderId="0" xfId="0"/>
    <xf numFmtId="166" fontId="13" fillId="0" borderId="0" xfId="1" applyNumberFormat="1" applyFont="1"/>
    <xf numFmtId="0" fontId="13" fillId="0" borderId="0" xfId="0" applyFont="1"/>
    <xf numFmtId="0" fontId="13" fillId="0" borderId="1" xfId="0" applyFont="1" applyBorder="1" applyAlignment="1">
      <alignment shrinkToFit="1"/>
    </xf>
    <xf numFmtId="0" fontId="14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/>
    <xf numFmtId="164" fontId="13" fillId="0" borderId="3" xfId="1" applyNumberFormat="1" applyFont="1" applyBorder="1" applyAlignment="1">
      <alignment horizontal="center"/>
    </xf>
    <xf numFmtId="166" fontId="13" fillId="0" borderId="4" xfId="1" applyNumberFormat="1" applyFont="1" applyFill="1" applyBorder="1"/>
    <xf numFmtId="166" fontId="13" fillId="0" borderId="4" xfId="1" applyNumberFormat="1" applyFont="1" applyBorder="1"/>
    <xf numFmtId="166" fontId="2" fillId="0" borderId="4" xfId="1" applyNumberFormat="1" applyFont="1" applyBorder="1"/>
    <xf numFmtId="0" fontId="13" fillId="0" borderId="5" xfId="0" applyFont="1" applyBorder="1" applyAlignment="1">
      <alignment horizontal="center"/>
    </xf>
    <xf numFmtId="0" fontId="13" fillId="0" borderId="6" xfId="0" applyFont="1" applyBorder="1"/>
    <xf numFmtId="0" fontId="15" fillId="0" borderId="0" xfId="0" applyFont="1" applyAlignment="1">
      <alignment horizontal="center"/>
    </xf>
    <xf numFmtId="0" fontId="15" fillId="0" borderId="0" xfId="0" applyFont="1"/>
    <xf numFmtId="166" fontId="15" fillId="0" borderId="0" xfId="0" applyNumberFormat="1" applyFont="1"/>
    <xf numFmtId="166" fontId="15" fillId="0" borderId="0" xfId="1" applyNumberFormat="1" applyFont="1"/>
    <xf numFmtId="166" fontId="15" fillId="0" borderId="4" xfId="1" applyNumberFormat="1" applyFont="1" applyFill="1" applyBorder="1"/>
    <xf numFmtId="166" fontId="3" fillId="0" borderId="2" xfId="1" applyNumberFormat="1" applyFont="1" applyFill="1" applyBorder="1"/>
    <xf numFmtId="166" fontId="14" fillId="0" borderId="0" xfId="1" applyNumberFormat="1" applyFont="1"/>
    <xf numFmtId="166" fontId="13" fillId="0" borderId="0" xfId="1" applyNumberFormat="1" applyFont="1" applyFill="1" applyBorder="1"/>
    <xf numFmtId="166" fontId="13" fillId="0" borderId="0" xfId="0" applyNumberFormat="1" applyFont="1"/>
    <xf numFmtId="166" fontId="15" fillId="0" borderId="0" xfId="1" applyNumberFormat="1" applyFont="1" applyAlignment="1">
      <alignment horizontal="right"/>
    </xf>
    <xf numFmtId="164" fontId="13" fillId="0" borderId="0" xfId="1" applyNumberFormat="1" applyFont="1"/>
    <xf numFmtId="164" fontId="15" fillId="0" borderId="0" xfId="1" applyNumberFormat="1" applyFont="1"/>
    <xf numFmtId="164" fontId="14" fillId="0" borderId="0" xfId="1" applyNumberFormat="1" applyFont="1"/>
    <xf numFmtId="164" fontId="13" fillId="0" borderId="0" xfId="0" applyNumberFormat="1" applyFont="1"/>
    <xf numFmtId="0" fontId="15" fillId="0" borderId="0" xfId="0" applyFont="1" applyAlignment="1">
      <alignment horizontal="right"/>
    </xf>
    <xf numFmtId="0" fontId="16" fillId="0" borderId="7" xfId="0" applyFont="1" applyFill="1" applyBorder="1"/>
    <xf numFmtId="0" fontId="16" fillId="0" borderId="7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center"/>
    </xf>
    <xf numFmtId="164" fontId="16" fillId="0" borderId="7" xfId="0" applyNumberFormat="1" applyFont="1" applyFill="1" applyBorder="1"/>
    <xf numFmtId="164" fontId="17" fillId="0" borderId="7" xfId="0" applyNumberFormat="1" applyFont="1" applyFill="1" applyBorder="1"/>
    <xf numFmtId="49" fontId="16" fillId="0" borderId="7" xfId="0" applyNumberFormat="1" applyFont="1" applyFill="1" applyBorder="1"/>
    <xf numFmtId="0" fontId="16" fillId="0" borderId="8" xfId="0" applyFont="1" applyFill="1" applyBorder="1" applyAlignment="1">
      <alignment horizontal="left"/>
    </xf>
    <xf numFmtId="3" fontId="16" fillId="0" borderId="7" xfId="0" applyNumberFormat="1" applyFont="1" applyFill="1" applyBorder="1"/>
    <xf numFmtId="49" fontId="17" fillId="0" borderId="7" xfId="0" applyNumberFormat="1" applyFont="1" applyFill="1" applyBorder="1"/>
    <xf numFmtId="49" fontId="4" fillId="0" borderId="7" xfId="0" applyNumberFormat="1" applyFont="1" applyFill="1" applyBorder="1"/>
    <xf numFmtId="0" fontId="4" fillId="0" borderId="9" xfId="0" applyFont="1" applyFill="1" applyBorder="1"/>
    <xf numFmtId="0" fontId="4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3" fontId="4" fillId="0" borderId="7" xfId="0" applyNumberFormat="1" applyFont="1" applyFill="1" applyBorder="1"/>
    <xf numFmtId="0" fontId="16" fillId="0" borderId="9" xfId="0" applyFont="1" applyFill="1" applyBorder="1"/>
    <xf numFmtId="0" fontId="18" fillId="0" borderId="7" xfId="0" applyFont="1" applyFill="1" applyBorder="1" applyAlignment="1">
      <alignment horizontal="left"/>
    </xf>
    <xf numFmtId="0" fontId="18" fillId="0" borderId="7" xfId="0" applyFont="1" applyFill="1" applyBorder="1"/>
    <xf numFmtId="0" fontId="17" fillId="0" borderId="7" xfId="0" applyFont="1" applyFill="1" applyBorder="1" applyAlignment="1">
      <alignment horizontal="left"/>
    </xf>
    <xf numFmtId="0" fontId="16" fillId="0" borderId="9" xfId="0" applyFont="1" applyFill="1" applyBorder="1" applyAlignment="1">
      <alignment horizontal="right"/>
    </xf>
    <xf numFmtId="3" fontId="17" fillId="0" borderId="7" xfId="0" applyNumberFormat="1" applyFont="1" applyFill="1" applyBorder="1"/>
    <xf numFmtId="0" fontId="17" fillId="0" borderId="7" xfId="0" applyFont="1" applyFill="1" applyBorder="1"/>
    <xf numFmtId="0" fontId="17" fillId="0" borderId="7" xfId="0" applyFont="1" applyFill="1" applyBorder="1" applyAlignment="1">
      <alignment horizontal="center"/>
    </xf>
    <xf numFmtId="164" fontId="19" fillId="0" borderId="0" xfId="0" applyNumberFormat="1" applyFont="1" applyBorder="1"/>
    <xf numFmtId="164" fontId="20" fillId="0" borderId="0" xfId="0" applyNumberFormat="1" applyFont="1"/>
    <xf numFmtId="164" fontId="19" fillId="0" borderId="0" xfId="0" applyNumberFormat="1" applyFont="1"/>
    <xf numFmtId="0" fontId="19" fillId="0" borderId="0" xfId="0" applyFont="1"/>
    <xf numFmtId="41" fontId="21" fillId="0" borderId="0" xfId="0" applyNumberFormat="1" applyFont="1" applyBorder="1"/>
    <xf numFmtId="0" fontId="22" fillId="0" borderId="0" xfId="0" applyFont="1"/>
    <xf numFmtId="0" fontId="21" fillId="0" borderId="0" xfId="0" applyFont="1" applyBorder="1"/>
    <xf numFmtId="0" fontId="16" fillId="2" borderId="10" xfId="0" applyFont="1" applyFill="1" applyBorder="1"/>
    <xf numFmtId="0" fontId="16" fillId="2" borderId="3" xfId="0" applyFont="1" applyFill="1" applyBorder="1"/>
    <xf numFmtId="0" fontId="16" fillId="2" borderId="3" xfId="0" applyFont="1" applyFill="1" applyBorder="1" applyAlignment="1">
      <alignment horizontal="left"/>
    </xf>
    <xf numFmtId="0" fontId="17" fillId="2" borderId="3" xfId="0" applyFont="1" applyFill="1" applyBorder="1" applyAlignment="1">
      <alignment horizontal="center"/>
    </xf>
    <xf numFmtId="164" fontId="16" fillId="2" borderId="3" xfId="0" applyNumberFormat="1" applyFont="1" applyFill="1" applyBorder="1"/>
    <xf numFmtId="41" fontId="17" fillId="0" borderId="0" xfId="0" applyNumberFormat="1" applyFont="1" applyBorder="1"/>
    <xf numFmtId="0" fontId="23" fillId="0" borderId="0" xfId="0" applyFont="1"/>
    <xf numFmtId="0" fontId="17" fillId="0" borderId="0" xfId="0" applyFont="1" applyBorder="1"/>
    <xf numFmtId="0" fontId="17" fillId="2" borderId="2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164" fontId="17" fillId="2" borderId="4" xfId="0" applyNumberFormat="1" applyFont="1" applyFill="1" applyBorder="1" applyAlignment="1">
      <alignment horizontal="center"/>
    </xf>
    <xf numFmtId="41" fontId="16" fillId="0" borderId="0" xfId="0" applyNumberFormat="1" applyFont="1" applyBorder="1"/>
    <xf numFmtId="0" fontId="18" fillId="0" borderId="0" xfId="0" applyFont="1"/>
    <xf numFmtId="0" fontId="16" fillId="0" borderId="0" xfId="0" applyFont="1" applyBorder="1"/>
    <xf numFmtId="0" fontId="16" fillId="2" borderId="5" xfId="0" applyFont="1" applyFill="1" applyBorder="1"/>
    <xf numFmtId="0" fontId="16" fillId="2" borderId="11" xfId="0" applyFont="1" applyFill="1" applyBorder="1"/>
    <xf numFmtId="0" fontId="16" fillId="2" borderId="11" xfId="0" applyFont="1" applyFill="1" applyBorder="1" applyAlignment="1">
      <alignment horizontal="left"/>
    </xf>
    <xf numFmtId="0" fontId="16" fillId="2" borderId="11" xfId="0" applyFont="1" applyFill="1" applyBorder="1" applyAlignment="1">
      <alignment horizontal="center"/>
    </xf>
    <xf numFmtId="164" fontId="16" fillId="2" borderId="11" xfId="0" applyNumberFormat="1" applyFont="1" applyFill="1" applyBorder="1"/>
    <xf numFmtId="41" fontId="16" fillId="0" borderId="8" xfId="0" applyNumberFormat="1" applyFont="1" applyFill="1" applyBorder="1"/>
    <xf numFmtId="0" fontId="18" fillId="0" borderId="0" xfId="0" applyFont="1" applyFill="1" applyBorder="1"/>
    <xf numFmtId="0" fontId="16" fillId="0" borderId="0" xfId="0" applyFont="1" applyFill="1" applyBorder="1"/>
    <xf numFmtId="41" fontId="16" fillId="0" borderId="0" xfId="0" applyNumberFormat="1" applyFont="1" applyFill="1" applyBorder="1"/>
    <xf numFmtId="0" fontId="18" fillId="0" borderId="0" xfId="0" applyFont="1" applyFill="1"/>
    <xf numFmtId="0" fontId="16" fillId="0" borderId="0" xfId="0" applyFont="1" applyFill="1"/>
    <xf numFmtId="3" fontId="5" fillId="0" borderId="7" xfId="0" applyNumberFormat="1" applyFont="1" applyFill="1" applyBorder="1"/>
    <xf numFmtId="0" fontId="17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Border="1"/>
    <xf numFmtId="164" fontId="18" fillId="0" borderId="0" xfId="0" applyNumberFormat="1" applyFont="1" applyFill="1"/>
    <xf numFmtId="164" fontId="16" fillId="0" borderId="0" xfId="0" applyNumberFormat="1" applyFont="1" applyFill="1"/>
    <xf numFmtId="164" fontId="16" fillId="0" borderId="0" xfId="0" applyNumberFormat="1" applyFont="1" applyBorder="1"/>
    <xf numFmtId="164" fontId="18" fillId="0" borderId="0" xfId="0" applyNumberFormat="1" applyFont="1"/>
    <xf numFmtId="164" fontId="16" fillId="0" borderId="0" xfId="0" applyNumberFormat="1" applyFont="1"/>
    <xf numFmtId="0" fontId="16" fillId="0" borderId="0" xfId="0" applyFont="1"/>
    <xf numFmtId="164" fontId="17" fillId="0" borderId="0" xfId="0" applyNumberFormat="1" applyFont="1" applyBorder="1"/>
    <xf numFmtId="164" fontId="23" fillId="0" borderId="0" xfId="0" applyNumberFormat="1" applyFont="1"/>
    <xf numFmtId="164" fontId="17" fillId="0" borderId="0" xfId="0" applyNumberFormat="1" applyFont="1"/>
    <xf numFmtId="0" fontId="17" fillId="0" borderId="0" xfId="0" applyFont="1"/>
    <xf numFmtId="0" fontId="16" fillId="0" borderId="3" xfId="0" applyFont="1" applyFill="1" applyBorder="1"/>
    <xf numFmtId="0" fontId="16" fillId="0" borderId="12" xfId="0" applyFont="1" applyFill="1" applyBorder="1"/>
    <xf numFmtId="0" fontId="16" fillId="0" borderId="12" xfId="0" applyFont="1" applyFill="1" applyBorder="1" applyAlignment="1">
      <alignment horizontal="left"/>
    </xf>
    <xf numFmtId="164" fontId="16" fillId="0" borderId="3" xfId="0" applyNumberFormat="1" applyFont="1" applyFill="1" applyBorder="1" applyAlignment="1">
      <alignment horizontal="right"/>
    </xf>
    <xf numFmtId="164" fontId="17" fillId="0" borderId="0" xfId="0" applyNumberFormat="1" applyFont="1" applyFill="1" applyBorder="1"/>
    <xf numFmtId="164" fontId="23" fillId="0" borderId="0" xfId="0" applyNumberFormat="1" applyFont="1" applyFill="1" applyBorder="1"/>
    <xf numFmtId="0" fontId="16" fillId="0" borderId="7" xfId="0" applyFont="1" applyFill="1" applyBorder="1" applyAlignment="1">
      <alignment horizontal="right"/>
    </xf>
    <xf numFmtId="164" fontId="5" fillId="0" borderId="7" xfId="0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164" fontId="4" fillId="0" borderId="0" xfId="0" applyNumberFormat="1" applyFont="1" applyFill="1"/>
    <xf numFmtId="0" fontId="4" fillId="0" borderId="0" xfId="0" applyFont="1" applyFill="1"/>
    <xf numFmtId="0" fontId="17" fillId="0" borderId="11" xfId="0" applyFont="1" applyFill="1" applyBorder="1" applyAlignment="1">
      <alignment horizontal="center"/>
    </xf>
    <xf numFmtId="164" fontId="17" fillId="0" borderId="11" xfId="0" applyNumberFormat="1" applyFont="1" applyFill="1" applyBorder="1" applyAlignment="1">
      <alignment horizontal="right"/>
    </xf>
    <xf numFmtId="0" fontId="16" fillId="0" borderId="0" xfId="0" applyFont="1" applyFill="1" applyBorder="1" applyAlignment="1"/>
    <xf numFmtId="0" fontId="4" fillId="0" borderId="7" xfId="0" applyFont="1" applyFill="1" applyBorder="1"/>
    <xf numFmtId="164" fontId="5" fillId="0" borderId="7" xfId="0" applyNumberFormat="1" applyFont="1" applyFill="1" applyBorder="1"/>
    <xf numFmtId="15" fontId="4" fillId="0" borderId="7" xfId="0" applyNumberFormat="1" applyFont="1" applyFill="1" applyBorder="1"/>
    <xf numFmtId="0" fontId="5" fillId="0" borderId="7" xfId="0" applyFont="1" applyFill="1" applyBorder="1" applyAlignment="1">
      <alignment horizontal="center"/>
    </xf>
    <xf numFmtId="164" fontId="5" fillId="0" borderId="11" xfId="0" applyNumberFormat="1" applyFont="1" applyFill="1" applyBorder="1"/>
    <xf numFmtId="15" fontId="4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164" fontId="18" fillId="0" borderId="0" xfId="0" applyNumberFormat="1" applyFont="1" applyFill="1" applyBorder="1"/>
    <xf numFmtId="164" fontId="23" fillId="0" borderId="0" xfId="0" applyNumberFormat="1" applyFont="1" applyFill="1"/>
    <xf numFmtId="164" fontId="17" fillId="0" borderId="0" xfId="0" applyNumberFormat="1" applyFont="1" applyFill="1"/>
    <xf numFmtId="0" fontId="17" fillId="0" borderId="0" xfId="0" applyFont="1" applyFill="1"/>
    <xf numFmtId="0" fontId="17" fillId="0" borderId="7" xfId="0" applyFont="1" applyFill="1" applyBorder="1" applyAlignment="1"/>
    <xf numFmtId="0" fontId="16" fillId="0" borderId="7" xfId="0" applyFont="1" applyFill="1" applyBorder="1" applyAlignment="1"/>
    <xf numFmtId="164" fontId="17" fillId="0" borderId="7" xfId="0" applyNumberFormat="1" applyFont="1" applyFill="1" applyBorder="1" applyAlignment="1"/>
    <xf numFmtId="164" fontId="16" fillId="0" borderId="0" xfId="0" applyNumberFormat="1" applyFont="1" applyFill="1" applyBorder="1" applyAlignment="1"/>
    <xf numFmtId="0" fontId="16" fillId="0" borderId="7" xfId="0" applyFont="1" applyBorder="1" applyAlignment="1">
      <alignment horizontal="center"/>
    </xf>
    <xf numFmtId="164" fontId="16" fillId="0" borderId="8" xfId="0" applyNumberFormat="1" applyFont="1" applyFill="1" applyBorder="1"/>
    <xf numFmtId="164" fontId="5" fillId="0" borderId="8" xfId="0" applyNumberFormat="1" applyFont="1" applyFill="1" applyBorder="1"/>
    <xf numFmtId="49" fontId="16" fillId="0" borderId="0" xfId="0" applyNumberFormat="1" applyFont="1" applyFill="1" applyBorder="1"/>
    <xf numFmtId="0" fontId="17" fillId="0" borderId="8" xfId="0" applyFont="1" applyFill="1" applyBorder="1" applyAlignment="1">
      <alignment horizontal="left"/>
    </xf>
    <xf numFmtId="0" fontId="16" fillId="0" borderId="6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41" fontId="16" fillId="0" borderId="0" xfId="0" applyNumberFormat="1" applyFont="1"/>
    <xf numFmtId="3" fontId="5" fillId="0" borderId="8" xfId="0" applyNumberFormat="1" applyFont="1" applyFill="1" applyBorder="1"/>
    <xf numFmtId="0" fontId="16" fillId="0" borderId="7" xfId="0" applyFont="1" applyBorder="1" applyAlignment="1">
      <alignment horizontal="left"/>
    </xf>
    <xf numFmtId="0" fontId="17" fillId="0" borderId="13" xfId="0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7" fillId="3" borderId="14" xfId="0" applyFont="1" applyFill="1" applyBorder="1" applyAlignment="1">
      <alignment horizontal="center"/>
    </xf>
    <xf numFmtId="41" fontId="17" fillId="3" borderId="15" xfId="0" applyNumberFormat="1" applyFont="1" applyFill="1" applyBorder="1"/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 horizontal="center"/>
    </xf>
    <xf numFmtId="41" fontId="21" fillId="0" borderId="0" xfId="0" applyNumberFormat="1" applyFont="1"/>
    <xf numFmtId="0" fontId="21" fillId="0" borderId="0" xfId="0" applyFont="1" applyAlignment="1">
      <alignment horizontal="left"/>
    </xf>
    <xf numFmtId="0" fontId="21" fillId="0" borderId="0" xfId="0" applyFont="1"/>
    <xf numFmtId="0" fontId="17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0" fontId="21" fillId="2" borderId="10" xfId="0" applyFont="1" applyFill="1" applyBorder="1"/>
    <xf numFmtId="0" fontId="21" fillId="2" borderId="3" xfId="0" applyFont="1" applyFill="1" applyBorder="1"/>
    <xf numFmtId="0" fontId="21" fillId="2" borderId="3" xfId="0" applyFont="1" applyFill="1" applyBorder="1" applyAlignment="1">
      <alignment horizontal="left"/>
    </xf>
    <xf numFmtId="0" fontId="19" fillId="2" borderId="3" xfId="0" applyFont="1" applyFill="1" applyBorder="1" applyAlignment="1">
      <alignment horizontal="center"/>
    </xf>
    <xf numFmtId="164" fontId="21" fillId="2" borderId="3" xfId="0" applyNumberFormat="1" applyFont="1" applyFill="1" applyBorder="1"/>
    <xf numFmtId="0" fontId="21" fillId="0" borderId="0" xfId="0" applyFont="1" applyFill="1" applyBorder="1"/>
    <xf numFmtId="41" fontId="16" fillId="0" borderId="7" xfId="0" applyNumberFormat="1" applyFont="1" applyFill="1" applyBorder="1"/>
    <xf numFmtId="41" fontId="17" fillId="0" borderId="7" xfId="0" applyNumberFormat="1" applyFont="1" applyFill="1" applyBorder="1"/>
    <xf numFmtId="0" fontId="17" fillId="0" borderId="16" xfId="0" applyFont="1" applyFill="1" applyBorder="1"/>
    <xf numFmtId="0" fontId="16" fillId="0" borderId="16" xfId="0" applyFont="1" applyFill="1" applyBorder="1"/>
    <xf numFmtId="164" fontId="21" fillId="0" borderId="0" xfId="0" applyNumberFormat="1" applyFont="1" applyFill="1"/>
    <xf numFmtId="0" fontId="21" fillId="0" borderId="0" xfId="0" applyFont="1" applyFill="1"/>
    <xf numFmtId="164" fontId="21" fillId="0" borderId="0" xfId="0" applyNumberFormat="1" applyFont="1"/>
    <xf numFmtId="0" fontId="19" fillId="0" borderId="0" xfId="0" applyFont="1" applyFill="1" applyBorder="1"/>
    <xf numFmtId="164" fontId="1" fillId="0" borderId="0" xfId="0" applyNumberFormat="1" applyFont="1" applyFill="1"/>
    <xf numFmtId="0" fontId="1" fillId="0" borderId="0" xfId="0" applyFont="1" applyFill="1"/>
    <xf numFmtId="164" fontId="17" fillId="0" borderId="7" xfId="0" applyNumberFormat="1" applyFont="1" applyFill="1" applyBorder="1" applyAlignment="1">
      <alignment horizontal="right"/>
    </xf>
    <xf numFmtId="164" fontId="19" fillId="0" borderId="0" xfId="0" applyNumberFormat="1" applyFont="1" applyFill="1" applyBorder="1"/>
    <xf numFmtId="0" fontId="5" fillId="0" borderId="7" xfId="0" applyFont="1" applyFill="1" applyBorder="1"/>
    <xf numFmtId="0" fontId="16" fillId="0" borderId="16" xfId="0" applyFont="1" applyFill="1" applyBorder="1" applyAlignment="1">
      <alignment horizontal="left"/>
    </xf>
    <xf numFmtId="164" fontId="21" fillId="0" borderId="0" xfId="0" applyNumberFormat="1" applyFont="1" applyFill="1" applyBorder="1"/>
    <xf numFmtId="0" fontId="16" fillId="0" borderId="6" xfId="0" applyFont="1" applyFill="1" applyBorder="1" applyAlignment="1"/>
    <xf numFmtId="164" fontId="5" fillId="0" borderId="0" xfId="0" applyNumberFormat="1" applyFont="1" applyFill="1" applyBorder="1" applyAlignment="1">
      <alignment horizontal="right"/>
    </xf>
    <xf numFmtId="0" fontId="17" fillId="2" borderId="5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164" fontId="22" fillId="0" borderId="0" xfId="0" applyNumberFormat="1" applyFont="1" applyFill="1"/>
    <xf numFmtId="164" fontId="4" fillId="0" borderId="7" xfId="0" applyNumberFormat="1" applyFont="1" applyFill="1" applyBorder="1"/>
    <xf numFmtId="0" fontId="4" fillId="0" borderId="3" xfId="0" applyFont="1" applyFill="1" applyBorder="1" applyAlignment="1">
      <alignment horizontal="center"/>
    </xf>
    <xf numFmtId="164" fontId="5" fillId="0" borderId="3" xfId="0" applyNumberFormat="1" applyFont="1" applyFill="1" applyBorder="1"/>
    <xf numFmtId="0" fontId="17" fillId="0" borderId="17" xfId="0" applyFont="1" applyFill="1" applyBorder="1" applyAlignment="1">
      <alignment horizontal="left"/>
    </xf>
    <xf numFmtId="0" fontId="16" fillId="0" borderId="16" xfId="0" applyFont="1" applyFill="1" applyBorder="1" applyAlignment="1"/>
    <xf numFmtId="164" fontId="17" fillId="0" borderId="0" xfId="0" applyNumberFormat="1" applyFont="1" applyFill="1" applyBorder="1" applyAlignment="1"/>
    <xf numFmtId="164" fontId="4" fillId="0" borderId="8" xfId="0" applyNumberFormat="1" applyFont="1" applyFill="1" applyBorder="1"/>
    <xf numFmtId="164" fontId="5" fillId="0" borderId="4" xfId="0" applyNumberFormat="1" applyFont="1" applyFill="1" applyBorder="1" applyAlignment="1">
      <alignment horizontal="right"/>
    </xf>
    <xf numFmtId="0" fontId="16" fillId="0" borderId="18" xfId="0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right"/>
    </xf>
    <xf numFmtId="0" fontId="17" fillId="0" borderId="5" xfId="0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right"/>
    </xf>
    <xf numFmtId="0" fontId="17" fillId="0" borderId="7" xfId="0" applyFont="1" applyFill="1" applyBorder="1" applyAlignment="1">
      <alignment wrapText="1"/>
    </xf>
    <xf numFmtId="164" fontId="17" fillId="0" borderId="8" xfId="0" applyNumberFormat="1" applyFont="1" applyFill="1" applyBorder="1"/>
    <xf numFmtId="0" fontId="16" fillId="0" borderId="7" xfId="0" applyFont="1" applyBorder="1"/>
    <xf numFmtId="41" fontId="17" fillId="0" borderId="0" xfId="0" applyNumberFormat="1" applyFont="1" applyFill="1" applyBorder="1"/>
    <xf numFmtId="0" fontId="23" fillId="0" borderId="0" xfId="0" applyFont="1" applyFill="1"/>
    <xf numFmtId="3" fontId="17" fillId="0" borderId="0" xfId="0" applyNumberFormat="1" applyFont="1" applyFill="1" applyBorder="1"/>
    <xf numFmtId="164" fontId="5" fillId="0" borderId="0" xfId="0" applyNumberFormat="1" applyFont="1" applyFill="1" applyBorder="1"/>
    <xf numFmtId="49" fontId="16" fillId="0" borderId="9" xfId="0" applyNumberFormat="1" applyFont="1" applyFill="1" applyBorder="1"/>
    <xf numFmtId="0" fontId="15" fillId="0" borderId="0" xfId="0" applyFont="1" applyAlignment="1">
      <alignment vertical="center"/>
    </xf>
    <xf numFmtId="37" fontId="13" fillId="0" borderId="0" xfId="0" applyNumberFormat="1" applyFont="1" applyAlignment="1">
      <alignment horizontal="right" wrapText="1"/>
    </xf>
    <xf numFmtId="37" fontId="13" fillId="0" borderId="0" xfId="0" applyNumberFormat="1" applyFont="1"/>
    <xf numFmtId="3" fontId="13" fillId="0" borderId="0" xfId="0" applyNumberFormat="1" applyFont="1"/>
    <xf numFmtId="3" fontId="13" fillId="0" borderId="0" xfId="0" applyNumberFormat="1" applyFont="1" applyAlignment="1">
      <alignment vertical="top" wrapText="1"/>
    </xf>
    <xf numFmtId="41" fontId="21" fillId="0" borderId="0" xfId="0" applyNumberFormat="1" applyFont="1" applyAlignment="1">
      <alignment horizontal="center"/>
    </xf>
    <xf numFmtId="3" fontId="17" fillId="0" borderId="7" xfId="0" applyNumberFormat="1" applyFont="1" applyFill="1" applyBorder="1" applyAlignment="1">
      <alignment horizontal="right"/>
    </xf>
    <xf numFmtId="3" fontId="24" fillId="0" borderId="0" xfId="0" applyNumberFormat="1" applyFont="1" applyAlignment="1">
      <alignment horizontal="right" vertical="center" readingOrder="1"/>
    </xf>
    <xf numFmtId="3" fontId="16" fillId="0" borderId="0" xfId="0" applyNumberFormat="1" applyFont="1" applyFill="1" applyBorder="1"/>
    <xf numFmtId="166" fontId="15" fillId="0" borderId="0" xfId="1" applyNumberFormat="1" applyFont="1" applyAlignment="1"/>
    <xf numFmtId="164" fontId="15" fillId="0" borderId="0" xfId="1" applyNumberFormat="1" applyFont="1" applyAlignment="1"/>
    <xf numFmtId="41" fontId="4" fillId="0" borderId="7" xfId="0" applyNumberFormat="1" applyFont="1" applyFill="1" applyBorder="1"/>
    <xf numFmtId="0" fontId="13" fillId="0" borderId="0" xfId="0" applyFont="1" applyBorder="1" applyAlignment="1">
      <alignment shrinkToFit="1"/>
    </xf>
    <xf numFmtId="164" fontId="13" fillId="0" borderId="3" xfId="1" applyNumberFormat="1" applyFont="1" applyFill="1" applyBorder="1" applyAlignment="1">
      <alignment horizontal="center"/>
    </xf>
    <xf numFmtId="164" fontId="2" fillId="0" borderId="3" xfId="1" applyNumberFormat="1" applyFont="1" applyFill="1" applyBorder="1" applyAlignment="1">
      <alignment horizontal="center"/>
    </xf>
    <xf numFmtId="166" fontId="2" fillId="0" borderId="4" xfId="1" applyNumberFormat="1" applyFont="1" applyFill="1" applyBorder="1"/>
    <xf numFmtId="166" fontId="25" fillId="0" borderId="4" xfId="1" applyNumberFormat="1" applyFont="1" applyFill="1" applyBorder="1"/>
    <xf numFmtId="166" fontId="2" fillId="0" borderId="2" xfId="1" applyNumberFormat="1" applyFont="1" applyFill="1" applyBorder="1"/>
    <xf numFmtId="166" fontId="13" fillId="0" borderId="0" xfId="1" applyNumberFormat="1" applyFont="1" applyFill="1"/>
    <xf numFmtId="166" fontId="15" fillId="0" borderId="0" xfId="1" applyNumberFormat="1" applyFont="1" applyFill="1" applyAlignment="1">
      <alignment horizontal="right"/>
    </xf>
    <xf numFmtId="166" fontId="13" fillId="4" borderId="2" xfId="1" applyNumberFormat="1" applyFont="1" applyFill="1" applyBorder="1"/>
    <xf numFmtId="166" fontId="15" fillId="4" borderId="2" xfId="1" applyNumberFormat="1" applyFont="1" applyFill="1" applyBorder="1"/>
    <xf numFmtId="166" fontId="2" fillId="4" borderId="4" xfId="1" applyNumberFormat="1" applyFont="1" applyFill="1" applyBorder="1"/>
    <xf numFmtId="166" fontId="25" fillId="4" borderId="4" xfId="1" applyNumberFormat="1" applyFont="1" applyFill="1" applyBorder="1"/>
    <xf numFmtId="164" fontId="2" fillId="4" borderId="3" xfId="1" applyNumberFormat="1" applyFont="1" applyFill="1" applyBorder="1" applyAlignment="1">
      <alignment horizontal="center"/>
    </xf>
    <xf numFmtId="164" fontId="13" fillId="4" borderId="10" xfId="1" applyNumberFormat="1" applyFont="1" applyFill="1" applyBorder="1" applyAlignment="1">
      <alignment horizontal="center"/>
    </xf>
    <xf numFmtId="164" fontId="13" fillId="0" borderId="19" xfId="1" applyNumberFormat="1" applyFont="1" applyFill="1" applyBorder="1" applyAlignment="1">
      <alignment horizontal="center"/>
    </xf>
    <xf numFmtId="166" fontId="13" fillId="0" borderId="20" xfId="1" applyNumberFormat="1" applyFont="1" applyFill="1" applyBorder="1"/>
    <xf numFmtId="166" fontId="3" fillId="4" borderId="4" xfId="1" applyNumberFormat="1" applyFont="1" applyFill="1" applyBorder="1"/>
    <xf numFmtId="166" fontId="13" fillId="0" borderId="0" xfId="1" applyNumberFormat="1" applyFont="1" applyBorder="1" applyAlignment="1">
      <alignment horizontal="right"/>
    </xf>
    <xf numFmtId="0" fontId="15" fillId="0" borderId="0" xfId="0" applyFont="1" applyBorder="1" applyAlignment="1"/>
    <xf numFmtId="166" fontId="15" fillId="0" borderId="0" xfId="1" applyNumberFormat="1" applyFont="1" applyBorder="1" applyAlignment="1">
      <alignment horizontal="right"/>
    </xf>
    <xf numFmtId="166" fontId="13" fillId="0" borderId="1" xfId="1" applyNumberFormat="1" applyFont="1" applyFill="1" applyBorder="1"/>
    <xf numFmtId="166" fontId="13" fillId="0" borderId="21" xfId="1" applyNumberFormat="1" applyFont="1" applyFill="1" applyBorder="1"/>
    <xf numFmtId="166" fontId="13" fillId="0" borderId="22" xfId="1" applyNumberFormat="1" applyFont="1" applyBorder="1"/>
    <xf numFmtId="166" fontId="13" fillId="4" borderId="23" xfId="1" applyNumberFormat="1" applyFont="1" applyFill="1" applyBorder="1"/>
    <xf numFmtId="166" fontId="15" fillId="0" borderId="21" xfId="1" applyNumberFormat="1" applyFont="1" applyFill="1" applyBorder="1"/>
    <xf numFmtId="166" fontId="15" fillId="0" borderId="24" xfId="1" applyNumberFormat="1" applyFont="1" applyFill="1" applyBorder="1"/>
    <xf numFmtId="166" fontId="13" fillId="0" borderId="22" xfId="1" applyNumberFormat="1" applyFont="1" applyFill="1" applyBorder="1"/>
    <xf numFmtId="166" fontId="2" fillId="0" borderId="21" xfId="1" applyNumberFormat="1" applyFont="1" applyFill="1" applyBorder="1"/>
    <xf numFmtId="166" fontId="2" fillId="0" borderId="24" xfId="1" applyNumberFormat="1" applyFont="1" applyFill="1" applyBorder="1"/>
    <xf numFmtId="166" fontId="2" fillId="4" borderId="23" xfId="1" applyNumberFormat="1" applyFont="1" applyFill="1" applyBorder="1"/>
    <xf numFmtId="166" fontId="2" fillId="0" borderId="25" xfId="1" applyNumberFormat="1" applyFont="1" applyFill="1" applyBorder="1"/>
    <xf numFmtId="164" fontId="15" fillId="0" borderId="0" xfId="1" applyNumberFormat="1" applyFont="1" applyBorder="1" applyAlignment="1">
      <alignment horizontal="center" vertical="center"/>
    </xf>
    <xf numFmtId="164" fontId="15" fillId="0" borderId="0" xfId="1" applyNumberFormat="1" applyFont="1" applyFill="1" applyBorder="1" applyAlignment="1">
      <alignment horizontal="center" vertical="center"/>
    </xf>
    <xf numFmtId="166" fontId="2" fillId="0" borderId="0" xfId="1" applyNumberFormat="1" applyFont="1" applyFill="1" applyBorder="1"/>
    <xf numFmtId="166" fontId="25" fillId="0" borderId="0" xfId="1" applyNumberFormat="1" applyFont="1" applyFill="1" applyBorder="1"/>
    <xf numFmtId="166" fontId="3" fillId="0" borderId="0" xfId="1" applyNumberFormat="1" applyFont="1" applyFill="1" applyBorder="1"/>
    <xf numFmtId="164" fontId="2" fillId="0" borderId="0" xfId="1" applyNumberFormat="1" applyFont="1" applyFill="1" applyBorder="1" applyAlignment="1">
      <alignment horizontal="center"/>
    </xf>
    <xf numFmtId="166" fontId="2" fillId="4" borderId="26" xfId="1" applyNumberFormat="1" applyFont="1" applyFill="1" applyBorder="1"/>
    <xf numFmtId="0" fontId="13" fillId="5" borderId="27" xfId="0" applyFont="1" applyFill="1" applyBorder="1"/>
    <xf numFmtId="164" fontId="15" fillId="5" borderId="28" xfId="1" applyNumberFormat="1" applyFont="1" applyFill="1" applyBorder="1" applyAlignment="1">
      <alignment horizontal="center"/>
    </xf>
    <xf numFmtId="164" fontId="15" fillId="5" borderId="0" xfId="1" applyNumberFormat="1" applyFont="1" applyFill="1" applyBorder="1" applyAlignment="1">
      <alignment horizontal="right"/>
    </xf>
    <xf numFmtId="0" fontId="13" fillId="5" borderId="27" xfId="0" applyFont="1" applyFill="1" applyBorder="1" applyAlignment="1">
      <alignment horizontal="right"/>
    </xf>
    <xf numFmtId="166" fontId="13" fillId="5" borderId="28" xfId="0" applyNumberFormat="1" applyFont="1" applyFill="1" applyBorder="1"/>
    <xf numFmtId="166" fontId="13" fillId="5" borderId="27" xfId="0" applyNumberFormat="1" applyFont="1" applyFill="1" applyBorder="1" applyAlignment="1">
      <alignment horizontal="right"/>
    </xf>
    <xf numFmtId="166" fontId="13" fillId="5" borderId="28" xfId="1" applyNumberFormat="1" applyFont="1" applyFill="1" applyBorder="1"/>
    <xf numFmtId="0" fontId="15" fillId="5" borderId="27" xfId="0" applyFont="1" applyFill="1" applyBorder="1"/>
    <xf numFmtId="164" fontId="15" fillId="5" borderId="29" xfId="1" applyNumberFormat="1" applyFont="1" applyFill="1" applyBorder="1" applyAlignment="1">
      <alignment horizontal="right"/>
    </xf>
    <xf numFmtId="166" fontId="13" fillId="5" borderId="30" xfId="0" applyNumberFormat="1" applyFont="1" applyFill="1" applyBorder="1" applyAlignment="1">
      <alignment horizontal="right"/>
    </xf>
    <xf numFmtId="166" fontId="13" fillId="5" borderId="30" xfId="0" applyNumberFormat="1" applyFont="1" applyFill="1" applyBorder="1"/>
    <xf numFmtId="164" fontId="3" fillId="5" borderId="31" xfId="1" applyNumberFormat="1" applyFont="1" applyFill="1" applyBorder="1" applyAlignment="1">
      <alignment vertical="center" wrapText="1"/>
    </xf>
    <xf numFmtId="164" fontId="3" fillId="5" borderId="32" xfId="1" applyNumberFormat="1" applyFont="1" applyFill="1" applyBorder="1" applyAlignment="1">
      <alignment vertical="center" wrapText="1"/>
    </xf>
    <xf numFmtId="0" fontId="3" fillId="5" borderId="15" xfId="0" applyFont="1" applyFill="1" applyBorder="1" applyAlignment="1">
      <alignment horizontal="center" vertical="center" wrapText="1"/>
    </xf>
    <xf numFmtId="166" fontId="26" fillId="0" borderId="33" xfId="1" applyNumberFormat="1" applyFont="1" applyFill="1" applyBorder="1"/>
    <xf numFmtId="166" fontId="27" fillId="4" borderId="34" xfId="1" applyNumberFormat="1" applyFont="1" applyFill="1" applyBorder="1"/>
    <xf numFmtId="166" fontId="27" fillId="0" borderId="33" xfId="1" applyNumberFormat="1" applyFont="1" applyFill="1" applyBorder="1"/>
    <xf numFmtId="166" fontId="27" fillId="0" borderId="25" xfId="1" applyNumberFormat="1" applyFont="1" applyFill="1" applyBorder="1"/>
    <xf numFmtId="166" fontId="27" fillId="0" borderId="26" xfId="1" applyNumberFormat="1" applyFont="1" applyFill="1" applyBorder="1"/>
    <xf numFmtId="166" fontId="6" fillId="0" borderId="33" xfId="1" applyNumberFormat="1" applyFont="1" applyFill="1" applyBorder="1"/>
    <xf numFmtId="166" fontId="6" fillId="0" borderId="25" xfId="1" applyNumberFormat="1" applyFont="1" applyFill="1" applyBorder="1"/>
    <xf numFmtId="166" fontId="6" fillId="4" borderId="34" xfId="1" applyNumberFormat="1" applyFont="1" applyFill="1" applyBorder="1"/>
    <xf numFmtId="166" fontId="26" fillId="0" borderId="26" xfId="1" applyNumberFormat="1" applyFont="1" applyBorder="1"/>
    <xf numFmtId="0" fontId="27" fillId="0" borderId="0" xfId="0" applyFont="1" applyBorder="1" applyAlignment="1"/>
    <xf numFmtId="166" fontId="28" fillId="0" borderId="0" xfId="1" applyNumberFormat="1" applyFont="1" applyAlignment="1">
      <alignment horizontal="right"/>
    </xf>
    <xf numFmtId="166" fontId="27" fillId="0" borderId="29" xfId="0" applyNumberFormat="1" applyFont="1" applyBorder="1"/>
    <xf numFmtId="166" fontId="27" fillId="0" borderId="30" xfId="0" applyNumberFormat="1" applyFont="1" applyBorder="1"/>
    <xf numFmtId="166" fontId="27" fillId="0" borderId="35" xfId="0" applyNumberFormat="1" applyFont="1" applyBorder="1"/>
    <xf numFmtId="166" fontId="27" fillId="0" borderId="0" xfId="1" applyNumberFormat="1" applyFont="1" applyAlignment="1"/>
    <xf numFmtId="164" fontId="28" fillId="0" borderId="0" xfId="1" applyNumberFormat="1" applyFont="1"/>
    <xf numFmtId="164" fontId="27" fillId="0" borderId="0" xfId="0" applyNumberFormat="1" applyFont="1"/>
    <xf numFmtId="164" fontId="27" fillId="0" borderId="0" xfId="1" applyNumberFormat="1" applyFont="1" applyAlignment="1"/>
    <xf numFmtId="164" fontId="29" fillId="0" borderId="0" xfId="1" applyNumberFormat="1" applyFont="1"/>
    <xf numFmtId="164" fontId="26" fillId="0" borderId="36" xfId="0" applyNumberFormat="1" applyFont="1" applyBorder="1"/>
    <xf numFmtId="0" fontId="17" fillId="0" borderId="0" xfId="0" applyFont="1" applyBorder="1" applyAlignment="1">
      <alignment horizontal="center"/>
    </xf>
    <xf numFmtId="41" fontId="18" fillId="0" borderId="0" xfId="0" applyNumberFormat="1" applyFont="1" applyFill="1"/>
    <xf numFmtId="3" fontId="18" fillId="0" borderId="0" xfId="0" applyNumberFormat="1" applyFont="1" applyFill="1"/>
    <xf numFmtId="3" fontId="16" fillId="0" borderId="28" xfId="0" applyNumberFormat="1" applyFont="1" applyFill="1" applyBorder="1" applyAlignment="1">
      <alignment horizontal="left"/>
    </xf>
    <xf numFmtId="164" fontId="16" fillId="0" borderId="27" xfId="0" applyNumberFormat="1" applyFont="1" applyFill="1" applyBorder="1" applyAlignment="1">
      <alignment horizontal="right"/>
    </xf>
    <xf numFmtId="164" fontId="30" fillId="0" borderId="37" xfId="0" applyNumberFormat="1" applyFont="1" applyFill="1" applyBorder="1" applyAlignment="1">
      <alignment horizontal="right"/>
    </xf>
    <xf numFmtId="0" fontId="27" fillId="6" borderId="38" xfId="0" applyFont="1" applyFill="1" applyBorder="1" applyAlignment="1">
      <alignment horizontal="left"/>
    </xf>
    <xf numFmtId="164" fontId="27" fillId="6" borderId="39" xfId="0" applyNumberFormat="1" applyFont="1" applyFill="1" applyBorder="1" applyAlignment="1">
      <alignment horizontal="right"/>
    </xf>
    <xf numFmtId="0" fontId="27" fillId="6" borderId="29" xfId="0" applyFont="1" applyFill="1" applyBorder="1" applyAlignment="1">
      <alignment horizontal="left"/>
    </xf>
    <xf numFmtId="3" fontId="16" fillId="0" borderId="30" xfId="0" applyNumberFormat="1" applyFont="1" applyFill="1" applyBorder="1" applyAlignment="1">
      <alignment horizontal="left"/>
    </xf>
    <xf numFmtId="3" fontId="30" fillId="0" borderId="35" xfId="0" applyNumberFormat="1" applyFont="1" applyFill="1" applyBorder="1" applyAlignment="1">
      <alignment horizontal="left"/>
    </xf>
    <xf numFmtId="164" fontId="27" fillId="6" borderId="29" xfId="0" applyNumberFormat="1" applyFont="1" applyFill="1" applyBorder="1" applyAlignment="1">
      <alignment horizontal="right"/>
    </xf>
    <xf numFmtId="41" fontId="16" fillId="0" borderId="30" xfId="0" applyNumberFormat="1" applyFont="1" applyFill="1" applyBorder="1" applyAlignment="1">
      <alignment horizontal="left"/>
    </xf>
    <xf numFmtId="164" fontId="16" fillId="0" borderId="30" xfId="0" applyNumberFormat="1" applyFont="1" applyFill="1" applyBorder="1" applyAlignment="1">
      <alignment horizontal="left"/>
    </xf>
    <xf numFmtId="41" fontId="16" fillId="0" borderId="30" xfId="0" applyNumberFormat="1" applyFont="1" applyFill="1" applyBorder="1" applyAlignment="1">
      <alignment horizontal="center"/>
    </xf>
    <xf numFmtId="3" fontId="16" fillId="0" borderId="30" xfId="0" applyNumberFormat="1" applyFont="1" applyFill="1" applyBorder="1" applyAlignment="1">
      <alignment horizontal="right"/>
    </xf>
    <xf numFmtId="41" fontId="30" fillId="0" borderId="35" xfId="0" applyNumberFormat="1" applyFont="1" applyFill="1" applyBorder="1" applyAlignment="1">
      <alignment horizontal="center"/>
    </xf>
    <xf numFmtId="0" fontId="30" fillId="0" borderId="40" xfId="0" applyFont="1" applyFill="1" applyBorder="1" applyAlignment="1">
      <alignment horizontal="left"/>
    </xf>
    <xf numFmtId="0" fontId="17" fillId="0" borderId="0" xfId="0" applyFont="1" applyAlignment="1">
      <alignment horizontal="center"/>
    </xf>
    <xf numFmtId="0" fontId="30" fillId="0" borderId="16" xfId="0" applyFont="1" applyBorder="1" applyAlignment="1">
      <alignment vertical="top"/>
    </xf>
    <xf numFmtId="164" fontId="15" fillId="0" borderId="0" xfId="0" applyNumberFormat="1" applyFont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/>
    <xf numFmtId="164" fontId="15" fillId="0" borderId="0" xfId="0" applyNumberFormat="1" applyFont="1" applyFill="1" applyBorder="1"/>
    <xf numFmtId="0" fontId="17" fillId="6" borderId="38" xfId="0" applyFont="1" applyFill="1" applyBorder="1" applyAlignment="1">
      <alignment horizontal="left"/>
    </xf>
    <xf numFmtId="0" fontId="17" fillId="6" borderId="29" xfId="0" applyFont="1" applyFill="1" applyBorder="1" applyAlignment="1">
      <alignment horizontal="left"/>
    </xf>
    <xf numFmtId="164" fontId="17" fillId="6" borderId="29" xfId="0" applyNumberFormat="1" applyFont="1" applyFill="1" applyBorder="1" applyAlignment="1">
      <alignment horizontal="right"/>
    </xf>
    <xf numFmtId="164" fontId="17" fillId="6" borderId="39" xfId="0" applyNumberFormat="1" applyFont="1" applyFill="1" applyBorder="1" applyAlignment="1">
      <alignment horizontal="right"/>
    </xf>
    <xf numFmtId="0" fontId="17" fillId="0" borderId="40" xfId="0" applyFont="1" applyFill="1" applyBorder="1" applyAlignment="1">
      <alignment horizontal="left"/>
    </xf>
    <xf numFmtId="3" fontId="17" fillId="0" borderId="35" xfId="0" applyNumberFormat="1" applyFont="1" applyFill="1" applyBorder="1" applyAlignment="1">
      <alignment horizontal="left"/>
    </xf>
    <xf numFmtId="41" fontId="17" fillId="0" borderId="35" xfId="0" applyNumberFormat="1" applyFont="1" applyFill="1" applyBorder="1" applyAlignment="1">
      <alignment horizontal="center"/>
    </xf>
    <xf numFmtId="164" fontId="17" fillId="0" borderId="37" xfId="0" applyNumberFormat="1" applyFont="1" applyFill="1" applyBorder="1" applyAlignment="1">
      <alignment horizontal="right"/>
    </xf>
    <xf numFmtId="164" fontId="15" fillId="7" borderId="11" xfId="1" applyNumberFormat="1" applyFont="1" applyFill="1" applyBorder="1" applyAlignment="1">
      <alignment horizontal="center" vertical="center"/>
    </xf>
    <xf numFmtId="164" fontId="15" fillId="0" borderId="7" xfId="1" applyNumberFormat="1" applyFont="1" applyBorder="1" applyAlignment="1">
      <alignment horizontal="center" vertical="center" wrapText="1"/>
    </xf>
    <xf numFmtId="164" fontId="13" fillId="7" borderId="3" xfId="1" applyNumberFormat="1" applyFont="1" applyFill="1" applyBorder="1" applyAlignment="1">
      <alignment horizontal="center"/>
    </xf>
    <xf numFmtId="164" fontId="2" fillId="7" borderId="3" xfId="1" applyNumberFormat="1" applyFont="1" applyFill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164" fontId="13" fillId="0" borderId="3" xfId="1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166" fontId="13" fillId="7" borderId="4" xfId="1" applyNumberFormat="1" applyFont="1" applyFill="1" applyBorder="1"/>
    <xf numFmtId="166" fontId="2" fillId="7" borderId="4" xfId="1" applyNumberFormat="1" applyFont="1" applyFill="1" applyBorder="1"/>
    <xf numFmtId="166" fontId="13" fillId="7" borderId="4" xfId="0" applyNumberFormat="1" applyFont="1" applyFill="1" applyBorder="1"/>
    <xf numFmtId="166" fontId="13" fillId="0" borderId="4" xfId="0" applyNumberFormat="1" applyFont="1" applyBorder="1" applyAlignment="1">
      <alignment horizontal="right"/>
    </xf>
    <xf numFmtId="166" fontId="25" fillId="0" borderId="4" xfId="1" applyNumberFormat="1" applyFont="1" applyBorder="1"/>
    <xf numFmtId="166" fontId="13" fillId="0" borderId="4" xfId="0" applyNumberFormat="1" applyFont="1" applyBorder="1"/>
    <xf numFmtId="166" fontId="13" fillId="7" borderId="3" xfId="1" applyNumberFormat="1" applyFont="1" applyFill="1" applyBorder="1"/>
    <xf numFmtId="166" fontId="13" fillId="0" borderId="3" xfId="1" applyNumberFormat="1" applyFont="1" applyBorder="1"/>
    <xf numFmtId="166" fontId="15" fillId="7" borderId="11" xfId="1" applyNumberFormat="1" applyFont="1" applyFill="1" applyBorder="1"/>
    <xf numFmtId="166" fontId="15" fillId="0" borderId="11" xfId="1" applyNumberFormat="1" applyFont="1" applyBorder="1"/>
    <xf numFmtId="166" fontId="13" fillId="7" borderId="11" xfId="1" applyNumberFormat="1" applyFont="1" applyFill="1" applyBorder="1"/>
    <xf numFmtId="166" fontId="13" fillId="0" borderId="10" xfId="1" applyNumberFormat="1" applyFont="1" applyBorder="1"/>
    <xf numFmtId="166" fontId="2" fillId="0" borderId="2" xfId="1" applyNumberFormat="1" applyFont="1" applyBorder="1"/>
    <xf numFmtId="166" fontId="15" fillId="0" borderId="5" xfId="1" applyNumberFormat="1" applyFont="1" applyFill="1" applyBorder="1"/>
    <xf numFmtId="166" fontId="15" fillId="0" borderId="11" xfId="1" applyNumberFormat="1" applyFont="1" applyFill="1" applyBorder="1"/>
    <xf numFmtId="166" fontId="2" fillId="7" borderId="3" xfId="1" applyNumberFormat="1" applyFont="1" applyFill="1" applyBorder="1"/>
    <xf numFmtId="166" fontId="2" fillId="0" borderId="10" xfId="1" applyNumberFormat="1" applyFont="1" applyBorder="1"/>
    <xf numFmtId="166" fontId="3" fillId="7" borderId="11" xfId="1" applyNumberFormat="1" applyFont="1" applyFill="1" applyBorder="1"/>
    <xf numFmtId="166" fontId="3" fillId="0" borderId="5" xfId="1" applyNumberFormat="1" applyFont="1" applyFill="1" applyBorder="1"/>
    <xf numFmtId="166" fontId="13" fillId="0" borderId="0" xfId="1" applyNumberFormat="1" applyFont="1" applyAlignment="1">
      <alignment horizontal="right"/>
    </xf>
    <xf numFmtId="0" fontId="15" fillId="0" borderId="0" xfId="0" applyFont="1" applyAlignment="1"/>
    <xf numFmtId="166" fontId="31" fillId="0" borderId="0" xfId="1" applyNumberFormat="1" applyFont="1" applyAlignment="1">
      <alignment horizontal="right"/>
    </xf>
    <xf numFmtId="166" fontId="15" fillId="0" borderId="3" xfId="0" applyNumberFormat="1" applyFont="1" applyBorder="1"/>
    <xf numFmtId="166" fontId="15" fillId="0" borderId="4" xfId="0" applyNumberFormat="1" applyFont="1" applyBorder="1"/>
    <xf numFmtId="166" fontId="15" fillId="0" borderId="41" xfId="0" applyNumberFormat="1" applyFont="1" applyBorder="1"/>
    <xf numFmtId="164" fontId="31" fillId="0" borderId="0" xfId="1" applyNumberFormat="1" applyFont="1"/>
    <xf numFmtId="164" fontId="15" fillId="0" borderId="0" xfId="0" applyNumberFormat="1" applyFont="1"/>
    <xf numFmtId="166" fontId="15" fillId="0" borderId="31" xfId="0" applyNumberFormat="1" applyFont="1" applyBorder="1"/>
    <xf numFmtId="0" fontId="32" fillId="0" borderId="0" xfId="0" applyFont="1" applyAlignment="1">
      <alignment vertical="center"/>
    </xf>
    <xf numFmtId="0" fontId="33" fillId="0" borderId="0" xfId="0" applyFont="1"/>
    <xf numFmtId="0" fontId="33" fillId="0" borderId="1" xfId="0" applyFont="1" applyBorder="1" applyAlignment="1">
      <alignment shrinkToFit="1"/>
    </xf>
    <xf numFmtId="0" fontId="34" fillId="0" borderId="0" xfId="0" applyFont="1"/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164" fontId="32" fillId="7" borderId="11" xfId="1" applyNumberFormat="1" applyFont="1" applyFill="1" applyBorder="1" applyAlignment="1">
      <alignment horizontal="center" vertical="center"/>
    </xf>
    <xf numFmtId="164" fontId="32" fillId="0" borderId="7" xfId="1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/>
    </xf>
    <xf numFmtId="0" fontId="33" fillId="0" borderId="1" xfId="0" applyFont="1" applyBorder="1"/>
    <xf numFmtId="164" fontId="33" fillId="7" borderId="3" xfId="1" applyNumberFormat="1" applyFont="1" applyFill="1" applyBorder="1" applyAlignment="1">
      <alignment horizontal="center"/>
    </xf>
    <xf numFmtId="164" fontId="33" fillId="0" borderId="3" xfId="1" applyNumberFormat="1" applyFont="1" applyBorder="1" applyAlignment="1">
      <alignment horizontal="center"/>
    </xf>
    <xf numFmtId="164" fontId="8" fillId="7" borderId="3" xfId="1" applyNumberFormat="1" applyFont="1" applyFill="1" applyBorder="1" applyAlignment="1">
      <alignment horizontal="center"/>
    </xf>
    <xf numFmtId="164" fontId="8" fillId="0" borderId="3" xfId="1" applyNumberFormat="1" applyFont="1" applyBorder="1" applyAlignment="1">
      <alignment horizontal="center"/>
    </xf>
    <xf numFmtId="164" fontId="33" fillId="0" borderId="3" xfId="1" applyNumberFormat="1" applyFont="1" applyBorder="1" applyAlignment="1">
      <alignment horizontal="right"/>
    </xf>
    <xf numFmtId="0" fontId="33" fillId="0" borderId="0" xfId="0" applyFont="1" applyAlignment="1">
      <alignment horizontal="right"/>
    </xf>
    <xf numFmtId="166" fontId="33" fillId="7" borderId="4" xfId="1" applyNumberFormat="1" applyFont="1" applyFill="1" applyBorder="1"/>
    <xf numFmtId="166" fontId="33" fillId="0" borderId="4" xfId="1" applyNumberFormat="1" applyFont="1" applyFill="1" applyBorder="1"/>
    <xf numFmtId="166" fontId="33" fillId="0" borderId="4" xfId="1" applyNumberFormat="1" applyFont="1" applyBorder="1"/>
    <xf numFmtId="166" fontId="8" fillId="7" borderId="4" xfId="1" applyNumberFormat="1" applyFont="1" applyFill="1" applyBorder="1"/>
    <xf numFmtId="166" fontId="8" fillId="0" borderId="4" xfId="1" applyNumberFormat="1" applyFont="1" applyBorder="1"/>
    <xf numFmtId="166" fontId="33" fillId="7" borderId="4" xfId="0" applyNumberFormat="1" applyFont="1" applyFill="1" applyBorder="1"/>
    <xf numFmtId="166" fontId="33" fillId="0" borderId="4" xfId="0" applyNumberFormat="1" applyFont="1" applyBorder="1" applyAlignment="1">
      <alignment horizontal="right"/>
    </xf>
    <xf numFmtId="0" fontId="33" fillId="0" borderId="5" xfId="0" applyFont="1" applyBorder="1" applyAlignment="1">
      <alignment horizontal="center"/>
    </xf>
    <xf numFmtId="0" fontId="33" fillId="0" borderId="6" xfId="0" applyFont="1" applyBorder="1"/>
    <xf numFmtId="166" fontId="35" fillId="0" borderId="4" xfId="1" applyNumberFormat="1" applyFont="1" applyBorder="1"/>
    <xf numFmtId="166" fontId="33" fillId="0" borderId="4" xfId="0" applyNumberFormat="1" applyFont="1" applyBorder="1"/>
    <xf numFmtId="166" fontId="33" fillId="7" borderId="3" xfId="1" applyNumberFormat="1" applyFont="1" applyFill="1" applyBorder="1"/>
    <xf numFmtId="166" fontId="33" fillId="0" borderId="3" xfId="1" applyNumberFormat="1" applyFont="1" applyBorder="1"/>
    <xf numFmtId="0" fontId="32" fillId="0" borderId="0" xfId="0" applyFont="1" applyAlignment="1">
      <alignment horizontal="right"/>
    </xf>
    <xf numFmtId="166" fontId="32" fillId="7" borderId="11" xfId="1" applyNumberFormat="1" applyFont="1" applyFill="1" applyBorder="1"/>
    <xf numFmtId="166" fontId="32" fillId="0" borderId="11" xfId="1" applyNumberFormat="1" applyFont="1" applyBorder="1"/>
    <xf numFmtId="166" fontId="33" fillId="7" borderId="11" xfId="1" applyNumberFormat="1" applyFont="1" applyFill="1" applyBorder="1"/>
    <xf numFmtId="0" fontId="32" fillId="0" borderId="0" xfId="0" applyFont="1" applyAlignment="1">
      <alignment horizontal="center"/>
    </xf>
    <xf numFmtId="0" fontId="32" fillId="0" borderId="0" xfId="0" applyFont="1"/>
    <xf numFmtId="166" fontId="32" fillId="0" borderId="0" xfId="0" applyNumberFormat="1" applyFont="1"/>
    <xf numFmtId="166" fontId="32" fillId="0" borderId="0" xfId="1" applyNumberFormat="1" applyFont="1"/>
    <xf numFmtId="166" fontId="33" fillId="0" borderId="10" xfId="1" applyNumberFormat="1" applyFont="1" applyBorder="1"/>
    <xf numFmtId="166" fontId="8" fillId="0" borderId="2" xfId="1" applyNumberFormat="1" applyFont="1" applyBorder="1"/>
    <xf numFmtId="166" fontId="33" fillId="0" borderId="0" xfId="1" applyNumberFormat="1" applyFont="1"/>
    <xf numFmtId="166" fontId="32" fillId="0" borderId="0" xfId="1" applyNumberFormat="1" applyFont="1" applyAlignment="1">
      <alignment horizontal="right"/>
    </xf>
    <xf numFmtId="166" fontId="32" fillId="0" borderId="5" xfId="1" applyNumberFormat="1" applyFont="1" applyFill="1" applyBorder="1"/>
    <xf numFmtId="166" fontId="32" fillId="0" borderId="4" xfId="1" applyNumberFormat="1" applyFont="1" applyFill="1" applyBorder="1"/>
    <xf numFmtId="166" fontId="7" fillId="0" borderId="2" xfId="1" applyNumberFormat="1" applyFont="1" applyFill="1" applyBorder="1"/>
    <xf numFmtId="166" fontId="32" fillId="0" borderId="11" xfId="1" applyNumberFormat="1" applyFont="1" applyFill="1" applyBorder="1"/>
    <xf numFmtId="166" fontId="8" fillId="7" borderId="3" xfId="1" applyNumberFormat="1" applyFont="1" applyFill="1" applyBorder="1"/>
    <xf numFmtId="166" fontId="8" fillId="0" borderId="10" xfId="1" applyNumberFormat="1" applyFont="1" applyBorder="1"/>
    <xf numFmtId="166" fontId="7" fillId="7" borderId="11" xfId="1" applyNumberFormat="1" applyFont="1" applyFill="1" applyBorder="1"/>
    <xf numFmtId="166" fontId="7" fillId="0" borderId="5" xfId="1" applyNumberFormat="1" applyFont="1" applyFill="1" applyBorder="1"/>
    <xf numFmtId="166" fontId="34" fillId="0" borderId="0" xfId="1" applyNumberFormat="1" applyFont="1"/>
    <xf numFmtId="166" fontId="33" fillId="0" borderId="0" xfId="0" applyNumberFormat="1" applyFont="1"/>
    <xf numFmtId="166" fontId="33" fillId="0" borderId="0" xfId="1" applyNumberFormat="1" applyFont="1" applyFill="1" applyBorder="1"/>
    <xf numFmtId="166" fontId="33" fillId="0" borderId="0" xfId="1" applyNumberFormat="1" applyFont="1" applyAlignment="1">
      <alignment horizontal="right"/>
    </xf>
    <xf numFmtId="0" fontId="32" fillId="0" borderId="0" xfId="0" applyFont="1" applyAlignment="1"/>
    <xf numFmtId="166" fontId="36" fillId="0" borderId="0" xfId="1" applyNumberFormat="1" applyFont="1" applyAlignment="1">
      <alignment horizontal="right"/>
    </xf>
    <xf numFmtId="166" fontId="32" fillId="0" borderId="3" xfId="0" applyNumberFormat="1" applyFont="1" applyBorder="1"/>
    <xf numFmtId="166" fontId="32" fillId="0" borderId="4" xfId="0" applyNumberFormat="1" applyFont="1" applyBorder="1"/>
    <xf numFmtId="166" fontId="32" fillId="0" borderId="41" xfId="0" applyNumberFormat="1" applyFont="1" applyBorder="1"/>
    <xf numFmtId="164" fontId="33" fillId="0" borderId="0" xfId="1" applyNumberFormat="1" applyFont="1"/>
    <xf numFmtId="164" fontId="32" fillId="0" borderId="0" xfId="1" applyNumberFormat="1" applyFont="1"/>
    <xf numFmtId="166" fontId="32" fillId="0" borderId="0" xfId="1" applyNumberFormat="1" applyFont="1" applyAlignment="1"/>
    <xf numFmtId="164" fontId="36" fillId="0" borderId="0" xfId="1" applyNumberFormat="1" applyFont="1"/>
    <xf numFmtId="164" fontId="32" fillId="0" borderId="0" xfId="0" applyNumberFormat="1" applyFont="1"/>
    <xf numFmtId="164" fontId="32" fillId="0" borderId="0" xfId="1" applyNumberFormat="1" applyFont="1" applyAlignment="1"/>
    <xf numFmtId="166" fontId="32" fillId="0" borderId="31" xfId="0" applyNumberFormat="1" applyFont="1" applyBorder="1"/>
    <xf numFmtId="164" fontId="34" fillId="0" borderId="0" xfId="1" applyNumberFormat="1" applyFont="1"/>
    <xf numFmtId="164" fontId="33" fillId="0" borderId="0" xfId="0" applyNumberFormat="1" applyFont="1"/>
    <xf numFmtId="3" fontId="37" fillId="0" borderId="0" xfId="0" applyNumberFormat="1" applyFont="1" applyAlignment="1">
      <alignment horizontal="right" vertical="center" readingOrder="1"/>
    </xf>
    <xf numFmtId="3" fontId="33" fillId="0" borderId="0" xfId="0" applyNumberFormat="1" applyFont="1"/>
    <xf numFmtId="37" fontId="33" fillId="0" borderId="0" xfId="0" applyNumberFormat="1" applyFont="1" applyAlignment="1">
      <alignment horizontal="right" wrapText="1"/>
    </xf>
    <xf numFmtId="3" fontId="33" fillId="0" borderId="0" xfId="0" applyNumberFormat="1" applyFont="1" applyAlignment="1">
      <alignment vertical="top" wrapText="1"/>
    </xf>
    <xf numFmtId="37" fontId="33" fillId="0" borderId="0" xfId="0" applyNumberFormat="1" applyFont="1"/>
    <xf numFmtId="0" fontId="12" fillId="0" borderId="0" xfId="0" applyFont="1"/>
    <xf numFmtId="0" fontId="38" fillId="0" borderId="1" xfId="0" applyFont="1" applyBorder="1" applyAlignment="1">
      <alignment shrinkToFit="1"/>
    </xf>
    <xf numFmtId="0" fontId="38" fillId="0" borderId="6" xfId="0" applyFont="1" applyBorder="1"/>
    <xf numFmtId="0" fontId="30" fillId="0" borderId="0" xfId="0" applyFont="1" applyAlignment="1">
      <alignment vertical="center"/>
    </xf>
    <xf numFmtId="0" fontId="38" fillId="0" borderId="0" xfId="0" applyFont="1"/>
    <xf numFmtId="0" fontId="38" fillId="0" borderId="0" xfId="0" applyFont="1" applyBorder="1" applyAlignment="1">
      <alignment shrinkToFit="1"/>
    </xf>
    <xf numFmtId="0" fontId="39" fillId="0" borderId="0" xfId="0" applyFont="1"/>
    <xf numFmtId="0" fontId="38" fillId="0" borderId="0" xfId="0" applyFont="1" applyAlignment="1">
      <alignment horizontal="center" vertical="center"/>
    </xf>
    <xf numFmtId="0" fontId="30" fillId="0" borderId="0" xfId="0" applyFont="1"/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164" fontId="9" fillId="5" borderId="31" xfId="1" applyNumberFormat="1" applyFont="1" applyFill="1" applyBorder="1" applyAlignment="1">
      <alignment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center"/>
    </xf>
    <xf numFmtId="0" fontId="38" fillId="0" borderId="1" xfId="0" applyFont="1" applyBorder="1"/>
    <xf numFmtId="164" fontId="38" fillId="0" borderId="3" xfId="1" applyNumberFormat="1" applyFont="1" applyFill="1" applyBorder="1" applyAlignment="1">
      <alignment horizontal="center"/>
    </xf>
    <xf numFmtId="164" fontId="38" fillId="0" borderId="3" xfId="1" applyNumberFormat="1" applyFont="1" applyBorder="1" applyAlignment="1">
      <alignment horizontal="center"/>
    </xf>
    <xf numFmtId="164" fontId="38" fillId="4" borderId="10" xfId="1" applyNumberFormat="1" applyFont="1" applyFill="1" applyBorder="1" applyAlignment="1">
      <alignment horizontal="center"/>
    </xf>
    <xf numFmtId="164" fontId="10" fillId="0" borderId="3" xfId="1" applyNumberFormat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164" fontId="30" fillId="5" borderId="28" xfId="1" applyNumberFormat="1" applyFont="1" applyFill="1" applyBorder="1" applyAlignment="1">
      <alignment horizontal="center"/>
    </xf>
    <xf numFmtId="164" fontId="30" fillId="5" borderId="29" xfId="1" applyNumberFormat="1" applyFont="1" applyFill="1" applyBorder="1" applyAlignment="1">
      <alignment horizontal="right"/>
    </xf>
    <xf numFmtId="166" fontId="38" fillId="0" borderId="4" xfId="1" applyNumberFormat="1" applyFont="1" applyFill="1" applyBorder="1"/>
    <xf numFmtId="166" fontId="38" fillId="4" borderId="2" xfId="1" applyNumberFormat="1" applyFont="1" applyFill="1" applyBorder="1"/>
    <xf numFmtId="166" fontId="10" fillId="0" borderId="4" xfId="1" applyNumberFormat="1" applyFont="1" applyFill="1" applyBorder="1"/>
    <xf numFmtId="166" fontId="10" fillId="0" borderId="0" xfId="1" applyNumberFormat="1" applyFont="1" applyFill="1" applyBorder="1"/>
    <xf numFmtId="166" fontId="38" fillId="5" borderId="28" xfId="0" applyNumberFormat="1" applyFont="1" applyFill="1" applyBorder="1"/>
    <xf numFmtId="166" fontId="38" fillId="5" borderId="30" xfId="0" applyNumberFormat="1" applyFont="1" applyFill="1" applyBorder="1" applyAlignment="1">
      <alignment horizontal="right"/>
    </xf>
    <xf numFmtId="166" fontId="38" fillId="5" borderId="27" xfId="0" applyNumberFormat="1" applyFont="1" applyFill="1" applyBorder="1" applyAlignment="1">
      <alignment horizontal="right"/>
    </xf>
    <xf numFmtId="166" fontId="38" fillId="0" borderId="4" xfId="1" applyNumberFormat="1" applyFont="1" applyBorder="1"/>
    <xf numFmtId="166" fontId="10" fillId="0" borderId="4" xfId="1" applyNumberFormat="1" applyFont="1" applyBorder="1"/>
    <xf numFmtId="166" fontId="10" fillId="4" borderId="2" xfId="1" applyNumberFormat="1" applyFont="1" applyFill="1" applyBorder="1"/>
    <xf numFmtId="0" fontId="38" fillId="0" borderId="5" xfId="0" applyFont="1" applyBorder="1" applyAlignment="1">
      <alignment horizontal="center"/>
    </xf>
    <xf numFmtId="166" fontId="40" fillId="0" borderId="4" xfId="1" applyNumberFormat="1" applyFont="1" applyFill="1" applyBorder="1"/>
    <xf numFmtId="166" fontId="40" fillId="0" borderId="0" xfId="1" applyNumberFormat="1" applyFont="1" applyFill="1" applyBorder="1"/>
    <xf numFmtId="166" fontId="38" fillId="5" borderId="28" xfId="1" applyNumberFormat="1" applyFont="1" applyFill="1" applyBorder="1"/>
    <xf numFmtId="166" fontId="38" fillId="5" borderId="30" xfId="0" applyNumberFormat="1" applyFont="1" applyFill="1" applyBorder="1"/>
    <xf numFmtId="0" fontId="38" fillId="5" borderId="27" xfId="0" applyFont="1" applyFill="1" applyBorder="1"/>
    <xf numFmtId="166" fontId="38" fillId="0" borderId="21" xfId="1" applyNumberFormat="1" applyFont="1" applyFill="1" applyBorder="1"/>
    <xf numFmtId="166" fontId="38" fillId="0" borderId="22" xfId="1" applyNumberFormat="1" applyFont="1" applyBorder="1"/>
    <xf numFmtId="166" fontId="38" fillId="4" borderId="23" xfId="1" applyNumberFormat="1" applyFont="1" applyFill="1" applyBorder="1"/>
    <xf numFmtId="166" fontId="38" fillId="0" borderId="1" xfId="1" applyNumberFormat="1" applyFont="1" applyFill="1" applyBorder="1"/>
    <xf numFmtId="0" fontId="30" fillId="0" borderId="0" xfId="0" applyFont="1" applyAlignment="1">
      <alignment horizontal="right"/>
    </xf>
    <xf numFmtId="166" fontId="38" fillId="0" borderId="33" xfId="1" applyNumberFormat="1" applyFont="1" applyFill="1" applyBorder="1"/>
    <xf numFmtId="166" fontId="38" fillId="0" borderId="26" xfId="1" applyNumberFormat="1" applyFont="1" applyBorder="1"/>
    <xf numFmtId="166" fontId="30" fillId="4" borderId="34" xfId="1" applyNumberFormat="1" applyFont="1" applyFill="1" applyBorder="1"/>
    <xf numFmtId="0" fontId="30" fillId="0" borderId="0" xfId="0" applyFont="1" applyAlignment="1">
      <alignment horizontal="center"/>
    </xf>
    <xf numFmtId="166" fontId="30" fillId="0" borderId="0" xfId="0" applyNumberFormat="1" applyFont="1"/>
    <xf numFmtId="166" fontId="30" fillId="0" borderId="0" xfId="1" applyNumberFormat="1" applyFont="1"/>
    <xf numFmtId="166" fontId="30" fillId="0" borderId="21" xfId="1" applyNumberFormat="1" applyFont="1" applyFill="1" applyBorder="1"/>
    <xf numFmtId="166" fontId="30" fillId="0" borderId="24" xfId="1" applyNumberFormat="1" applyFont="1" applyFill="1" applyBorder="1"/>
    <xf numFmtId="166" fontId="10" fillId="0" borderId="2" xfId="1" applyNumberFormat="1" applyFont="1" applyFill="1" applyBorder="1"/>
    <xf numFmtId="0" fontId="30" fillId="5" borderId="27" xfId="0" applyFont="1" applyFill="1" applyBorder="1"/>
    <xf numFmtId="166" fontId="38" fillId="0" borderId="0" xfId="1" applyNumberFormat="1" applyFont="1"/>
    <xf numFmtId="166" fontId="30" fillId="0" borderId="0" xfId="1" applyNumberFormat="1" applyFont="1" applyAlignment="1">
      <alignment horizontal="right"/>
    </xf>
    <xf numFmtId="166" fontId="30" fillId="0" borderId="33" xfId="1" applyNumberFormat="1" applyFont="1" applyFill="1" applyBorder="1"/>
    <xf numFmtId="166" fontId="30" fillId="0" borderId="25" xfId="1" applyNumberFormat="1" applyFont="1" applyFill="1" applyBorder="1"/>
    <xf numFmtId="166" fontId="30" fillId="0" borderId="4" xfId="1" applyNumberFormat="1" applyFont="1" applyFill="1" applyBorder="1"/>
    <xf numFmtId="166" fontId="30" fillId="4" borderId="2" xfId="1" applyNumberFormat="1" applyFont="1" applyFill="1" applyBorder="1"/>
    <xf numFmtId="166" fontId="9" fillId="0" borderId="2" xfId="1" applyNumberFormat="1" applyFont="1" applyFill="1" applyBorder="1"/>
    <xf numFmtId="166" fontId="9" fillId="0" borderId="0" xfId="1" applyNumberFormat="1" applyFont="1" applyFill="1" applyBorder="1"/>
    <xf numFmtId="166" fontId="38" fillId="0" borderId="0" xfId="1" applyNumberFormat="1" applyFont="1" applyFill="1"/>
    <xf numFmtId="166" fontId="38" fillId="0" borderId="22" xfId="1" applyNumberFormat="1" applyFont="1" applyFill="1" applyBorder="1"/>
    <xf numFmtId="166" fontId="30" fillId="0" borderId="0" xfId="1" applyNumberFormat="1" applyFont="1" applyFill="1" applyAlignment="1">
      <alignment horizontal="right"/>
    </xf>
    <xf numFmtId="166" fontId="30" fillId="0" borderId="26" xfId="1" applyNumberFormat="1" applyFont="1" applyFill="1" applyBorder="1"/>
    <xf numFmtId="166" fontId="10" fillId="0" borderId="25" xfId="1" applyNumberFormat="1" applyFont="1" applyFill="1" applyBorder="1"/>
    <xf numFmtId="166" fontId="10" fillId="0" borderId="21" xfId="1" applyNumberFormat="1" applyFont="1" applyFill="1" applyBorder="1"/>
    <xf numFmtId="166" fontId="10" fillId="0" borderId="24" xfId="1" applyNumberFormat="1" applyFont="1" applyFill="1" applyBorder="1"/>
    <xf numFmtId="166" fontId="10" fillId="4" borderId="23" xfId="1" applyNumberFormat="1" applyFont="1" applyFill="1" applyBorder="1"/>
    <xf numFmtId="166" fontId="9" fillId="0" borderId="33" xfId="1" applyNumberFormat="1" applyFont="1" applyFill="1" applyBorder="1"/>
    <xf numFmtId="166" fontId="9" fillId="0" borderId="25" xfId="1" applyNumberFormat="1" applyFont="1" applyFill="1" applyBorder="1"/>
    <xf numFmtId="166" fontId="9" fillId="4" borderId="34" xfId="1" applyNumberFormat="1" applyFont="1" applyFill="1" applyBorder="1"/>
    <xf numFmtId="166" fontId="39" fillId="0" borderId="0" xfId="1" applyNumberFormat="1" applyFont="1"/>
    <xf numFmtId="166" fontId="38" fillId="0" borderId="0" xfId="0" applyNumberFormat="1" applyFont="1"/>
    <xf numFmtId="166" fontId="38" fillId="0" borderId="0" xfId="1" applyNumberFormat="1" applyFont="1" applyFill="1" applyBorder="1"/>
    <xf numFmtId="166" fontId="38" fillId="0" borderId="0" xfId="1" applyNumberFormat="1" applyFont="1" applyBorder="1" applyAlignment="1">
      <alignment horizontal="right"/>
    </xf>
    <xf numFmtId="0" fontId="30" fillId="0" borderId="0" xfId="0" applyFont="1" applyBorder="1" applyAlignment="1"/>
    <xf numFmtId="166" fontId="41" fillId="0" borderId="0" xfId="1" applyNumberFormat="1" applyFont="1" applyAlignment="1">
      <alignment horizontal="right"/>
    </xf>
    <xf numFmtId="3" fontId="42" fillId="0" borderId="0" xfId="0" applyNumberFormat="1" applyFont="1" applyAlignment="1">
      <alignment horizontal="right" vertical="center" readingOrder="1"/>
    </xf>
    <xf numFmtId="37" fontId="38" fillId="0" borderId="0" xfId="0" applyNumberFormat="1" applyFont="1" applyAlignment="1">
      <alignment horizontal="right" wrapText="1"/>
    </xf>
    <xf numFmtId="37" fontId="38" fillId="0" borderId="0" xfId="0" applyNumberFormat="1" applyFont="1"/>
    <xf numFmtId="166" fontId="30" fillId="0" borderId="0" xfId="1" applyNumberFormat="1" applyFont="1" applyBorder="1" applyAlignment="1">
      <alignment horizontal="right"/>
    </xf>
    <xf numFmtId="164" fontId="38" fillId="0" borderId="0" xfId="0" applyNumberFormat="1" applyFont="1"/>
    <xf numFmtId="164" fontId="38" fillId="0" borderId="0" xfId="1" applyNumberFormat="1" applyFont="1"/>
    <xf numFmtId="164" fontId="30" fillId="0" borderId="0" xfId="1" applyNumberFormat="1" applyFont="1"/>
    <xf numFmtId="166" fontId="30" fillId="0" borderId="0" xfId="1" applyNumberFormat="1" applyFont="1" applyAlignment="1"/>
    <xf numFmtId="164" fontId="41" fillId="0" borderId="0" xfId="1" applyNumberFormat="1" applyFont="1"/>
    <xf numFmtId="164" fontId="30" fillId="0" borderId="0" xfId="1" applyNumberFormat="1" applyFont="1" applyAlignment="1"/>
    <xf numFmtId="164" fontId="39" fillId="0" borderId="0" xfId="1" applyNumberFormat="1" applyFont="1"/>
    <xf numFmtId="3" fontId="38" fillId="0" borderId="0" xfId="0" applyNumberFormat="1" applyFont="1"/>
    <xf numFmtId="3" fontId="38" fillId="0" borderId="0" xfId="0" applyNumberFormat="1" applyFont="1" applyAlignment="1">
      <alignment vertical="top" wrapText="1"/>
    </xf>
    <xf numFmtId="164" fontId="30" fillId="5" borderId="21" xfId="1" applyNumberFormat="1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30" fillId="0" borderId="16" xfId="0" applyFont="1" applyBorder="1" applyAlignment="1"/>
    <xf numFmtId="0" fontId="30" fillId="0" borderId="16" xfId="0" applyFont="1" applyBorder="1" applyAlignment="1">
      <alignment horizontal="left"/>
    </xf>
    <xf numFmtId="0" fontId="17" fillId="0" borderId="0" xfId="0" applyFont="1" applyBorder="1" applyAlignment="1">
      <alignment horizontal="right"/>
    </xf>
    <xf numFmtId="0" fontId="30" fillId="0" borderId="16" xfId="0" applyFont="1" applyBorder="1" applyAlignment="1">
      <alignment horizontal="left"/>
    </xf>
    <xf numFmtId="3" fontId="0" fillId="0" borderId="0" xfId="0" applyNumberFormat="1"/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shrinkToFit="1"/>
    </xf>
    <xf numFmtId="0" fontId="16" fillId="8" borderId="5" xfId="0" applyFont="1" applyFill="1" applyBorder="1"/>
    <xf numFmtId="0" fontId="16" fillId="8" borderId="11" xfId="0" applyFont="1" applyFill="1" applyBorder="1"/>
    <xf numFmtId="0" fontId="16" fillId="8" borderId="11" xfId="0" applyFont="1" applyFill="1" applyBorder="1" applyAlignment="1">
      <alignment horizontal="left"/>
    </xf>
    <xf numFmtId="0" fontId="43" fillId="0" borderId="7" xfId="0" applyFont="1" applyFill="1" applyBorder="1"/>
    <xf numFmtId="0" fontId="43" fillId="0" borderId="7" xfId="0" applyFont="1" applyFill="1" applyBorder="1" applyAlignment="1">
      <alignment horizontal="left"/>
    </xf>
    <xf numFmtId="49" fontId="16" fillId="0" borderId="5" xfId="0" applyNumberFormat="1" applyFont="1" applyFill="1" applyBorder="1"/>
    <xf numFmtId="0" fontId="43" fillId="0" borderId="11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right"/>
    </xf>
    <xf numFmtId="164" fontId="5" fillId="0" borderId="31" xfId="0" applyNumberFormat="1" applyFont="1" applyFill="1" applyBorder="1"/>
    <xf numFmtId="164" fontId="17" fillId="0" borderId="42" xfId="0" applyNumberFormat="1" applyFont="1" applyFill="1" applyBorder="1" applyAlignment="1">
      <alignment horizontal="right"/>
    </xf>
    <xf numFmtId="14" fontId="4" fillId="0" borderId="7" xfId="0" applyNumberFormat="1" applyFont="1" applyFill="1" applyBorder="1" applyAlignment="1">
      <alignment horizontal="left"/>
    </xf>
    <xf numFmtId="3" fontId="30" fillId="0" borderId="35" xfId="0" applyNumberFormat="1" applyFont="1" applyFill="1" applyBorder="1" applyAlignment="1">
      <alignment horizontal="right"/>
    </xf>
    <xf numFmtId="3" fontId="13" fillId="8" borderId="11" xfId="0" applyNumberFormat="1" applyFont="1" applyFill="1" applyBorder="1"/>
    <xf numFmtId="3" fontId="13" fillId="0" borderId="7" xfId="0" applyNumberFormat="1" applyFont="1" applyFill="1" applyBorder="1"/>
    <xf numFmtId="0" fontId="13" fillId="8" borderId="11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64" fontId="13" fillId="0" borderId="7" xfId="0" applyNumberFormat="1" applyFont="1" applyFill="1" applyBorder="1"/>
    <xf numFmtId="0" fontId="2" fillId="0" borderId="7" xfId="0" applyFont="1" applyFill="1" applyBorder="1" applyAlignment="1">
      <alignment horizontal="center"/>
    </xf>
    <xf numFmtId="164" fontId="2" fillId="0" borderId="7" xfId="0" applyNumberFormat="1" applyFont="1" applyFill="1" applyBorder="1"/>
    <xf numFmtId="0" fontId="17" fillId="0" borderId="0" xfId="0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166" fontId="9" fillId="0" borderId="4" xfId="1" applyNumberFormat="1" applyFont="1" applyFill="1" applyBorder="1"/>
    <xf numFmtId="166" fontId="10" fillId="4" borderId="25" xfId="1" applyNumberFormat="1" applyFont="1" applyFill="1" applyBorder="1"/>
    <xf numFmtId="166" fontId="10" fillId="0" borderId="29" xfId="1" applyNumberFormat="1" applyFont="1" applyFill="1" applyBorder="1"/>
    <xf numFmtId="166" fontId="10" fillId="0" borderId="35" xfId="1" applyNumberFormat="1" applyFont="1" applyFill="1" applyBorder="1"/>
    <xf numFmtId="166" fontId="38" fillId="4" borderId="24" xfId="1" applyNumberFormat="1" applyFont="1" applyFill="1" applyBorder="1"/>
    <xf numFmtId="166" fontId="30" fillId="4" borderId="25" xfId="1" applyNumberFormat="1" applyFont="1" applyFill="1" applyBorder="1"/>
    <xf numFmtId="164" fontId="38" fillId="0" borderId="46" xfId="1" applyNumberFormat="1" applyFont="1" applyFill="1" applyBorder="1" applyAlignment="1">
      <alignment horizontal="center"/>
    </xf>
    <xf numFmtId="164" fontId="38" fillId="0" borderId="56" xfId="1" applyNumberFormat="1" applyFont="1" applyFill="1" applyBorder="1" applyAlignment="1">
      <alignment horizontal="center"/>
    </xf>
    <xf numFmtId="164" fontId="38" fillId="4" borderId="57" xfId="1" applyNumberFormat="1" applyFont="1" applyFill="1" applyBorder="1" applyAlignment="1">
      <alignment horizontal="center"/>
    </xf>
    <xf numFmtId="166" fontId="38" fillId="0" borderId="43" xfId="1" applyNumberFormat="1" applyFont="1" applyFill="1" applyBorder="1"/>
    <xf numFmtId="166" fontId="38" fillId="4" borderId="60" xfId="1" applyNumberFormat="1" applyFont="1" applyFill="1" applyBorder="1"/>
    <xf numFmtId="166" fontId="10" fillId="0" borderId="43" xfId="1" applyNumberFormat="1" applyFont="1" applyFill="1" applyBorder="1"/>
    <xf numFmtId="164" fontId="10" fillId="4" borderId="10" xfId="1" applyNumberFormat="1" applyFont="1" applyFill="1" applyBorder="1" applyAlignment="1">
      <alignment horizontal="center"/>
    </xf>
    <xf numFmtId="166" fontId="40" fillId="4" borderId="2" xfId="1" applyNumberFormat="1" applyFont="1" applyFill="1" applyBorder="1"/>
    <xf numFmtId="166" fontId="9" fillId="4" borderId="2" xfId="1" applyNumberFormat="1" applyFont="1" applyFill="1" applyBorder="1"/>
    <xf numFmtId="164" fontId="10" fillId="0" borderId="43" xfId="1" applyNumberFormat="1" applyFont="1" applyFill="1" applyBorder="1" applyAlignment="1">
      <alignment horizontal="center"/>
    </xf>
    <xf numFmtId="166" fontId="40" fillId="0" borderId="43" xfId="1" applyNumberFormat="1" applyFont="1" applyFill="1" applyBorder="1"/>
    <xf numFmtId="166" fontId="9" fillId="0" borderId="43" xfId="1" applyNumberFormat="1" applyFont="1" applyFill="1" applyBorder="1"/>
    <xf numFmtId="166" fontId="10" fillId="4" borderId="27" xfId="1" applyNumberFormat="1" applyFont="1" applyFill="1" applyBorder="1"/>
    <xf numFmtId="166" fontId="10" fillId="4" borderId="35" xfId="1" applyNumberFormat="1" applyFont="1" applyFill="1" applyBorder="1"/>
    <xf numFmtId="166" fontId="9" fillId="4" borderId="29" xfId="1" applyNumberFormat="1" applyFont="1" applyFill="1" applyBorder="1"/>
    <xf numFmtId="165" fontId="16" fillId="0" borderId="27" xfId="0" applyNumberFormat="1" applyFont="1" applyFill="1" applyBorder="1" applyAlignment="1">
      <alignment horizontal="right"/>
    </xf>
    <xf numFmtId="3" fontId="17" fillId="0" borderId="40" xfId="0" applyNumberFormat="1" applyFont="1" applyFill="1" applyBorder="1" applyAlignment="1">
      <alignment horizontal="left"/>
    </xf>
    <xf numFmtId="164" fontId="4" fillId="0" borderId="30" xfId="0" applyNumberFormat="1" applyFont="1" applyFill="1" applyBorder="1"/>
    <xf numFmtId="164" fontId="16" fillId="0" borderId="28" xfId="0" applyNumberFormat="1" applyFont="1" applyFill="1" applyBorder="1" applyAlignment="1">
      <alignment horizontal="left"/>
    </xf>
    <xf numFmtId="41" fontId="16" fillId="0" borderId="28" xfId="0" applyNumberFormat="1" applyFont="1" applyFill="1" applyBorder="1" applyAlignment="1">
      <alignment horizontal="center"/>
    </xf>
    <xf numFmtId="3" fontId="16" fillId="0" borderId="28" xfId="0" applyNumberFormat="1" applyFont="1" applyFill="1" applyBorder="1" applyAlignment="1">
      <alignment horizontal="right"/>
    </xf>
    <xf numFmtId="41" fontId="17" fillId="0" borderId="40" xfId="0" applyNumberFormat="1" applyFont="1" applyFill="1" applyBorder="1" applyAlignment="1">
      <alignment horizontal="center"/>
    </xf>
    <xf numFmtId="41" fontId="16" fillId="0" borderId="38" xfId="0" applyNumberFormat="1" applyFont="1" applyFill="1" applyBorder="1" applyAlignment="1">
      <alignment horizontal="left"/>
    </xf>
    <xf numFmtId="3" fontId="4" fillId="0" borderId="28" xfId="0" applyNumberFormat="1" applyFont="1" applyFill="1" applyBorder="1"/>
    <xf numFmtId="164" fontId="17" fillId="6" borderId="38" xfId="0" applyNumberFormat="1" applyFont="1" applyFill="1" applyBorder="1" applyAlignment="1">
      <alignment horizontal="right"/>
    </xf>
    <xf numFmtId="164" fontId="16" fillId="0" borderId="29" xfId="0" applyNumberFormat="1" applyFont="1" applyFill="1" applyBorder="1" applyAlignment="1">
      <alignment horizontal="right"/>
    </xf>
    <xf numFmtId="164" fontId="16" fillId="0" borderId="30" xfId="0" applyNumberFormat="1" applyFont="1" applyFill="1" applyBorder="1" applyAlignment="1">
      <alignment horizontal="right"/>
    </xf>
    <xf numFmtId="164" fontId="17" fillId="0" borderId="35" xfId="0" applyNumberFormat="1" applyFont="1" applyFill="1" applyBorder="1" applyAlignment="1">
      <alignment horizontal="right"/>
    </xf>
    <xf numFmtId="0" fontId="30" fillId="0" borderId="0" xfId="0" applyFont="1" applyAlignment="1">
      <alignment horizontal="center" vertical="center"/>
    </xf>
    <xf numFmtId="164" fontId="9" fillId="0" borderId="46" xfId="1" applyNumberFormat="1" applyFont="1" applyFill="1" applyBorder="1" applyAlignment="1">
      <alignment vertical="center"/>
    </xf>
    <xf numFmtId="164" fontId="9" fillId="0" borderId="6" xfId="1" applyNumberFormat="1" applyFont="1" applyFill="1" applyBorder="1" applyAlignment="1">
      <alignment vertical="center"/>
    </xf>
    <xf numFmtId="164" fontId="30" fillId="0" borderId="3" xfId="1" applyNumberFormat="1" applyFont="1" applyFill="1" applyBorder="1" applyAlignment="1">
      <alignment vertical="center"/>
    </xf>
    <xf numFmtId="164" fontId="30" fillId="0" borderId="11" xfId="1" applyNumberFormat="1" applyFont="1" applyFill="1" applyBorder="1" applyAlignment="1">
      <alignment vertical="center"/>
    </xf>
    <xf numFmtId="166" fontId="30" fillId="5" borderId="38" xfId="1" applyNumberFormat="1" applyFont="1" applyFill="1" applyBorder="1" applyAlignment="1">
      <alignment horizontal="right" vertical="center" wrapText="1"/>
    </xf>
    <xf numFmtId="166" fontId="30" fillId="5" borderId="40" xfId="1" applyNumberFormat="1" applyFont="1" applyFill="1" applyBorder="1" applyAlignment="1">
      <alignment horizontal="right" vertical="center" wrapText="1"/>
    </xf>
    <xf numFmtId="166" fontId="30" fillId="5" borderId="29" xfId="0" applyNumberFormat="1" applyFont="1" applyFill="1" applyBorder="1" applyAlignment="1">
      <alignment horizontal="right" vertical="center" wrapText="1"/>
    </xf>
    <xf numFmtId="166" fontId="30" fillId="5" borderId="35" xfId="0" applyNumberFormat="1" applyFont="1" applyFill="1" applyBorder="1" applyAlignment="1">
      <alignment horizontal="right" vertical="center" wrapText="1"/>
    </xf>
    <xf numFmtId="164" fontId="30" fillId="0" borderId="3" xfId="1" applyNumberFormat="1" applyFont="1" applyBorder="1" applyAlignment="1">
      <alignment vertical="center"/>
    </xf>
    <xf numFmtId="164" fontId="30" fillId="0" borderId="11" xfId="1" applyNumberFormat="1" applyFont="1" applyBorder="1" applyAlignment="1">
      <alignment vertical="center"/>
    </xf>
    <xf numFmtId="164" fontId="30" fillId="0" borderId="56" xfId="1" applyNumberFormat="1" applyFont="1" applyFill="1" applyBorder="1" applyAlignment="1">
      <alignment vertical="center"/>
    </xf>
    <xf numFmtId="164" fontId="30" fillId="0" borderId="58" xfId="1" applyNumberFormat="1" applyFont="1" applyFill="1" applyBorder="1" applyAlignment="1">
      <alignment vertical="center"/>
    </xf>
    <xf numFmtId="164" fontId="9" fillId="0" borderId="3" xfId="1" applyNumberFormat="1" applyFont="1" applyFill="1" applyBorder="1" applyAlignment="1">
      <alignment vertical="center"/>
    </xf>
    <xf numFmtId="164" fontId="9" fillId="0" borderId="11" xfId="1" applyNumberFormat="1" applyFont="1" applyFill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164" fontId="30" fillId="4" borderId="10" xfId="1" applyNumberFormat="1" applyFont="1" applyFill="1" applyBorder="1" applyAlignment="1">
      <alignment horizontal="center" vertical="center"/>
    </xf>
    <xf numFmtId="164" fontId="30" fillId="4" borderId="5" xfId="1" applyNumberFormat="1" applyFont="1" applyFill="1" applyBorder="1" applyAlignment="1">
      <alignment horizontal="center" vertical="center"/>
    </xf>
    <xf numFmtId="164" fontId="30" fillId="0" borderId="38" xfId="0" applyNumberFormat="1" applyFont="1" applyBorder="1" applyAlignment="1">
      <alignment horizontal="center" vertical="center" wrapText="1"/>
    </xf>
    <xf numFmtId="164" fontId="30" fillId="0" borderId="48" xfId="0" applyNumberFormat="1" applyFont="1" applyBorder="1" applyAlignment="1">
      <alignment horizontal="center" vertical="center" wrapText="1"/>
    </xf>
    <xf numFmtId="164" fontId="30" fillId="0" borderId="39" xfId="0" applyNumberFormat="1" applyFont="1" applyBorder="1" applyAlignment="1">
      <alignment horizontal="center" vertical="center" wrapText="1"/>
    </xf>
    <xf numFmtId="164" fontId="30" fillId="0" borderId="28" xfId="0" applyNumberFormat="1" applyFont="1" applyBorder="1" applyAlignment="1">
      <alignment horizontal="center" vertical="center" wrapText="1"/>
    </xf>
    <xf numFmtId="164" fontId="30" fillId="0" borderId="0" xfId="0" applyNumberFormat="1" applyFont="1" applyBorder="1" applyAlignment="1">
      <alignment horizontal="center" vertical="center" wrapText="1"/>
    </xf>
    <xf numFmtId="164" fontId="30" fillId="0" borderId="27" xfId="0" applyNumberFormat="1" applyFont="1" applyBorder="1" applyAlignment="1">
      <alignment horizontal="center" vertical="center" wrapText="1"/>
    </xf>
    <xf numFmtId="164" fontId="30" fillId="0" borderId="40" xfId="0" applyNumberFormat="1" applyFont="1" applyBorder="1" applyAlignment="1">
      <alignment horizontal="center" vertical="center" wrapText="1"/>
    </xf>
    <xf numFmtId="164" fontId="30" fillId="0" borderId="53" xfId="0" applyNumberFormat="1" applyFont="1" applyBorder="1" applyAlignment="1">
      <alignment horizontal="center" vertical="center" wrapText="1"/>
    </xf>
    <xf numFmtId="164" fontId="30" fillId="0" borderId="37" xfId="0" applyNumberFormat="1" applyFont="1" applyBorder="1" applyAlignment="1">
      <alignment horizontal="center" vertical="center" wrapText="1"/>
    </xf>
    <xf numFmtId="166" fontId="30" fillId="5" borderId="39" xfId="0" applyNumberFormat="1" applyFont="1" applyFill="1" applyBorder="1" applyAlignment="1">
      <alignment horizontal="right" vertical="center"/>
    </xf>
    <xf numFmtId="166" fontId="30" fillId="5" borderId="37" xfId="0" applyNumberFormat="1" applyFont="1" applyFill="1" applyBorder="1" applyAlignment="1">
      <alignment horizontal="right" vertical="center"/>
    </xf>
    <xf numFmtId="164" fontId="30" fillId="0" borderId="10" xfId="1" applyNumberFormat="1" applyFont="1" applyBorder="1" applyAlignment="1">
      <alignment horizontal="center" vertical="center"/>
    </xf>
    <xf numFmtId="164" fontId="30" fillId="0" borderId="18" xfId="1" applyNumberFormat="1" applyFont="1" applyBorder="1" applyAlignment="1">
      <alignment horizontal="center" vertical="center"/>
    </xf>
    <xf numFmtId="164" fontId="30" fillId="0" borderId="5" xfId="1" applyNumberFormat="1" applyFont="1" applyBorder="1" applyAlignment="1">
      <alignment horizontal="center" vertical="center"/>
    </xf>
    <xf numFmtId="164" fontId="30" fillId="0" borderId="16" xfId="1" applyNumberFormat="1" applyFont="1" applyBorder="1" applyAlignment="1">
      <alignment horizontal="center" vertical="center"/>
    </xf>
    <xf numFmtId="164" fontId="30" fillId="4" borderId="57" xfId="1" applyNumberFormat="1" applyFont="1" applyFill="1" applyBorder="1" applyAlignment="1">
      <alignment horizontal="center" vertical="center"/>
    </xf>
    <xf numFmtId="164" fontId="30" fillId="4" borderId="59" xfId="1" applyNumberFormat="1" applyFont="1" applyFill="1" applyBorder="1" applyAlignment="1">
      <alignment horizontal="center" vertical="center"/>
    </xf>
    <xf numFmtId="164" fontId="30" fillId="0" borderId="38" xfId="1" applyNumberFormat="1" applyFont="1" applyBorder="1" applyAlignment="1">
      <alignment horizontal="center" vertical="center"/>
    </xf>
    <xf numFmtId="164" fontId="30" fillId="0" borderId="48" xfId="1" applyNumberFormat="1" applyFont="1" applyBorder="1" applyAlignment="1">
      <alignment horizontal="center" vertical="center"/>
    </xf>
    <xf numFmtId="164" fontId="30" fillId="0" borderId="39" xfId="1" applyNumberFormat="1" applyFont="1" applyBorder="1" applyAlignment="1">
      <alignment horizontal="center" vertical="center"/>
    </xf>
    <xf numFmtId="164" fontId="30" fillId="0" borderId="54" xfId="1" applyNumberFormat="1" applyFont="1" applyBorder="1" applyAlignment="1">
      <alignment horizontal="center" vertical="center"/>
    </xf>
    <xf numFmtId="164" fontId="30" fillId="0" borderId="55" xfId="1" applyNumberFormat="1" applyFont="1" applyBorder="1" applyAlignment="1">
      <alignment horizontal="center" vertical="center"/>
    </xf>
    <xf numFmtId="164" fontId="30" fillId="0" borderId="7" xfId="1" applyNumberFormat="1" applyFont="1" applyFill="1" applyBorder="1" applyAlignment="1">
      <alignment vertical="center"/>
    </xf>
    <xf numFmtId="164" fontId="30" fillId="4" borderId="7" xfId="1" applyNumberFormat="1" applyFont="1" applyFill="1" applyBorder="1" applyAlignment="1">
      <alignment horizontal="center" vertical="center"/>
    </xf>
    <xf numFmtId="164" fontId="30" fillId="0" borderId="28" xfId="1" applyNumberFormat="1" applyFont="1" applyBorder="1" applyAlignment="1">
      <alignment horizontal="center" vertical="center"/>
    </xf>
    <xf numFmtId="164" fontId="30" fillId="0" borderId="0" xfId="1" applyNumberFormat="1" applyFont="1" applyBorder="1" applyAlignment="1">
      <alignment horizontal="center" vertical="center"/>
    </xf>
    <xf numFmtId="166" fontId="15" fillId="7" borderId="3" xfId="1" applyNumberFormat="1" applyFont="1" applyFill="1" applyBorder="1" applyAlignment="1">
      <alignment horizontal="right" vertical="center" wrapText="1"/>
    </xf>
    <xf numFmtId="166" fontId="15" fillId="7" borderId="11" xfId="1" applyNumberFormat="1" applyFont="1" applyFill="1" applyBorder="1" applyAlignment="1">
      <alignment horizontal="right" vertical="center" wrapText="1"/>
    </xf>
    <xf numFmtId="166" fontId="15" fillId="0" borderId="3" xfId="0" applyNumberFormat="1" applyFont="1" applyBorder="1" applyAlignment="1">
      <alignment horizontal="right" vertical="center" wrapText="1"/>
    </xf>
    <xf numFmtId="166" fontId="15" fillId="0" borderId="11" xfId="0" applyNumberFormat="1" applyFont="1" applyBorder="1" applyAlignment="1">
      <alignment horizontal="right" vertical="center" wrapText="1"/>
    </xf>
    <xf numFmtId="164" fontId="15" fillId="0" borderId="3" xfId="1" applyNumberFormat="1" applyFont="1" applyBorder="1" applyAlignment="1">
      <alignment vertical="center"/>
    </xf>
    <xf numFmtId="164" fontId="15" fillId="0" borderId="11" xfId="1" applyNumberFormat="1" applyFont="1" applyBorder="1" applyAlignment="1">
      <alignment vertical="center"/>
    </xf>
    <xf numFmtId="164" fontId="15" fillId="7" borderId="3" xfId="1" applyNumberFormat="1" applyFont="1" applyFill="1" applyBorder="1" applyAlignment="1">
      <alignment vertical="center"/>
    </xf>
    <xf numFmtId="164" fontId="15" fillId="7" borderId="11" xfId="1" applyNumberFormat="1" applyFont="1" applyFill="1" applyBorder="1" applyAlignment="1">
      <alignment vertical="center"/>
    </xf>
    <xf numFmtId="164" fontId="3" fillId="7" borderId="3" xfId="1" applyNumberFormat="1" applyFont="1" applyFill="1" applyBorder="1" applyAlignment="1">
      <alignment vertical="center"/>
    </xf>
    <xf numFmtId="164" fontId="3" fillId="7" borderId="11" xfId="1" applyNumberFormat="1" applyFont="1" applyFill="1" applyBorder="1" applyAlignment="1">
      <alignment vertical="center"/>
    </xf>
    <xf numFmtId="164" fontId="15" fillId="0" borderId="3" xfId="1" applyNumberFormat="1" applyFont="1" applyBorder="1" applyAlignment="1">
      <alignment horizontal="center" vertical="center"/>
    </xf>
    <xf numFmtId="164" fontId="15" fillId="0" borderId="11" xfId="1" applyNumberFormat="1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 wrapText="1"/>
    </xf>
    <xf numFmtId="164" fontId="15" fillId="0" borderId="46" xfId="0" applyNumberFormat="1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horizontal="center" vertical="center" wrapText="1"/>
    </xf>
    <xf numFmtId="164" fontId="15" fillId="0" borderId="6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66" fontId="32" fillId="7" borderId="3" xfId="1" applyNumberFormat="1" applyFont="1" applyFill="1" applyBorder="1" applyAlignment="1">
      <alignment horizontal="right" vertical="center" wrapText="1"/>
    </xf>
    <xf numFmtId="166" fontId="32" fillId="7" borderId="11" xfId="1" applyNumberFormat="1" applyFont="1" applyFill="1" applyBorder="1" applyAlignment="1">
      <alignment horizontal="right" vertical="center" wrapText="1"/>
    </xf>
    <xf numFmtId="166" fontId="32" fillId="0" borderId="3" xfId="0" applyNumberFormat="1" applyFont="1" applyBorder="1" applyAlignment="1">
      <alignment horizontal="right" vertical="center" wrapText="1"/>
    </xf>
    <xf numFmtId="166" fontId="32" fillId="0" borderId="11" xfId="0" applyNumberFormat="1" applyFont="1" applyBorder="1" applyAlignment="1">
      <alignment horizontal="right" vertical="center" wrapText="1"/>
    </xf>
    <xf numFmtId="164" fontId="32" fillId="0" borderId="3" xfId="1" applyNumberFormat="1" applyFont="1" applyBorder="1" applyAlignment="1">
      <alignment vertical="center"/>
    </xf>
    <xf numFmtId="164" fontId="32" fillId="0" borderId="11" xfId="1" applyNumberFormat="1" applyFont="1" applyBorder="1" applyAlignment="1">
      <alignment vertical="center"/>
    </xf>
    <xf numFmtId="164" fontId="32" fillId="7" borderId="3" xfId="1" applyNumberFormat="1" applyFont="1" applyFill="1" applyBorder="1" applyAlignment="1">
      <alignment vertical="center"/>
    </xf>
    <xf numFmtId="164" fontId="32" fillId="7" borderId="11" xfId="1" applyNumberFormat="1" applyFont="1" applyFill="1" applyBorder="1" applyAlignment="1">
      <alignment vertical="center"/>
    </xf>
    <xf numFmtId="164" fontId="7" fillId="7" borderId="3" xfId="1" applyNumberFormat="1" applyFont="1" applyFill="1" applyBorder="1" applyAlignment="1">
      <alignment vertical="center"/>
    </xf>
    <xf numFmtId="164" fontId="7" fillId="7" borderId="11" xfId="1" applyNumberFormat="1" applyFont="1" applyFill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164" fontId="32" fillId="0" borderId="3" xfId="1" applyNumberFormat="1" applyFont="1" applyBorder="1" applyAlignment="1">
      <alignment horizontal="center" vertical="center"/>
    </xf>
    <xf numFmtId="164" fontId="32" fillId="0" borderId="11" xfId="1" applyNumberFormat="1" applyFont="1" applyBorder="1" applyAlignment="1">
      <alignment horizontal="center" vertical="center"/>
    </xf>
    <xf numFmtId="164" fontId="32" fillId="0" borderId="10" xfId="0" applyNumberFormat="1" applyFont="1" applyBorder="1" applyAlignment="1">
      <alignment horizontal="center" vertical="center" wrapText="1"/>
    </xf>
    <xf numFmtId="164" fontId="32" fillId="0" borderId="46" xfId="0" applyNumberFormat="1" applyFont="1" applyBorder="1" applyAlignment="1">
      <alignment horizontal="center" vertical="center" wrapText="1"/>
    </xf>
    <xf numFmtId="164" fontId="32" fillId="0" borderId="2" xfId="0" applyNumberFormat="1" applyFont="1" applyBorder="1" applyAlignment="1">
      <alignment horizontal="center" vertical="center" wrapText="1"/>
    </xf>
    <xf numFmtId="164" fontId="32" fillId="0" borderId="1" xfId="0" applyNumberFormat="1" applyFont="1" applyBorder="1" applyAlignment="1">
      <alignment horizontal="center" vertical="center" wrapText="1"/>
    </xf>
    <xf numFmtId="164" fontId="32" fillId="0" borderId="5" xfId="0" applyNumberFormat="1" applyFont="1" applyBorder="1" applyAlignment="1">
      <alignment horizontal="center" vertical="center" wrapText="1"/>
    </xf>
    <xf numFmtId="164" fontId="32" fillId="0" borderId="6" xfId="0" applyNumberFormat="1" applyFont="1" applyBorder="1" applyAlignment="1">
      <alignment horizontal="center" vertical="center" wrapText="1"/>
    </xf>
    <xf numFmtId="164" fontId="3" fillId="0" borderId="19" xfId="1" applyNumberFormat="1" applyFont="1" applyFill="1" applyBorder="1" applyAlignment="1">
      <alignment vertical="center"/>
    </xf>
    <xf numFmtId="164" fontId="3" fillId="0" borderId="47" xfId="1" applyNumberFormat="1" applyFont="1" applyFill="1" applyBorder="1" applyAlignment="1">
      <alignment vertical="center"/>
    </xf>
    <xf numFmtId="164" fontId="15" fillId="0" borderId="3" xfId="1" applyNumberFormat="1" applyFont="1" applyFill="1" applyBorder="1" applyAlignment="1">
      <alignment vertical="center"/>
    </xf>
    <xf numFmtId="164" fontId="15" fillId="0" borderId="11" xfId="1" applyNumberFormat="1" applyFont="1" applyFill="1" applyBorder="1" applyAlignment="1">
      <alignment vertical="center"/>
    </xf>
    <xf numFmtId="166" fontId="27" fillId="5" borderId="29" xfId="1" applyNumberFormat="1" applyFont="1" applyFill="1" applyBorder="1" applyAlignment="1">
      <alignment horizontal="right" vertical="center" wrapText="1"/>
    </xf>
    <xf numFmtId="166" fontId="27" fillId="5" borderId="35" xfId="1" applyNumberFormat="1" applyFont="1" applyFill="1" applyBorder="1" applyAlignment="1">
      <alignment horizontal="right" vertical="center" wrapText="1"/>
    </xf>
    <xf numFmtId="166" fontId="27" fillId="5" borderId="29" xfId="0" applyNumberFormat="1" applyFont="1" applyFill="1" applyBorder="1" applyAlignment="1">
      <alignment horizontal="right" vertical="center" wrapText="1"/>
    </xf>
    <xf numFmtId="166" fontId="27" fillId="5" borderId="35" xfId="0" applyNumberFormat="1" applyFont="1" applyFill="1" applyBorder="1" applyAlignment="1">
      <alignment horizontal="right" vertical="center" wrapText="1"/>
    </xf>
    <xf numFmtId="164" fontId="15" fillId="0" borderId="19" xfId="1" applyNumberFormat="1" applyFont="1" applyFill="1" applyBorder="1" applyAlignment="1">
      <alignment vertical="center"/>
    </xf>
    <xf numFmtId="164" fontId="15" fillId="0" borderId="47" xfId="1" applyNumberFormat="1" applyFont="1" applyFill="1" applyBorder="1" applyAlignment="1">
      <alignment vertical="center"/>
    </xf>
    <xf numFmtId="164" fontId="3" fillId="0" borderId="3" xfId="1" applyNumberFormat="1" applyFont="1" applyFill="1" applyBorder="1" applyAlignment="1">
      <alignment vertical="center"/>
    </xf>
    <xf numFmtId="164" fontId="3" fillId="0" borderId="11" xfId="1" applyNumberFormat="1" applyFont="1" applyFill="1" applyBorder="1" applyAlignment="1">
      <alignment vertical="center"/>
    </xf>
    <xf numFmtId="164" fontId="15" fillId="4" borderId="51" xfId="1" applyNumberFormat="1" applyFont="1" applyFill="1" applyBorder="1" applyAlignment="1">
      <alignment horizontal="center" vertical="center"/>
    </xf>
    <xf numFmtId="164" fontId="15" fillId="4" borderId="52" xfId="1" applyNumberFormat="1" applyFont="1" applyFill="1" applyBorder="1" applyAlignment="1">
      <alignment horizontal="center" vertical="center"/>
    </xf>
    <xf numFmtId="164" fontId="15" fillId="0" borderId="38" xfId="0" applyNumberFormat="1" applyFont="1" applyBorder="1" applyAlignment="1">
      <alignment horizontal="center" vertical="center" wrapText="1"/>
    </xf>
    <xf numFmtId="164" fontId="15" fillId="0" borderId="48" xfId="0" applyNumberFormat="1" applyFont="1" applyBorder="1" applyAlignment="1">
      <alignment horizontal="center" vertical="center" wrapText="1"/>
    </xf>
    <xf numFmtId="164" fontId="15" fillId="0" borderId="39" xfId="0" applyNumberFormat="1" applyFont="1" applyBorder="1" applyAlignment="1">
      <alignment horizontal="center" vertical="center" wrapText="1"/>
    </xf>
    <xf numFmtId="164" fontId="15" fillId="0" borderId="28" xfId="0" applyNumberFormat="1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 wrapText="1"/>
    </xf>
    <xf numFmtId="164" fontId="15" fillId="0" borderId="27" xfId="0" applyNumberFormat="1" applyFont="1" applyBorder="1" applyAlignment="1">
      <alignment horizontal="center" vertical="center" wrapText="1"/>
    </xf>
    <xf numFmtId="164" fontId="15" fillId="0" borderId="40" xfId="0" applyNumberFormat="1" applyFont="1" applyBorder="1" applyAlignment="1">
      <alignment horizontal="center" vertical="center" wrapText="1"/>
    </xf>
    <xf numFmtId="164" fontId="15" fillId="0" borderId="53" xfId="0" applyNumberFormat="1" applyFont="1" applyBorder="1" applyAlignment="1">
      <alignment horizontal="center" vertical="center" wrapText="1"/>
    </xf>
    <xf numFmtId="164" fontId="15" fillId="0" borderId="37" xfId="0" applyNumberFormat="1" applyFont="1" applyBorder="1" applyAlignment="1">
      <alignment horizontal="center" vertical="center" wrapText="1"/>
    </xf>
    <xf numFmtId="166" fontId="27" fillId="5" borderId="29" xfId="0" applyNumberFormat="1" applyFont="1" applyFill="1" applyBorder="1" applyAlignment="1">
      <alignment horizontal="right" vertical="center"/>
    </xf>
    <xf numFmtId="166" fontId="27" fillId="5" borderId="35" xfId="0" applyNumberFormat="1" applyFont="1" applyFill="1" applyBorder="1" applyAlignment="1">
      <alignment horizontal="right" vertical="center"/>
    </xf>
    <xf numFmtId="164" fontId="15" fillId="0" borderId="10" xfId="1" applyNumberFormat="1" applyFont="1" applyBorder="1" applyAlignment="1">
      <alignment horizontal="center" vertical="center"/>
    </xf>
    <xf numFmtId="164" fontId="15" fillId="0" borderId="18" xfId="1" applyNumberFormat="1" applyFont="1" applyBorder="1" applyAlignment="1">
      <alignment horizontal="center" vertical="center"/>
    </xf>
    <xf numFmtId="164" fontId="15" fillId="0" borderId="49" xfId="1" applyNumberFormat="1" applyFont="1" applyBorder="1" applyAlignment="1">
      <alignment horizontal="center" vertical="center"/>
    </xf>
    <xf numFmtId="164" fontId="15" fillId="0" borderId="5" xfId="1" applyNumberFormat="1" applyFont="1" applyBorder="1" applyAlignment="1">
      <alignment horizontal="center" vertical="center"/>
    </xf>
    <xf numFmtId="164" fontId="15" fillId="0" borderId="16" xfId="1" applyNumberFormat="1" applyFont="1" applyBorder="1" applyAlignment="1">
      <alignment horizontal="center" vertical="center"/>
    </xf>
    <xf numFmtId="164" fontId="15" fillId="0" borderId="50" xfId="1" applyNumberFormat="1" applyFont="1" applyBorder="1" applyAlignment="1">
      <alignment horizontal="center" vertical="center"/>
    </xf>
    <xf numFmtId="164" fontId="15" fillId="0" borderId="44" xfId="1" applyNumberFormat="1" applyFont="1" applyBorder="1" applyAlignment="1">
      <alignment horizontal="center" vertical="center"/>
    </xf>
    <xf numFmtId="164" fontId="15" fillId="0" borderId="45" xfId="1" applyNumberFormat="1" applyFont="1" applyBorder="1" applyAlignment="1">
      <alignment horizontal="center" vertical="center"/>
    </xf>
    <xf numFmtId="164" fontId="15" fillId="4" borderId="3" xfId="1" applyNumberFormat="1" applyFont="1" applyFill="1" applyBorder="1" applyAlignment="1">
      <alignment horizontal="center" vertical="center"/>
    </xf>
    <xf numFmtId="164" fontId="15" fillId="4" borderId="11" xfId="1" applyNumberFormat="1" applyFont="1" applyFill="1" applyBorder="1" applyAlignment="1">
      <alignment horizontal="center" vertical="center"/>
    </xf>
    <xf numFmtId="164" fontId="15" fillId="0" borderId="46" xfId="1" applyNumberFormat="1" applyFont="1" applyBorder="1" applyAlignment="1">
      <alignment horizontal="center" vertical="center"/>
    </xf>
    <xf numFmtId="164" fontId="15" fillId="0" borderId="6" xfId="1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16" xfId="0" applyFont="1" applyBorder="1" applyAlignment="1"/>
    <xf numFmtId="0" fontId="21" fillId="0" borderId="16" xfId="0" applyFont="1" applyBorder="1" applyAlignment="1">
      <alignment horizontal="right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269875</xdr:colOff>
      <xdr:row>10</xdr:row>
      <xdr:rowOff>95250</xdr:rowOff>
    </xdr:from>
    <xdr:to>
      <xdr:col>17</xdr:col>
      <xdr:colOff>746125</xdr:colOff>
      <xdr:row>10</xdr:row>
      <xdr:rowOff>140969</xdr:rowOff>
    </xdr:to>
    <xdr:sp macro="" textlink="">
      <xdr:nvSpPr>
        <xdr:cNvPr id="2" name="Right Arrow 1"/>
        <xdr:cNvSpPr/>
      </xdr:nvSpPr>
      <xdr:spPr>
        <a:xfrm>
          <a:off x="8804275" y="2000250"/>
          <a:ext cx="34290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17</xdr:col>
      <xdr:colOff>269875</xdr:colOff>
      <xdr:row>12</xdr:row>
      <xdr:rowOff>95250</xdr:rowOff>
    </xdr:from>
    <xdr:to>
      <xdr:col>17</xdr:col>
      <xdr:colOff>746125</xdr:colOff>
      <xdr:row>12</xdr:row>
      <xdr:rowOff>140969</xdr:rowOff>
    </xdr:to>
    <xdr:sp macro="" textlink="">
      <xdr:nvSpPr>
        <xdr:cNvPr id="3" name="Right Arrow 2"/>
        <xdr:cNvSpPr/>
      </xdr:nvSpPr>
      <xdr:spPr>
        <a:xfrm>
          <a:off x="8804275" y="2381250"/>
          <a:ext cx="34290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17</xdr:col>
      <xdr:colOff>269875</xdr:colOff>
      <xdr:row>14</xdr:row>
      <xdr:rowOff>63500</xdr:rowOff>
    </xdr:from>
    <xdr:to>
      <xdr:col>17</xdr:col>
      <xdr:colOff>746125</xdr:colOff>
      <xdr:row>14</xdr:row>
      <xdr:rowOff>109219</xdr:rowOff>
    </xdr:to>
    <xdr:sp macro="" textlink="">
      <xdr:nvSpPr>
        <xdr:cNvPr id="4" name="Right Arrow 3"/>
        <xdr:cNvSpPr/>
      </xdr:nvSpPr>
      <xdr:spPr>
        <a:xfrm>
          <a:off x="8804275" y="2730500"/>
          <a:ext cx="34290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17</xdr:col>
      <xdr:colOff>238125</xdr:colOff>
      <xdr:row>16</xdr:row>
      <xdr:rowOff>111125</xdr:rowOff>
    </xdr:from>
    <xdr:to>
      <xdr:col>17</xdr:col>
      <xdr:colOff>714375</xdr:colOff>
      <xdr:row>16</xdr:row>
      <xdr:rowOff>156844</xdr:rowOff>
    </xdr:to>
    <xdr:sp macro="" textlink="">
      <xdr:nvSpPr>
        <xdr:cNvPr id="5" name="Right Arrow 4"/>
        <xdr:cNvSpPr/>
      </xdr:nvSpPr>
      <xdr:spPr>
        <a:xfrm>
          <a:off x="8772525" y="3159125"/>
          <a:ext cx="371475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17</xdr:col>
      <xdr:colOff>254000</xdr:colOff>
      <xdr:row>18</xdr:row>
      <xdr:rowOff>95250</xdr:rowOff>
    </xdr:from>
    <xdr:to>
      <xdr:col>17</xdr:col>
      <xdr:colOff>730250</xdr:colOff>
      <xdr:row>18</xdr:row>
      <xdr:rowOff>140969</xdr:rowOff>
    </xdr:to>
    <xdr:sp macro="" textlink="">
      <xdr:nvSpPr>
        <xdr:cNvPr id="6" name="Right Arrow 5"/>
        <xdr:cNvSpPr/>
      </xdr:nvSpPr>
      <xdr:spPr>
        <a:xfrm>
          <a:off x="8788400" y="3524250"/>
          <a:ext cx="352425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17</xdr:col>
      <xdr:colOff>254000</xdr:colOff>
      <xdr:row>20</xdr:row>
      <xdr:rowOff>111125</xdr:rowOff>
    </xdr:from>
    <xdr:to>
      <xdr:col>17</xdr:col>
      <xdr:colOff>730250</xdr:colOff>
      <xdr:row>20</xdr:row>
      <xdr:rowOff>156844</xdr:rowOff>
    </xdr:to>
    <xdr:sp macro="" textlink="">
      <xdr:nvSpPr>
        <xdr:cNvPr id="7" name="Right Arrow 6"/>
        <xdr:cNvSpPr/>
      </xdr:nvSpPr>
      <xdr:spPr>
        <a:xfrm>
          <a:off x="8788400" y="3921125"/>
          <a:ext cx="352425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17</xdr:col>
      <xdr:colOff>238125</xdr:colOff>
      <xdr:row>22</xdr:row>
      <xdr:rowOff>95250</xdr:rowOff>
    </xdr:from>
    <xdr:to>
      <xdr:col>17</xdr:col>
      <xdr:colOff>714375</xdr:colOff>
      <xdr:row>22</xdr:row>
      <xdr:rowOff>140969</xdr:rowOff>
    </xdr:to>
    <xdr:sp macro="" textlink="">
      <xdr:nvSpPr>
        <xdr:cNvPr id="8" name="Right Arrow 7"/>
        <xdr:cNvSpPr/>
      </xdr:nvSpPr>
      <xdr:spPr>
        <a:xfrm>
          <a:off x="8772525" y="4286250"/>
          <a:ext cx="371475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269875</xdr:colOff>
      <xdr:row>10</xdr:row>
      <xdr:rowOff>95250</xdr:rowOff>
    </xdr:from>
    <xdr:to>
      <xdr:col>14</xdr:col>
      <xdr:colOff>746125</xdr:colOff>
      <xdr:row>10</xdr:row>
      <xdr:rowOff>140969</xdr:rowOff>
    </xdr:to>
    <xdr:sp macro="" textlink="">
      <xdr:nvSpPr>
        <xdr:cNvPr id="2" name="Right Arrow 1"/>
        <xdr:cNvSpPr/>
      </xdr:nvSpPr>
      <xdr:spPr>
        <a:xfrm>
          <a:off x="20939125" y="3032125"/>
          <a:ext cx="4762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14</xdr:col>
      <xdr:colOff>269875</xdr:colOff>
      <xdr:row>12</xdr:row>
      <xdr:rowOff>95250</xdr:rowOff>
    </xdr:from>
    <xdr:to>
      <xdr:col>14</xdr:col>
      <xdr:colOff>746125</xdr:colOff>
      <xdr:row>12</xdr:row>
      <xdr:rowOff>140969</xdr:rowOff>
    </xdr:to>
    <xdr:sp macro="" textlink="">
      <xdr:nvSpPr>
        <xdr:cNvPr id="4" name="Right Arrow 3"/>
        <xdr:cNvSpPr/>
      </xdr:nvSpPr>
      <xdr:spPr>
        <a:xfrm>
          <a:off x="20939125" y="3476625"/>
          <a:ext cx="4762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14</xdr:col>
      <xdr:colOff>269875</xdr:colOff>
      <xdr:row>14</xdr:row>
      <xdr:rowOff>63500</xdr:rowOff>
    </xdr:from>
    <xdr:to>
      <xdr:col>14</xdr:col>
      <xdr:colOff>746125</xdr:colOff>
      <xdr:row>14</xdr:row>
      <xdr:rowOff>109219</xdr:rowOff>
    </xdr:to>
    <xdr:sp macro="" textlink="">
      <xdr:nvSpPr>
        <xdr:cNvPr id="5" name="Right Arrow 4"/>
        <xdr:cNvSpPr/>
      </xdr:nvSpPr>
      <xdr:spPr>
        <a:xfrm>
          <a:off x="20939125" y="3889375"/>
          <a:ext cx="4762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14</xdr:col>
      <xdr:colOff>238125</xdr:colOff>
      <xdr:row>16</xdr:row>
      <xdr:rowOff>111125</xdr:rowOff>
    </xdr:from>
    <xdr:to>
      <xdr:col>14</xdr:col>
      <xdr:colOff>714375</xdr:colOff>
      <xdr:row>16</xdr:row>
      <xdr:rowOff>156844</xdr:rowOff>
    </xdr:to>
    <xdr:sp macro="" textlink="">
      <xdr:nvSpPr>
        <xdr:cNvPr id="7" name="Right Arrow 6"/>
        <xdr:cNvSpPr/>
      </xdr:nvSpPr>
      <xdr:spPr>
        <a:xfrm>
          <a:off x="20907375" y="4381500"/>
          <a:ext cx="4762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14</xdr:col>
      <xdr:colOff>254000</xdr:colOff>
      <xdr:row>18</xdr:row>
      <xdr:rowOff>95250</xdr:rowOff>
    </xdr:from>
    <xdr:to>
      <xdr:col>14</xdr:col>
      <xdr:colOff>730250</xdr:colOff>
      <xdr:row>18</xdr:row>
      <xdr:rowOff>140969</xdr:rowOff>
    </xdr:to>
    <xdr:sp macro="" textlink="">
      <xdr:nvSpPr>
        <xdr:cNvPr id="8" name="Right Arrow 7"/>
        <xdr:cNvSpPr/>
      </xdr:nvSpPr>
      <xdr:spPr>
        <a:xfrm>
          <a:off x="20923250" y="4810125"/>
          <a:ext cx="4762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14</xdr:col>
      <xdr:colOff>254000</xdr:colOff>
      <xdr:row>20</xdr:row>
      <xdr:rowOff>111125</xdr:rowOff>
    </xdr:from>
    <xdr:to>
      <xdr:col>14</xdr:col>
      <xdr:colOff>730250</xdr:colOff>
      <xdr:row>20</xdr:row>
      <xdr:rowOff>156844</xdr:rowOff>
    </xdr:to>
    <xdr:sp macro="" textlink="">
      <xdr:nvSpPr>
        <xdr:cNvPr id="9" name="Right Arrow 8"/>
        <xdr:cNvSpPr/>
      </xdr:nvSpPr>
      <xdr:spPr>
        <a:xfrm>
          <a:off x="20923250" y="5270500"/>
          <a:ext cx="4762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14</xdr:col>
      <xdr:colOff>238125</xdr:colOff>
      <xdr:row>22</xdr:row>
      <xdr:rowOff>95250</xdr:rowOff>
    </xdr:from>
    <xdr:to>
      <xdr:col>14</xdr:col>
      <xdr:colOff>714375</xdr:colOff>
      <xdr:row>22</xdr:row>
      <xdr:rowOff>140969</xdr:rowOff>
    </xdr:to>
    <xdr:sp macro="" textlink="">
      <xdr:nvSpPr>
        <xdr:cNvPr id="10" name="Right Arrow 9"/>
        <xdr:cNvSpPr/>
      </xdr:nvSpPr>
      <xdr:spPr>
        <a:xfrm>
          <a:off x="20907375" y="5699125"/>
          <a:ext cx="4762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"/>
  <sheetViews>
    <sheetView view="pageBreakPreview" zoomScale="46" zoomScaleNormal="60" zoomScaleSheetLayoutView="46" workbookViewId="0">
      <selection activeCell="T16" sqref="T16"/>
    </sheetView>
  </sheetViews>
  <sheetFormatPr defaultColWidth="9.140625" defaultRowHeight="20.25" x14ac:dyDescent="0.3"/>
  <cols>
    <col min="1" max="1" width="9.140625" style="440"/>
    <col min="2" max="2" width="40.7109375" style="434" customWidth="1"/>
    <col min="3" max="3" width="19.5703125" style="513" customWidth="1"/>
    <col min="4" max="5" width="22.7109375" style="513" customWidth="1"/>
    <col min="6" max="6" width="17.7109375" style="513" customWidth="1"/>
    <col min="7" max="8" width="21.7109375" style="513" customWidth="1"/>
    <col min="9" max="9" width="17.7109375" style="513" hidden="1" customWidth="1"/>
    <col min="10" max="10" width="28.140625" style="513" hidden="1" customWidth="1"/>
    <col min="11" max="11" width="25.28515625" style="513" hidden="1" customWidth="1"/>
    <col min="12" max="12" width="19.85546875" style="518" hidden="1" customWidth="1"/>
    <col min="13" max="14" width="22" style="518" hidden="1" customWidth="1"/>
    <col min="15" max="15" width="22" style="518" customWidth="1"/>
    <col min="16" max="16" width="32.28515625" style="518" customWidth="1"/>
    <col min="17" max="17" width="22" style="518" customWidth="1"/>
    <col min="18" max="18" width="14.85546875" style="518" customWidth="1"/>
    <col min="19" max="19" width="21.7109375" style="512" customWidth="1"/>
    <col min="20" max="20" width="31.85546875" style="434" customWidth="1"/>
    <col min="21" max="21" width="24.28515625" style="434" customWidth="1"/>
    <col min="22" max="16384" width="9.140625" style="434"/>
  </cols>
  <sheetData>
    <row r="1" spans="1:32" ht="33.75" customHeight="1" x14ac:dyDescent="0.3">
      <c r="A1" s="587" t="s">
        <v>13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</row>
    <row r="2" spans="1:32" ht="30" customHeight="1" x14ac:dyDescent="0.3">
      <c r="A2" s="587" t="s">
        <v>499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</row>
    <row r="3" spans="1:32" ht="27.75" customHeight="1" x14ac:dyDescent="0.3">
      <c r="A3" s="434"/>
      <c r="C3" s="434"/>
      <c r="D3" s="431"/>
      <c r="E3" s="435"/>
      <c r="F3" s="434"/>
      <c r="G3" s="434"/>
      <c r="H3" s="434"/>
      <c r="I3" s="434"/>
      <c r="J3" s="434"/>
      <c r="K3" s="434"/>
      <c r="L3" s="436"/>
      <c r="M3" s="436"/>
      <c r="N3" s="436"/>
      <c r="O3" s="436"/>
      <c r="P3" s="436"/>
      <c r="Q3" s="436"/>
      <c r="R3" s="436"/>
      <c r="S3" s="437"/>
      <c r="T3" s="438" t="s">
        <v>150</v>
      </c>
    </row>
    <row r="4" spans="1:32" ht="30.75" customHeight="1" x14ac:dyDescent="0.3">
      <c r="A4" s="587" t="s">
        <v>16</v>
      </c>
      <c r="B4" s="587"/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587"/>
      <c r="R4" s="587"/>
      <c r="S4" s="587"/>
      <c r="T4" s="438"/>
    </row>
    <row r="5" spans="1:32" ht="21" thickBot="1" x14ac:dyDescent="0.35">
      <c r="A5" s="437"/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9"/>
      <c r="M5" s="439"/>
      <c r="N5" s="439"/>
      <c r="O5" s="439"/>
      <c r="P5" s="439"/>
      <c r="Q5" s="439"/>
      <c r="R5" s="439"/>
      <c r="S5" s="437"/>
      <c r="T5" s="437"/>
    </row>
    <row r="6" spans="1:32" ht="20.25" customHeight="1" x14ac:dyDescent="0.3">
      <c r="A6" s="602" t="s">
        <v>20</v>
      </c>
      <c r="B6" s="603"/>
      <c r="C6" s="621" t="s">
        <v>17</v>
      </c>
      <c r="D6" s="622"/>
      <c r="E6" s="622"/>
      <c r="F6" s="627" t="s">
        <v>19</v>
      </c>
      <c r="G6" s="628"/>
      <c r="H6" s="629"/>
      <c r="I6" s="622" t="s">
        <v>28</v>
      </c>
      <c r="J6" s="622"/>
      <c r="K6" s="622"/>
      <c r="L6" s="621" t="s">
        <v>41</v>
      </c>
      <c r="M6" s="622"/>
      <c r="N6" s="622"/>
      <c r="O6" s="627" t="s">
        <v>28</v>
      </c>
      <c r="P6" s="628"/>
      <c r="Q6" s="629"/>
      <c r="R6" s="634"/>
      <c r="S6" s="610" t="s">
        <v>592</v>
      </c>
      <c r="T6" s="611"/>
      <c r="U6" s="612"/>
    </row>
    <row r="7" spans="1:32" x14ac:dyDescent="0.3">
      <c r="A7" s="604"/>
      <c r="B7" s="605"/>
      <c r="C7" s="623"/>
      <c r="D7" s="624"/>
      <c r="E7" s="624"/>
      <c r="F7" s="630"/>
      <c r="G7" s="624"/>
      <c r="H7" s="631"/>
      <c r="I7" s="624"/>
      <c r="J7" s="624"/>
      <c r="K7" s="624"/>
      <c r="L7" s="623"/>
      <c r="M7" s="624"/>
      <c r="N7" s="624"/>
      <c r="O7" s="630"/>
      <c r="P7" s="624"/>
      <c r="Q7" s="631"/>
      <c r="R7" s="634"/>
      <c r="S7" s="613"/>
      <c r="T7" s="614"/>
      <c r="U7" s="615"/>
    </row>
    <row r="8" spans="1:32" s="440" customFormat="1" ht="21" thickBot="1" x14ac:dyDescent="0.35">
      <c r="A8" s="604"/>
      <c r="B8" s="605"/>
      <c r="C8" s="590" t="s">
        <v>21</v>
      </c>
      <c r="D8" s="596" t="s">
        <v>18</v>
      </c>
      <c r="E8" s="608" t="s">
        <v>151</v>
      </c>
      <c r="F8" s="598" t="s">
        <v>21</v>
      </c>
      <c r="G8" s="590" t="s">
        <v>18</v>
      </c>
      <c r="H8" s="625" t="s">
        <v>151</v>
      </c>
      <c r="I8" s="588" t="s">
        <v>21</v>
      </c>
      <c r="J8" s="590" t="s">
        <v>18</v>
      </c>
      <c r="K8" s="608" t="s">
        <v>151</v>
      </c>
      <c r="L8" s="600" t="s">
        <v>21</v>
      </c>
      <c r="M8" s="590" t="s">
        <v>18</v>
      </c>
      <c r="N8" s="608" t="s">
        <v>151</v>
      </c>
      <c r="O8" s="632" t="s">
        <v>21</v>
      </c>
      <c r="P8" s="632" t="s">
        <v>18</v>
      </c>
      <c r="Q8" s="633" t="s">
        <v>151</v>
      </c>
      <c r="R8" s="635"/>
      <c r="S8" s="616"/>
      <c r="T8" s="617"/>
      <c r="U8" s="618"/>
    </row>
    <row r="9" spans="1:32" ht="54" customHeight="1" thickBot="1" x14ac:dyDescent="0.35">
      <c r="A9" s="606"/>
      <c r="B9" s="607"/>
      <c r="C9" s="591"/>
      <c r="D9" s="597"/>
      <c r="E9" s="609"/>
      <c r="F9" s="599"/>
      <c r="G9" s="591"/>
      <c r="H9" s="626"/>
      <c r="I9" s="589"/>
      <c r="J9" s="591"/>
      <c r="K9" s="609"/>
      <c r="L9" s="601"/>
      <c r="M9" s="591"/>
      <c r="N9" s="609"/>
      <c r="O9" s="632"/>
      <c r="P9" s="632"/>
      <c r="Q9" s="633"/>
      <c r="R9" s="635"/>
      <c r="S9" s="441" t="s">
        <v>21</v>
      </c>
      <c r="T9" s="441" t="s">
        <v>18</v>
      </c>
      <c r="U9" s="442" t="s">
        <v>497</v>
      </c>
    </row>
    <row r="10" spans="1:32" x14ac:dyDescent="0.3">
      <c r="A10" s="443"/>
      <c r="B10" s="444"/>
      <c r="C10" s="445" t="s">
        <v>62</v>
      </c>
      <c r="D10" s="446" t="s">
        <v>62</v>
      </c>
      <c r="E10" s="447"/>
      <c r="F10" s="560" t="s">
        <v>62</v>
      </c>
      <c r="G10" s="445" t="s">
        <v>62</v>
      </c>
      <c r="H10" s="561"/>
      <c r="I10" s="559" t="s">
        <v>62</v>
      </c>
      <c r="J10" s="445" t="s">
        <v>62</v>
      </c>
      <c r="K10" s="447"/>
      <c r="L10" s="448" t="s">
        <v>62</v>
      </c>
      <c r="M10" s="448" t="s">
        <v>62</v>
      </c>
      <c r="N10" s="565"/>
      <c r="O10" s="568" t="s">
        <v>62</v>
      </c>
      <c r="P10" s="568" t="s">
        <v>496</v>
      </c>
      <c r="Q10" s="568" t="s">
        <v>62</v>
      </c>
      <c r="R10" s="449"/>
      <c r="S10" s="450" t="s">
        <v>62</v>
      </c>
      <c r="T10" s="451" t="s">
        <v>62</v>
      </c>
      <c r="U10" s="521" t="s">
        <v>62</v>
      </c>
    </row>
    <row r="11" spans="1:32" x14ac:dyDescent="0.3">
      <c r="A11" s="443">
        <v>1</v>
      </c>
      <c r="B11" s="431" t="s">
        <v>22</v>
      </c>
      <c r="C11" s="454">
        <v>8752868.7699999996</v>
      </c>
      <c r="D11" s="452">
        <v>7959204</v>
      </c>
      <c r="E11" s="453">
        <f>SUM(C11:D11)</f>
        <v>16712072.77</v>
      </c>
      <c r="F11" s="562">
        <v>9870560</v>
      </c>
      <c r="G11" s="452">
        <v>3618362.83</v>
      </c>
      <c r="H11" s="563">
        <f>SUM(F11:G11)</f>
        <v>13488922.83</v>
      </c>
      <c r="I11" s="471"/>
      <c r="J11" s="452"/>
      <c r="K11" s="453"/>
      <c r="L11" s="454"/>
      <c r="M11" s="454"/>
      <c r="N11" s="461">
        <f>SUM(L11:M11)</f>
        <v>0</v>
      </c>
      <c r="O11" s="564">
        <f>'Prog1-Administration'!E101</f>
        <v>11289420</v>
      </c>
      <c r="P11" s="454">
        <f>'Prog1-Administration'!E100</f>
        <v>8607879.3499999996</v>
      </c>
      <c r="Q11" s="571">
        <f>SUM(O11:P11)</f>
        <v>19897299.350000001</v>
      </c>
      <c r="R11" s="455"/>
      <c r="S11" s="456">
        <f>F11+C11+O11</f>
        <v>29912848.77</v>
      </c>
      <c r="T11" s="457">
        <f>G11+D11+P11</f>
        <v>20185446.18</v>
      </c>
      <c r="U11" s="458">
        <f>SUM(S11:T11)</f>
        <v>50098294.950000003</v>
      </c>
    </row>
    <row r="12" spans="1:32" x14ac:dyDescent="0.3">
      <c r="A12" s="443"/>
      <c r="B12" s="431"/>
      <c r="C12" s="452"/>
      <c r="D12" s="459"/>
      <c r="E12" s="453"/>
      <c r="F12" s="562"/>
      <c r="G12" s="452"/>
      <c r="H12" s="563"/>
      <c r="I12" s="471"/>
      <c r="J12" s="452"/>
      <c r="K12" s="453"/>
      <c r="L12" s="454"/>
      <c r="M12" s="454"/>
      <c r="N12" s="461"/>
      <c r="O12" s="564"/>
      <c r="P12" s="454"/>
      <c r="Q12" s="571">
        <f t="shared" ref="Q12:Q28" si="0">SUM(O12:P12)</f>
        <v>0</v>
      </c>
      <c r="R12" s="455"/>
      <c r="S12" s="456">
        <f t="shared" ref="S12:S23" si="1">F12+C12+O12</f>
        <v>0</v>
      </c>
      <c r="T12" s="457">
        <f t="shared" ref="T12:T23" si="2">G12+D12+P12</f>
        <v>0</v>
      </c>
      <c r="U12" s="458">
        <f t="shared" ref="U12:U23" si="3">SUM(S12:T12)</f>
        <v>0</v>
      </c>
    </row>
    <row r="13" spans="1:32" ht="17.25" customHeight="1" x14ac:dyDescent="0.3">
      <c r="A13" s="443">
        <v>2</v>
      </c>
      <c r="B13" s="431" t="s">
        <v>38</v>
      </c>
      <c r="C13" s="454">
        <v>2822664.99</v>
      </c>
      <c r="D13" s="460">
        <v>369403.46</v>
      </c>
      <c r="E13" s="461">
        <f>SUM(C13:D13)</f>
        <v>3192068.45</v>
      </c>
      <c r="F13" s="564">
        <v>3140070.23</v>
      </c>
      <c r="G13" s="454">
        <v>112560.31</v>
      </c>
      <c r="H13" s="563">
        <f>SUM(F13:G13)</f>
        <v>3252630.54</v>
      </c>
      <c r="I13" s="471"/>
      <c r="J13" s="452"/>
      <c r="K13" s="453"/>
      <c r="L13" s="454"/>
      <c r="M13" s="454"/>
      <c r="N13" s="461">
        <f>SUM(L13:M13)</f>
        <v>0</v>
      </c>
      <c r="O13" s="564">
        <f>'Prog2-Legal,Authorisations&amp;Comp'!E62</f>
        <v>3838830.72</v>
      </c>
      <c r="P13" s="454">
        <f>'Prog2-Legal,Authorisations&amp;Comp'!E61</f>
        <v>296638.03999999998</v>
      </c>
      <c r="Q13" s="571">
        <f t="shared" si="0"/>
        <v>4135468.7600000002</v>
      </c>
      <c r="R13" s="455"/>
      <c r="S13" s="456">
        <f t="shared" si="1"/>
        <v>9801565.9400000013</v>
      </c>
      <c r="T13" s="457">
        <f t="shared" si="2"/>
        <v>778601.81</v>
      </c>
      <c r="U13" s="458">
        <f t="shared" si="3"/>
        <v>10580167.750000002</v>
      </c>
    </row>
    <row r="14" spans="1:32" x14ac:dyDescent="0.3">
      <c r="A14" s="443"/>
      <c r="B14" s="431"/>
      <c r="C14" s="452"/>
      <c r="D14" s="459"/>
      <c r="E14" s="453"/>
      <c r="F14" s="562"/>
      <c r="G14" s="452"/>
      <c r="H14" s="563"/>
      <c r="I14" s="471"/>
      <c r="J14" s="452"/>
      <c r="K14" s="453"/>
      <c r="L14" s="454"/>
      <c r="M14" s="454"/>
      <c r="N14" s="461"/>
      <c r="O14" s="564"/>
      <c r="P14" s="454"/>
      <c r="Q14" s="571">
        <f t="shared" si="0"/>
        <v>0</v>
      </c>
      <c r="R14" s="455"/>
      <c r="S14" s="456">
        <f t="shared" si="1"/>
        <v>0</v>
      </c>
      <c r="T14" s="457">
        <f t="shared" si="2"/>
        <v>0</v>
      </c>
      <c r="U14" s="458">
        <f t="shared" si="3"/>
        <v>0</v>
      </c>
    </row>
    <row r="15" spans="1:32" x14ac:dyDescent="0.3">
      <c r="A15" s="529">
        <v>3</v>
      </c>
      <c r="B15" s="530" t="s">
        <v>23</v>
      </c>
      <c r="C15" s="454">
        <v>2319692.08</v>
      </c>
      <c r="D15" s="460">
        <v>1342106.32</v>
      </c>
      <c r="E15" s="453">
        <f>SUM(C15:D15)</f>
        <v>3661798.4000000004</v>
      </c>
      <c r="F15" s="562">
        <v>2273242.13</v>
      </c>
      <c r="G15" s="452">
        <v>1126070.32</v>
      </c>
      <c r="H15" s="563">
        <f>SUM(F15:G15)</f>
        <v>3399312.45</v>
      </c>
      <c r="I15" s="471"/>
      <c r="J15" s="452"/>
      <c r="K15" s="453"/>
      <c r="L15" s="454"/>
      <c r="M15" s="454"/>
      <c r="N15" s="461">
        <f>SUM(L15:M15)</f>
        <v>0</v>
      </c>
      <c r="O15" s="564">
        <f>'Prog3-Oceans &amp; Coasts'!E74</f>
        <v>3965401.55</v>
      </c>
      <c r="P15" s="454">
        <f>'Prog3-Oceans &amp; Coasts'!E73</f>
        <v>1584968.3499999999</v>
      </c>
      <c r="Q15" s="571">
        <f t="shared" si="0"/>
        <v>5550369.8999999994</v>
      </c>
      <c r="R15" s="455"/>
      <c r="S15" s="456">
        <f t="shared" si="1"/>
        <v>8558335.7599999998</v>
      </c>
      <c r="T15" s="457">
        <f t="shared" si="2"/>
        <v>4053144.99</v>
      </c>
      <c r="U15" s="458">
        <f t="shared" si="3"/>
        <v>12611480.75</v>
      </c>
    </row>
    <row r="16" spans="1:32" x14ac:dyDescent="0.3">
      <c r="A16" s="443"/>
      <c r="B16" s="431"/>
      <c r="C16" s="452"/>
      <c r="D16" s="459"/>
      <c r="E16" s="453"/>
      <c r="F16" s="562"/>
      <c r="G16" s="452"/>
      <c r="H16" s="563"/>
      <c r="I16" s="471"/>
      <c r="J16" s="452"/>
      <c r="K16" s="453"/>
      <c r="L16" s="454"/>
      <c r="M16" s="454"/>
      <c r="N16" s="461"/>
      <c r="O16" s="564"/>
      <c r="P16" s="454"/>
      <c r="Q16" s="571">
        <f t="shared" si="0"/>
        <v>0</v>
      </c>
      <c r="R16" s="455"/>
      <c r="S16" s="456">
        <f t="shared" si="1"/>
        <v>0</v>
      </c>
      <c r="T16" s="457">
        <f t="shared" si="2"/>
        <v>0</v>
      </c>
      <c r="U16" s="458">
        <f t="shared" si="3"/>
        <v>0</v>
      </c>
    </row>
    <row r="17" spans="1:21" x14ac:dyDescent="0.3">
      <c r="A17" s="443">
        <v>4</v>
      </c>
      <c r="B17" s="431" t="s">
        <v>39</v>
      </c>
      <c r="C17" s="452">
        <v>865667.52</v>
      </c>
      <c r="D17" s="459">
        <v>3168001.1</v>
      </c>
      <c r="E17" s="453">
        <f>SUM(C17:D17)</f>
        <v>4033668.62</v>
      </c>
      <c r="F17" s="562">
        <v>1437894.96</v>
      </c>
      <c r="G17" s="452">
        <v>1166191.75</v>
      </c>
      <c r="H17" s="563">
        <f>SUM(F17:G17)</f>
        <v>2604086.71</v>
      </c>
      <c r="I17" s="471"/>
      <c r="J17" s="452"/>
      <c r="K17" s="453"/>
      <c r="L17" s="454"/>
      <c r="M17" s="454"/>
      <c r="N17" s="461">
        <f>SUM(L17:M17)</f>
        <v>0</v>
      </c>
      <c r="O17" s="564">
        <f>'Prog4 Climate Change'!E89</f>
        <v>1447189.02</v>
      </c>
      <c r="P17" s="454">
        <f>'Prog3-Oceans &amp; Coasts'!E73</f>
        <v>1584968.3499999999</v>
      </c>
      <c r="Q17" s="571">
        <f t="shared" si="0"/>
        <v>3032157.37</v>
      </c>
      <c r="R17" s="455"/>
      <c r="S17" s="456">
        <f t="shared" si="1"/>
        <v>3750751.5</v>
      </c>
      <c r="T17" s="457">
        <f t="shared" si="2"/>
        <v>5919161.1999999993</v>
      </c>
      <c r="U17" s="458">
        <f t="shared" si="3"/>
        <v>9669912.6999999993</v>
      </c>
    </row>
    <row r="18" spans="1:21" x14ac:dyDescent="0.3">
      <c r="A18" s="443"/>
      <c r="B18" s="431"/>
      <c r="C18" s="452"/>
      <c r="D18" s="459"/>
      <c r="E18" s="453"/>
      <c r="F18" s="562"/>
      <c r="G18" s="452"/>
      <c r="H18" s="563"/>
      <c r="I18" s="471"/>
      <c r="J18" s="452"/>
      <c r="K18" s="453"/>
      <c r="L18" s="454"/>
      <c r="M18" s="454"/>
      <c r="N18" s="461"/>
      <c r="O18" s="564"/>
      <c r="P18" s="454"/>
      <c r="Q18" s="571">
        <f t="shared" si="0"/>
        <v>0</v>
      </c>
      <c r="R18" s="455"/>
      <c r="S18" s="456">
        <f t="shared" si="1"/>
        <v>0</v>
      </c>
      <c r="T18" s="457">
        <f t="shared" si="2"/>
        <v>0</v>
      </c>
      <c r="U18" s="458">
        <f t="shared" si="3"/>
        <v>0</v>
      </c>
    </row>
    <row r="19" spans="1:21" x14ac:dyDescent="0.3">
      <c r="A19" s="443">
        <v>5</v>
      </c>
      <c r="B19" s="431" t="s">
        <v>24</v>
      </c>
      <c r="C19" s="452">
        <v>2321250.4700000002</v>
      </c>
      <c r="D19" s="459">
        <v>2477760.06</v>
      </c>
      <c r="E19" s="453">
        <f>SUM(C19:D19)</f>
        <v>4799010.53</v>
      </c>
      <c r="F19" s="562">
        <v>2855451.21</v>
      </c>
      <c r="G19" s="452">
        <v>1914260.26</v>
      </c>
      <c r="H19" s="563">
        <f>SUM(F19:G19)</f>
        <v>4769711.47</v>
      </c>
      <c r="I19" s="471"/>
      <c r="J19" s="454"/>
      <c r="K19" s="453"/>
      <c r="L19" s="454"/>
      <c r="M19" s="454"/>
      <c r="N19" s="461">
        <f>SUM(L19:M19)</f>
        <v>0</v>
      </c>
      <c r="O19" s="564">
        <f>' Prog5 Biodiversity'!E117</f>
        <v>3931902.46</v>
      </c>
      <c r="P19" s="454">
        <f>' Prog5 Biodiversity'!E116</f>
        <v>2885195.8600000003</v>
      </c>
      <c r="Q19" s="571">
        <f t="shared" si="0"/>
        <v>6817098.3200000003</v>
      </c>
      <c r="R19" s="455"/>
      <c r="S19" s="456">
        <f t="shared" si="1"/>
        <v>9108604.1400000006</v>
      </c>
      <c r="T19" s="457">
        <f t="shared" si="2"/>
        <v>7277216.1800000006</v>
      </c>
      <c r="U19" s="458">
        <f t="shared" si="3"/>
        <v>16385820.32</v>
      </c>
    </row>
    <row r="20" spans="1:21" x14ac:dyDescent="0.3">
      <c r="A20" s="443"/>
      <c r="B20" s="431"/>
      <c r="C20" s="452"/>
      <c r="D20" s="459"/>
      <c r="E20" s="453"/>
      <c r="F20" s="562"/>
      <c r="G20" s="452"/>
      <c r="H20" s="563"/>
      <c r="I20" s="471"/>
      <c r="J20" s="452"/>
      <c r="K20" s="453"/>
      <c r="L20" s="454"/>
      <c r="M20" s="454"/>
      <c r="N20" s="461"/>
      <c r="O20" s="564"/>
      <c r="P20" s="454"/>
      <c r="Q20" s="571">
        <f t="shared" si="0"/>
        <v>0</v>
      </c>
      <c r="R20" s="455"/>
      <c r="S20" s="456">
        <f t="shared" si="1"/>
        <v>0</v>
      </c>
      <c r="T20" s="457">
        <f t="shared" si="2"/>
        <v>0</v>
      </c>
      <c r="U20" s="458">
        <f t="shared" si="3"/>
        <v>0</v>
      </c>
    </row>
    <row r="21" spans="1:21" x14ac:dyDescent="0.3">
      <c r="A21" s="443">
        <v>6</v>
      </c>
      <c r="B21" s="431" t="s">
        <v>40</v>
      </c>
      <c r="C21" s="452">
        <v>12921514.960000001</v>
      </c>
      <c r="D21" s="460">
        <v>47002.86</v>
      </c>
      <c r="E21" s="453">
        <f>SUM(C21:D21)</f>
        <v>12968517.82</v>
      </c>
      <c r="F21" s="562">
        <v>13589877.359999999</v>
      </c>
      <c r="G21" s="452">
        <v>177762</v>
      </c>
      <c r="H21" s="563">
        <f>SUM(F21:G21)</f>
        <v>13767639.359999999</v>
      </c>
      <c r="I21" s="471"/>
      <c r="J21" s="452"/>
      <c r="K21" s="453"/>
      <c r="L21" s="454"/>
      <c r="M21" s="454"/>
      <c r="N21" s="461">
        <f>SUM(L21:M21)</f>
        <v>0</v>
      </c>
      <c r="O21" s="564">
        <f>'Prog6 Env. Prog'!E60</f>
        <v>13215515.35</v>
      </c>
      <c r="P21" s="454">
        <f>'Prog6 Env. Prog'!E59</f>
        <v>181306</v>
      </c>
      <c r="Q21" s="571">
        <f t="shared" si="0"/>
        <v>13396821.35</v>
      </c>
      <c r="R21" s="455"/>
      <c r="S21" s="456">
        <f t="shared" si="1"/>
        <v>39726907.670000002</v>
      </c>
      <c r="T21" s="457">
        <f t="shared" si="2"/>
        <v>406070.86</v>
      </c>
      <c r="U21" s="458">
        <f t="shared" si="3"/>
        <v>40132978.530000001</v>
      </c>
    </row>
    <row r="22" spans="1:21" x14ac:dyDescent="0.3">
      <c r="A22" s="443"/>
      <c r="B22" s="431"/>
      <c r="C22" s="452"/>
      <c r="D22" s="459"/>
      <c r="E22" s="453"/>
      <c r="F22" s="562"/>
      <c r="G22" s="452"/>
      <c r="H22" s="563"/>
      <c r="I22" s="471"/>
      <c r="J22" s="452"/>
      <c r="K22" s="453"/>
      <c r="L22" s="454"/>
      <c r="M22" s="454"/>
      <c r="N22" s="461"/>
      <c r="O22" s="564"/>
      <c r="P22" s="454"/>
      <c r="Q22" s="571">
        <f t="shared" si="0"/>
        <v>0</v>
      </c>
      <c r="R22" s="455"/>
      <c r="S22" s="456">
        <f t="shared" si="1"/>
        <v>0</v>
      </c>
      <c r="T22" s="457">
        <f t="shared" si="2"/>
        <v>0</v>
      </c>
      <c r="U22" s="458">
        <f t="shared" si="3"/>
        <v>0</v>
      </c>
    </row>
    <row r="23" spans="1:21" x14ac:dyDescent="0.3">
      <c r="A23" s="443">
        <v>7</v>
      </c>
      <c r="B23" s="431" t="s">
        <v>177</v>
      </c>
      <c r="C23" s="452">
        <v>1306721.8799999999</v>
      </c>
      <c r="D23" s="459">
        <v>864305.8</v>
      </c>
      <c r="E23" s="453">
        <f>SUM(C23:D23)</f>
        <v>2171027.6799999997</v>
      </c>
      <c r="F23" s="562">
        <v>1106156.74</v>
      </c>
      <c r="G23" s="452">
        <v>627959.63</v>
      </c>
      <c r="H23" s="563">
        <f>SUM(F23:G23)</f>
        <v>1734116.37</v>
      </c>
      <c r="I23" s="471"/>
      <c r="J23" s="452"/>
      <c r="K23" s="453"/>
      <c r="L23" s="454"/>
      <c r="M23" s="454"/>
      <c r="N23" s="461">
        <f>SUM(L23:M23)</f>
        <v>0</v>
      </c>
      <c r="O23" s="564">
        <f>'Prog7 Chemicals &amp; Waste'!E56</f>
        <v>1584938.08</v>
      </c>
      <c r="P23" s="454">
        <f>'Prog7 Chemicals &amp; Waste'!E55</f>
        <v>831044.72</v>
      </c>
      <c r="Q23" s="571">
        <f t="shared" si="0"/>
        <v>2415982.7999999998</v>
      </c>
      <c r="R23" s="455"/>
      <c r="S23" s="456">
        <f t="shared" si="1"/>
        <v>3997816.7</v>
      </c>
      <c r="T23" s="457">
        <f t="shared" si="2"/>
        <v>2323310.1500000004</v>
      </c>
      <c r="U23" s="458">
        <f t="shared" si="3"/>
        <v>6321126.8500000006</v>
      </c>
    </row>
    <row r="24" spans="1:21" ht="21" thickBot="1" x14ac:dyDescent="0.35">
      <c r="A24" s="462"/>
      <c r="B24" s="432"/>
      <c r="C24" s="452"/>
      <c r="D24" s="459"/>
      <c r="E24" s="453"/>
      <c r="F24" s="562"/>
      <c r="G24" s="452"/>
      <c r="H24" s="563"/>
      <c r="I24" s="471"/>
      <c r="J24" s="452"/>
      <c r="K24" s="453"/>
      <c r="L24" s="454"/>
      <c r="M24" s="463"/>
      <c r="N24" s="566"/>
      <c r="O24" s="569"/>
      <c r="P24" s="463"/>
      <c r="Q24" s="571">
        <f t="shared" si="0"/>
        <v>0</v>
      </c>
      <c r="R24" s="464"/>
      <c r="S24" s="465"/>
      <c r="T24" s="466"/>
      <c r="U24" s="467"/>
    </row>
    <row r="25" spans="1:21" x14ac:dyDescent="0.3">
      <c r="C25" s="468"/>
      <c r="D25" s="469"/>
      <c r="E25" s="557"/>
      <c r="F25" s="562"/>
      <c r="G25" s="452"/>
      <c r="H25" s="563"/>
      <c r="I25" s="471"/>
      <c r="J25" s="452"/>
      <c r="K25" s="453"/>
      <c r="L25" s="454"/>
      <c r="M25" s="454"/>
      <c r="N25" s="461"/>
      <c r="O25" s="564"/>
      <c r="P25" s="454"/>
      <c r="Q25" s="571">
        <f t="shared" si="0"/>
        <v>0</v>
      </c>
      <c r="R25" s="455"/>
      <c r="S25" s="465"/>
      <c r="T25" s="466"/>
      <c r="U25" s="467"/>
    </row>
    <row r="26" spans="1:21" ht="21" thickBot="1" x14ac:dyDescent="0.35">
      <c r="B26" s="472"/>
      <c r="C26" s="473">
        <f>SUM(C11:C23)</f>
        <v>31310380.669999998</v>
      </c>
      <c r="D26" s="474">
        <f>SUM(D11:D23)</f>
        <v>16227783.6</v>
      </c>
      <c r="E26" s="558">
        <f>SUM(E11:E23)</f>
        <v>47538164.270000003</v>
      </c>
      <c r="F26" s="562"/>
      <c r="G26" s="452"/>
      <c r="H26" s="563"/>
      <c r="I26" s="471"/>
      <c r="J26" s="452"/>
      <c r="K26" s="453"/>
      <c r="L26" s="454"/>
      <c r="M26" s="454"/>
      <c r="N26" s="461"/>
      <c r="O26" s="564"/>
      <c r="P26" s="454"/>
      <c r="Q26" s="571">
        <f t="shared" si="0"/>
        <v>0</v>
      </c>
      <c r="R26" s="455"/>
      <c r="S26" s="465"/>
      <c r="T26" s="466"/>
      <c r="U26" s="467"/>
    </row>
    <row r="27" spans="1:21" s="438" customFormat="1" x14ac:dyDescent="0.3">
      <c r="A27" s="476"/>
      <c r="C27" s="477"/>
      <c r="D27" s="478"/>
      <c r="E27" s="478"/>
      <c r="F27" s="479"/>
      <c r="G27" s="480"/>
      <c r="H27" s="470"/>
      <c r="I27" s="471"/>
      <c r="J27" s="452"/>
      <c r="K27" s="453"/>
      <c r="L27" s="454"/>
      <c r="M27" s="481"/>
      <c r="N27" s="461"/>
      <c r="O27" s="564"/>
      <c r="P27" s="454"/>
      <c r="Q27" s="571">
        <f t="shared" si="0"/>
        <v>0</v>
      </c>
      <c r="R27" s="455"/>
      <c r="S27" s="465"/>
      <c r="T27" s="466"/>
      <c r="U27" s="482"/>
    </row>
    <row r="28" spans="1:21" ht="21" thickBot="1" x14ac:dyDescent="0.35">
      <c r="C28" s="483"/>
      <c r="D28" s="484"/>
      <c r="E28" s="484"/>
      <c r="F28" s="485">
        <f>SUM(F11:F23)</f>
        <v>34273252.630000003</v>
      </c>
      <c r="G28" s="486">
        <f>SUM(G11:G23)</f>
        <v>8743167.0999999996</v>
      </c>
      <c r="H28" s="475">
        <f>SUM(H11:H23)</f>
        <v>43016419.729999997</v>
      </c>
      <c r="I28" s="471"/>
      <c r="J28" s="487"/>
      <c r="K28" s="488"/>
      <c r="L28" s="454"/>
      <c r="M28" s="489"/>
      <c r="N28" s="567"/>
      <c r="O28" s="570"/>
      <c r="P28" s="553"/>
      <c r="Q28" s="571">
        <f t="shared" si="0"/>
        <v>0</v>
      </c>
      <c r="R28" s="490"/>
      <c r="S28" s="465"/>
      <c r="T28" s="466"/>
      <c r="U28" s="467"/>
    </row>
    <row r="29" spans="1:21" x14ac:dyDescent="0.3">
      <c r="C29" s="483"/>
      <c r="D29" s="483"/>
      <c r="E29" s="483"/>
      <c r="F29" s="491"/>
      <c r="G29" s="491"/>
      <c r="H29" s="491"/>
      <c r="I29" s="468"/>
      <c r="J29" s="492"/>
      <c r="K29" s="470"/>
      <c r="L29" s="455"/>
      <c r="M29" s="481"/>
      <c r="N29" s="461"/>
      <c r="O29" s="555">
        <f>SUM(O11:O28)</f>
        <v>39273197.18</v>
      </c>
      <c r="P29" s="555">
        <f>SUM(P11:P28)</f>
        <v>15972000.67</v>
      </c>
      <c r="Q29" s="573">
        <f>SUM(Q11:Q28)</f>
        <v>55245197.850000001</v>
      </c>
      <c r="R29" s="455"/>
      <c r="S29" s="465"/>
      <c r="T29" s="466"/>
      <c r="U29" s="467"/>
    </row>
    <row r="30" spans="1:21" ht="21" thickBot="1" x14ac:dyDescent="0.35">
      <c r="C30" s="483"/>
      <c r="D30" s="483"/>
      <c r="E30" s="483"/>
      <c r="F30" s="491"/>
      <c r="G30" s="493"/>
      <c r="H30" s="493"/>
      <c r="I30" s="485">
        <f>SUM(I11:I23)</f>
        <v>0</v>
      </c>
      <c r="J30" s="494">
        <f>SUM(J11:J23)</f>
        <v>0</v>
      </c>
      <c r="K30" s="475">
        <f>SUM(K11:K23)</f>
        <v>0</v>
      </c>
      <c r="L30" s="455"/>
      <c r="M30" s="495"/>
      <c r="N30" s="554"/>
      <c r="O30" s="556"/>
      <c r="P30" s="556"/>
      <c r="Q30" s="572">
        <f>SUM(G35)</f>
        <v>0</v>
      </c>
      <c r="R30" s="455"/>
      <c r="S30" s="465"/>
      <c r="T30" s="466"/>
      <c r="U30" s="467"/>
    </row>
    <row r="31" spans="1:21" x14ac:dyDescent="0.3">
      <c r="C31" s="483"/>
      <c r="D31" s="483"/>
      <c r="E31" s="483"/>
      <c r="F31" s="491"/>
      <c r="G31" s="491"/>
      <c r="H31" s="491"/>
      <c r="I31" s="491"/>
      <c r="J31" s="491"/>
      <c r="K31" s="491"/>
      <c r="L31" s="496"/>
      <c r="M31" s="497"/>
      <c r="N31" s="498"/>
      <c r="O31" s="455"/>
      <c r="P31" s="455"/>
      <c r="Q31" s="455"/>
      <c r="R31" s="455"/>
      <c r="S31" s="465"/>
      <c r="T31" s="466"/>
      <c r="U31" s="467"/>
    </row>
    <row r="32" spans="1:21" ht="21" thickBot="1" x14ac:dyDescent="0.35">
      <c r="C32" s="483"/>
      <c r="D32" s="483"/>
      <c r="E32" s="483"/>
      <c r="F32" s="491"/>
      <c r="G32" s="491"/>
      <c r="H32" s="491"/>
      <c r="I32" s="491"/>
      <c r="J32" s="493"/>
      <c r="K32" s="493"/>
      <c r="L32" s="499">
        <f>SUM(L11:L23)</f>
        <v>0</v>
      </c>
      <c r="M32" s="500">
        <f>SUM(M11:M23)</f>
        <v>0</v>
      </c>
      <c r="N32" s="501">
        <f>SUM(N11:N23)</f>
        <v>0</v>
      </c>
      <c r="O32" s="490"/>
      <c r="P32" s="490"/>
      <c r="Q32" s="490"/>
      <c r="R32" s="490"/>
      <c r="S32" s="465"/>
      <c r="T32" s="466"/>
      <c r="U32" s="467"/>
    </row>
    <row r="33" spans="2:21" x14ac:dyDescent="0.3">
      <c r="C33" s="483"/>
      <c r="D33" s="483"/>
      <c r="E33" s="483"/>
      <c r="F33" s="483"/>
      <c r="G33" s="483"/>
      <c r="H33" s="483"/>
      <c r="I33" s="483"/>
      <c r="J33" s="483"/>
      <c r="K33" s="483"/>
      <c r="L33" s="502"/>
      <c r="M33" s="502"/>
      <c r="N33" s="502"/>
      <c r="O33" s="502"/>
      <c r="P33" s="502"/>
      <c r="Q33" s="502"/>
      <c r="R33" s="502"/>
      <c r="S33" s="592">
        <f>SUM(S11:S23)</f>
        <v>104856830.48</v>
      </c>
      <c r="T33" s="594">
        <f>SUM(T11:T23)</f>
        <v>40942951.369999997</v>
      </c>
      <c r="U33" s="619">
        <f>SUM(U10:U23)</f>
        <v>145799781.84999999</v>
      </c>
    </row>
    <row r="34" spans="2:21" ht="21" thickBot="1" x14ac:dyDescent="0.35">
      <c r="C34" s="483"/>
      <c r="D34" s="483"/>
      <c r="E34" s="483"/>
      <c r="F34" s="483"/>
      <c r="G34" s="483"/>
      <c r="H34" s="483"/>
      <c r="I34" s="483"/>
      <c r="J34" s="483"/>
      <c r="K34" s="483"/>
      <c r="L34" s="502"/>
      <c r="M34" s="502"/>
      <c r="N34" s="502"/>
      <c r="O34" s="502"/>
      <c r="P34" s="502"/>
      <c r="Q34" s="502"/>
      <c r="R34" s="502"/>
      <c r="S34" s="593"/>
      <c r="T34" s="595"/>
      <c r="U34" s="620"/>
    </row>
    <row r="35" spans="2:21" x14ac:dyDescent="0.3">
      <c r="B35" s="503"/>
      <c r="C35" s="483"/>
      <c r="D35" s="483"/>
      <c r="E35" s="483"/>
      <c r="F35" s="483"/>
      <c r="G35" s="483"/>
      <c r="H35" s="483"/>
      <c r="I35" s="483"/>
      <c r="J35" s="483"/>
      <c r="K35" s="483"/>
      <c r="L35" s="502"/>
      <c r="M35" s="502"/>
      <c r="N35" s="502"/>
      <c r="O35" s="502"/>
      <c r="P35" s="502"/>
      <c r="Q35" s="502"/>
      <c r="R35" s="502"/>
      <c r="S35" s="504"/>
      <c r="T35" s="503"/>
    </row>
    <row r="36" spans="2:21" ht="27" customHeight="1" x14ac:dyDescent="0.3">
      <c r="C36" s="483"/>
      <c r="D36" s="483"/>
      <c r="E36" s="483"/>
      <c r="F36" s="483"/>
      <c r="G36" s="483"/>
      <c r="H36" s="483"/>
      <c r="I36" s="483"/>
      <c r="J36" s="483"/>
      <c r="K36" s="483"/>
      <c r="L36" s="502"/>
      <c r="M36" s="502"/>
      <c r="N36" s="502"/>
      <c r="O36" s="502"/>
      <c r="P36" s="502"/>
      <c r="Q36" s="502"/>
      <c r="R36" s="502"/>
      <c r="S36" s="504"/>
      <c r="T36" s="503"/>
    </row>
    <row r="37" spans="2:21" ht="27" customHeight="1" x14ac:dyDescent="0.3">
      <c r="C37" s="483"/>
      <c r="D37" s="483"/>
      <c r="E37" s="483"/>
      <c r="F37" s="483"/>
      <c r="G37" s="483"/>
      <c r="H37" s="483"/>
      <c r="I37" s="505"/>
      <c r="J37" s="506"/>
      <c r="K37" s="506"/>
      <c r="L37" s="506"/>
      <c r="M37" s="506"/>
      <c r="N37" s="507"/>
      <c r="O37" s="507"/>
      <c r="P37" s="507"/>
      <c r="Q37" s="507"/>
      <c r="R37" s="507"/>
      <c r="S37" s="508"/>
      <c r="T37" s="503"/>
    </row>
    <row r="38" spans="2:21" ht="27" customHeight="1" x14ac:dyDescent="0.3">
      <c r="C38" s="483"/>
      <c r="D38" s="483"/>
      <c r="E38" s="483"/>
      <c r="F38" s="483"/>
      <c r="G38" s="483"/>
      <c r="H38" s="483"/>
      <c r="I38" s="505"/>
      <c r="J38" s="506"/>
      <c r="K38" s="506"/>
      <c r="L38" s="506"/>
      <c r="M38" s="506"/>
      <c r="N38" s="507"/>
      <c r="O38" s="507"/>
      <c r="P38" s="507"/>
      <c r="Q38" s="507"/>
      <c r="R38" s="507"/>
      <c r="S38" s="509"/>
      <c r="T38" s="503"/>
    </row>
    <row r="39" spans="2:21" ht="27" customHeight="1" x14ac:dyDescent="0.3">
      <c r="C39" s="483"/>
      <c r="D39" s="483"/>
      <c r="E39" s="483"/>
      <c r="F39" s="483"/>
      <c r="G39" s="483"/>
      <c r="H39" s="483"/>
      <c r="I39" s="505"/>
      <c r="J39" s="506"/>
      <c r="K39" s="506"/>
      <c r="L39" s="506"/>
      <c r="M39" s="506"/>
      <c r="N39" s="507"/>
      <c r="O39" s="507"/>
      <c r="P39" s="507"/>
      <c r="Q39" s="507"/>
      <c r="R39" s="507"/>
      <c r="S39" s="510"/>
      <c r="T39" s="503"/>
    </row>
    <row r="40" spans="2:21" ht="27" customHeight="1" x14ac:dyDescent="0.3">
      <c r="C40" s="483"/>
      <c r="D40" s="483"/>
      <c r="E40" s="483"/>
      <c r="F40" s="483"/>
      <c r="G40" s="483"/>
      <c r="H40" s="483"/>
      <c r="I40" s="511"/>
      <c r="J40" s="506"/>
      <c r="K40" s="506"/>
      <c r="L40" s="506"/>
      <c r="M40" s="506"/>
      <c r="N40" s="507"/>
      <c r="O40" s="507"/>
      <c r="P40" s="507"/>
      <c r="Q40" s="507"/>
      <c r="R40" s="507"/>
      <c r="T40" s="503">
        <f>36246-36222</f>
        <v>24</v>
      </c>
      <c r="U40" s="503"/>
    </row>
    <row r="41" spans="2:21" x14ac:dyDescent="0.3">
      <c r="G41" s="513" t="s">
        <v>27</v>
      </c>
      <c r="I41" s="514"/>
      <c r="J41" s="515"/>
      <c r="K41" s="515"/>
      <c r="L41" s="515"/>
      <c r="M41" s="515"/>
      <c r="N41" s="516"/>
      <c r="O41" s="516"/>
      <c r="P41" s="516"/>
      <c r="Q41" s="516"/>
      <c r="R41" s="516" t="s">
        <v>431</v>
      </c>
      <c r="T41" s="503"/>
    </row>
    <row r="42" spans="2:21" x14ac:dyDescent="0.3">
      <c r="J42" s="517"/>
      <c r="K42" s="517"/>
      <c r="L42" s="517"/>
      <c r="M42" s="517"/>
      <c r="N42" s="516"/>
      <c r="O42" s="516"/>
      <c r="P42" s="516"/>
      <c r="Q42" s="516"/>
      <c r="R42" s="516"/>
    </row>
    <row r="44" spans="2:21" x14ac:dyDescent="0.3">
      <c r="T44" s="519"/>
    </row>
    <row r="45" spans="2:21" x14ac:dyDescent="0.3">
      <c r="T45" s="520"/>
    </row>
  </sheetData>
  <mergeCells count="29">
    <mergeCell ref="U33:U34"/>
    <mergeCell ref="C6:E7"/>
    <mergeCell ref="H8:H9"/>
    <mergeCell ref="F6:H7"/>
    <mergeCell ref="K8:K9"/>
    <mergeCell ref="I6:K7"/>
    <mergeCell ref="N8:N9"/>
    <mergeCell ref="L6:N7"/>
    <mergeCell ref="O8:O9"/>
    <mergeCell ref="P8:P9"/>
    <mergeCell ref="Q8:Q9"/>
    <mergeCell ref="O6:Q7"/>
    <mergeCell ref="R6:R9"/>
    <mergeCell ref="A1:T1"/>
    <mergeCell ref="I8:I9"/>
    <mergeCell ref="M8:M9"/>
    <mergeCell ref="S33:S34"/>
    <mergeCell ref="T33:T34"/>
    <mergeCell ref="D8:D9"/>
    <mergeCell ref="F8:F9"/>
    <mergeCell ref="G8:G9"/>
    <mergeCell ref="J8:J9"/>
    <mergeCell ref="L8:L9"/>
    <mergeCell ref="A2:T2"/>
    <mergeCell ref="A4:S4"/>
    <mergeCell ref="A6:B9"/>
    <mergeCell ref="C8:C9"/>
    <mergeCell ref="E8:E9"/>
    <mergeCell ref="S6:U8"/>
  </mergeCells>
  <pageMargins left="0.7" right="0.7" top="0.75" bottom="0.75" header="0.3" footer="0.3"/>
  <pageSetup paperSize="9" scale="37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8"/>
  <sheetViews>
    <sheetView view="pageBreakPreview" zoomScale="60" zoomScaleNormal="100" workbookViewId="0">
      <selection activeCell="E88" sqref="E88"/>
    </sheetView>
  </sheetViews>
  <sheetFormatPr defaultRowHeight="15" x14ac:dyDescent="0.25"/>
  <cols>
    <col min="1" max="1" width="24" customWidth="1"/>
    <col min="2" max="2" width="44.85546875" customWidth="1"/>
    <col min="3" max="3" width="89.140625" customWidth="1"/>
    <col min="4" max="4" width="21.5703125" customWidth="1"/>
    <col min="5" max="5" width="36.7109375" customWidth="1"/>
  </cols>
  <sheetData>
    <row r="1" spans="1:7" ht="15.75" x14ac:dyDescent="0.25">
      <c r="A1" s="724" t="s">
        <v>14</v>
      </c>
      <c r="B1" s="724"/>
      <c r="C1" s="724"/>
      <c r="D1" s="724"/>
      <c r="E1" s="724"/>
    </row>
    <row r="2" spans="1:7" ht="15.75" x14ac:dyDescent="0.25">
      <c r="A2" s="724" t="s">
        <v>590</v>
      </c>
      <c r="B2" s="724"/>
      <c r="C2" s="724"/>
      <c r="D2" s="724"/>
      <c r="E2" s="724"/>
    </row>
    <row r="3" spans="1:7" ht="15.75" x14ac:dyDescent="0.25">
      <c r="A3" s="86"/>
      <c r="B3" s="86"/>
      <c r="C3" s="88" t="s">
        <v>4</v>
      </c>
      <c r="D3" s="115"/>
      <c r="E3" s="106"/>
      <c r="F3" s="91"/>
      <c r="G3" s="91"/>
    </row>
    <row r="4" spans="1:7" ht="15.75" x14ac:dyDescent="0.25">
      <c r="A4" s="86"/>
      <c r="B4" s="86"/>
      <c r="C4" s="88" t="s">
        <v>5</v>
      </c>
      <c r="D4" s="88"/>
      <c r="E4" s="106"/>
      <c r="F4" s="91"/>
      <c r="G4" s="91"/>
    </row>
    <row r="5" spans="1:7" ht="15.75" x14ac:dyDescent="0.25">
      <c r="A5" s="86"/>
      <c r="B5" s="86"/>
      <c r="C5" s="88"/>
      <c r="D5" s="88"/>
      <c r="E5" s="106"/>
      <c r="F5" s="91"/>
      <c r="G5" s="91"/>
    </row>
    <row r="6" spans="1:7" ht="15.75" x14ac:dyDescent="0.25">
      <c r="A6" s="86"/>
      <c r="B6" s="86"/>
      <c r="C6" s="88"/>
      <c r="D6" s="88"/>
      <c r="E6" s="106"/>
      <c r="F6" s="91"/>
      <c r="G6" s="91"/>
    </row>
    <row r="7" spans="1:7" ht="15.75" x14ac:dyDescent="0.25">
      <c r="A7" s="86"/>
      <c r="B7" s="86"/>
      <c r="C7" s="88"/>
      <c r="D7" s="88"/>
      <c r="E7" s="106"/>
      <c r="F7" s="91"/>
      <c r="G7" s="91"/>
    </row>
    <row r="8" spans="1:7" ht="15.75" x14ac:dyDescent="0.25">
      <c r="A8" s="86"/>
      <c r="B8" s="86"/>
      <c r="C8" s="88"/>
      <c r="D8" s="88"/>
      <c r="E8" s="106"/>
      <c r="F8" s="91"/>
      <c r="G8" s="91"/>
    </row>
    <row r="9" spans="1:7" ht="15.75" x14ac:dyDescent="0.25">
      <c r="A9" s="86"/>
      <c r="B9" s="86"/>
      <c r="C9" s="88" t="s">
        <v>154</v>
      </c>
      <c r="D9" s="88"/>
      <c r="E9" s="106"/>
      <c r="F9" s="91"/>
      <c r="G9" s="91"/>
    </row>
    <row r="10" spans="1:7" ht="15.75" x14ac:dyDescent="0.25">
      <c r="A10" s="60"/>
      <c r="B10" s="61"/>
      <c r="C10" s="62"/>
      <c r="D10" s="63" t="s">
        <v>9</v>
      </c>
      <c r="E10" s="64"/>
      <c r="F10" s="110"/>
      <c r="G10" s="110"/>
    </row>
    <row r="11" spans="1:7" ht="15.75" x14ac:dyDescent="0.25">
      <c r="A11" s="68" t="s">
        <v>11</v>
      </c>
      <c r="B11" s="69" t="s">
        <v>12</v>
      </c>
      <c r="C11" s="69" t="s">
        <v>7</v>
      </c>
      <c r="D11" s="69" t="s">
        <v>10</v>
      </c>
      <c r="E11" s="70" t="s">
        <v>8</v>
      </c>
      <c r="F11" s="110"/>
      <c r="G11" s="110"/>
    </row>
    <row r="12" spans="1:7" ht="15.75" x14ac:dyDescent="0.25">
      <c r="A12" s="74"/>
      <c r="B12" s="75"/>
      <c r="C12" s="76"/>
      <c r="D12" s="77"/>
      <c r="E12" s="78"/>
      <c r="F12" s="91"/>
      <c r="G12" s="91"/>
    </row>
    <row r="13" spans="1:7" ht="15.75" x14ac:dyDescent="0.25">
      <c r="A13" s="31" t="s">
        <v>198</v>
      </c>
      <c r="B13" s="31" t="s">
        <v>199</v>
      </c>
      <c r="C13" s="32" t="s">
        <v>200</v>
      </c>
      <c r="D13" s="132">
        <v>11</v>
      </c>
      <c r="E13" s="34">
        <v>792948</v>
      </c>
      <c r="F13" s="91"/>
      <c r="G13" s="91"/>
    </row>
    <row r="14" spans="1:7" ht="15.75" x14ac:dyDescent="0.25">
      <c r="A14" s="36" t="s">
        <v>204</v>
      </c>
      <c r="B14" s="31" t="s">
        <v>30</v>
      </c>
      <c r="C14" s="32" t="s">
        <v>205</v>
      </c>
      <c r="D14" s="132">
        <v>2</v>
      </c>
      <c r="E14" s="34">
        <v>25014</v>
      </c>
      <c r="F14" s="91"/>
      <c r="G14" s="91"/>
    </row>
    <row r="15" spans="1:7" ht="15.75" x14ac:dyDescent="0.25">
      <c r="A15" s="36" t="s">
        <v>206</v>
      </c>
      <c r="B15" s="31" t="s">
        <v>207</v>
      </c>
      <c r="C15" s="32" t="s">
        <v>208</v>
      </c>
      <c r="D15" s="33">
        <v>4</v>
      </c>
      <c r="E15" s="34">
        <v>166330</v>
      </c>
      <c r="F15" s="91"/>
      <c r="G15" s="91"/>
    </row>
    <row r="16" spans="1:7" ht="15.75" x14ac:dyDescent="0.25">
      <c r="A16" s="36" t="s">
        <v>209</v>
      </c>
      <c r="B16" s="31" t="s">
        <v>210</v>
      </c>
      <c r="C16" s="32" t="s">
        <v>211</v>
      </c>
      <c r="D16" s="33">
        <v>5</v>
      </c>
      <c r="E16" s="34">
        <v>47326.6</v>
      </c>
      <c r="F16" s="91"/>
      <c r="G16" s="91"/>
    </row>
    <row r="17" spans="1:7" ht="15.75" x14ac:dyDescent="0.25">
      <c r="A17" s="36" t="s">
        <v>212</v>
      </c>
      <c r="B17" s="31" t="s">
        <v>99</v>
      </c>
      <c r="C17" s="32" t="s">
        <v>213</v>
      </c>
      <c r="D17" s="33">
        <v>1</v>
      </c>
      <c r="E17" s="34">
        <v>26439.4</v>
      </c>
      <c r="F17" s="91"/>
      <c r="G17" s="91"/>
    </row>
    <row r="18" spans="1:7" ht="15.75" x14ac:dyDescent="0.25">
      <c r="A18" s="36" t="s">
        <v>217</v>
      </c>
      <c r="B18" s="31" t="s">
        <v>190</v>
      </c>
      <c r="C18" s="32" t="s">
        <v>218</v>
      </c>
      <c r="D18" s="33">
        <v>2</v>
      </c>
      <c r="E18" s="34">
        <v>38086.379999999997</v>
      </c>
      <c r="F18" s="91"/>
      <c r="G18" s="91"/>
    </row>
    <row r="19" spans="1:7" ht="15.75" x14ac:dyDescent="0.25">
      <c r="A19" s="116" t="s">
        <v>220</v>
      </c>
      <c r="B19" s="116" t="s">
        <v>221</v>
      </c>
      <c r="C19" s="42" t="s">
        <v>222</v>
      </c>
      <c r="D19" s="43">
        <v>10</v>
      </c>
      <c r="E19" s="182">
        <v>676530</v>
      </c>
      <c r="F19" s="91"/>
      <c r="G19" s="91"/>
    </row>
    <row r="20" spans="1:7" ht="15.75" x14ac:dyDescent="0.25">
      <c r="A20" s="116" t="s">
        <v>223</v>
      </c>
      <c r="B20" s="116" t="s">
        <v>81</v>
      </c>
      <c r="C20" s="42" t="s">
        <v>224</v>
      </c>
      <c r="D20" s="43">
        <v>1</v>
      </c>
      <c r="E20" s="182">
        <v>19559.939999999999</v>
      </c>
      <c r="F20" s="106"/>
      <c r="G20" s="106"/>
    </row>
    <row r="21" spans="1:7" ht="15.75" x14ac:dyDescent="0.25">
      <c r="A21" s="116" t="s">
        <v>240</v>
      </c>
      <c r="B21" s="116" t="s">
        <v>231</v>
      </c>
      <c r="C21" s="42" t="s">
        <v>241</v>
      </c>
      <c r="D21" s="43">
        <v>1</v>
      </c>
      <c r="E21" s="182">
        <v>9874</v>
      </c>
      <c r="F21" s="106"/>
      <c r="G21" s="106"/>
    </row>
    <row r="22" spans="1:7" ht="15.75" x14ac:dyDescent="0.25">
      <c r="A22" s="41" t="s">
        <v>276</v>
      </c>
      <c r="B22" s="45" t="s">
        <v>274</v>
      </c>
      <c r="C22" s="41" t="s">
        <v>275</v>
      </c>
      <c r="D22" s="43">
        <v>5</v>
      </c>
      <c r="E22" s="188">
        <f>70627+183000</f>
        <v>253627</v>
      </c>
      <c r="F22" s="91"/>
      <c r="G22" s="91"/>
    </row>
    <row r="23" spans="1:7" ht="15.75" x14ac:dyDescent="0.25">
      <c r="A23" s="41" t="s">
        <v>279</v>
      </c>
      <c r="B23" s="41" t="s">
        <v>277</v>
      </c>
      <c r="C23" s="42" t="s">
        <v>278</v>
      </c>
      <c r="D23" s="43">
        <v>2</v>
      </c>
      <c r="E23" s="188">
        <v>131730</v>
      </c>
      <c r="F23" s="91"/>
      <c r="G23" s="91"/>
    </row>
    <row r="24" spans="1:7" ht="15.75" x14ac:dyDescent="0.25">
      <c r="A24" s="41" t="s">
        <v>281</v>
      </c>
      <c r="B24" s="41" t="s">
        <v>50</v>
      </c>
      <c r="C24" s="42" t="s">
        <v>280</v>
      </c>
      <c r="D24" s="43">
        <v>3</v>
      </c>
      <c r="E24" s="188">
        <v>290295</v>
      </c>
      <c r="F24" s="91"/>
      <c r="G24" s="91"/>
    </row>
    <row r="25" spans="1:7" ht="15.75" x14ac:dyDescent="0.25">
      <c r="A25" s="36"/>
      <c r="B25" s="31"/>
      <c r="C25" s="48" t="s">
        <v>44</v>
      </c>
      <c r="D25" s="33"/>
      <c r="E25" s="134">
        <f>SUM(E12:E24)</f>
        <v>2477760.3199999998</v>
      </c>
      <c r="F25" s="91"/>
      <c r="G25" s="91"/>
    </row>
    <row r="26" spans="1:7" ht="15.75" x14ac:dyDescent="0.25">
      <c r="A26" s="36"/>
      <c r="B26" s="31"/>
      <c r="C26" s="48" t="s">
        <v>42</v>
      </c>
      <c r="D26" s="33"/>
      <c r="E26" s="117">
        <v>2321250</v>
      </c>
      <c r="F26" s="91"/>
      <c r="G26" s="91"/>
    </row>
    <row r="27" spans="1:7" ht="15.75" x14ac:dyDescent="0.25">
      <c r="A27" s="51"/>
      <c r="B27" s="31"/>
      <c r="C27" s="32"/>
      <c r="D27" s="113" t="s">
        <v>15</v>
      </c>
      <c r="E27" s="189">
        <f>SUM(E25:E26)</f>
        <v>4799010.32</v>
      </c>
      <c r="F27" s="91"/>
      <c r="G27" s="91"/>
    </row>
    <row r="28" spans="1:7" ht="15.75" x14ac:dyDescent="0.25">
      <c r="A28" s="86"/>
      <c r="B28" s="81"/>
      <c r="C28" s="87"/>
      <c r="D28" s="190"/>
      <c r="E28" s="191"/>
      <c r="F28" s="91"/>
      <c r="G28" s="91"/>
    </row>
    <row r="29" spans="1:7" ht="15.75" x14ac:dyDescent="0.25">
      <c r="A29" s="86"/>
      <c r="B29" s="81"/>
      <c r="C29" s="87"/>
      <c r="D29" s="89"/>
      <c r="E29" s="177"/>
      <c r="F29" s="91"/>
      <c r="G29" s="91"/>
    </row>
    <row r="30" spans="1:7" ht="15.75" x14ac:dyDescent="0.25">
      <c r="A30" s="86"/>
      <c r="B30" s="81"/>
      <c r="C30" s="87"/>
      <c r="D30" s="89"/>
      <c r="E30" s="177"/>
      <c r="F30" s="91"/>
      <c r="G30" s="91"/>
    </row>
    <row r="31" spans="1:7" ht="15.75" x14ac:dyDescent="0.25">
      <c r="C31" s="88" t="s">
        <v>155</v>
      </c>
    </row>
    <row r="32" spans="1:7" ht="15.75" x14ac:dyDescent="0.25">
      <c r="A32" s="60"/>
      <c r="B32" s="61"/>
      <c r="C32" s="62"/>
      <c r="D32" s="63" t="s">
        <v>9</v>
      </c>
      <c r="E32" s="64"/>
    </row>
    <row r="33" spans="1:5" ht="15.75" x14ac:dyDescent="0.25">
      <c r="A33" s="68" t="s">
        <v>11</v>
      </c>
      <c r="B33" s="69" t="s">
        <v>12</v>
      </c>
      <c r="C33" s="69" t="s">
        <v>7</v>
      </c>
      <c r="D33" s="69" t="s">
        <v>10</v>
      </c>
      <c r="E33" s="70" t="s">
        <v>8</v>
      </c>
    </row>
    <row r="34" spans="1:5" ht="15.75" x14ac:dyDescent="0.25">
      <c r="A34" s="74"/>
      <c r="B34" s="75"/>
      <c r="C34" s="76"/>
      <c r="D34" s="77"/>
      <c r="E34" s="78"/>
    </row>
    <row r="35" spans="1:5" ht="15.75" x14ac:dyDescent="0.25">
      <c r="A35" s="31" t="s">
        <v>296</v>
      </c>
      <c r="B35" s="31" t="s">
        <v>47</v>
      </c>
      <c r="C35" s="32" t="s">
        <v>302</v>
      </c>
      <c r="D35" s="132">
        <v>4</v>
      </c>
      <c r="E35" s="34">
        <v>158342</v>
      </c>
    </row>
    <row r="36" spans="1:5" ht="15.75" x14ac:dyDescent="0.25">
      <c r="A36" s="36" t="s">
        <v>297</v>
      </c>
      <c r="B36" s="31" t="s">
        <v>298</v>
      </c>
      <c r="C36" s="32" t="s">
        <v>299</v>
      </c>
      <c r="D36" s="33">
        <v>4</v>
      </c>
      <c r="E36" s="34">
        <v>23530</v>
      </c>
    </row>
    <row r="37" spans="1:5" ht="15.75" x14ac:dyDescent="0.25">
      <c r="A37" s="36" t="s">
        <v>300</v>
      </c>
      <c r="B37" s="31" t="s">
        <v>228</v>
      </c>
      <c r="C37" s="32" t="s">
        <v>301</v>
      </c>
      <c r="D37" s="33">
        <v>3</v>
      </c>
      <c r="E37" s="34">
        <v>78119</v>
      </c>
    </row>
    <row r="38" spans="1:5" ht="15.75" x14ac:dyDescent="0.25">
      <c r="A38" s="36" t="s">
        <v>303</v>
      </c>
      <c r="B38" s="31" t="s">
        <v>304</v>
      </c>
      <c r="C38" s="32" t="s">
        <v>305</v>
      </c>
      <c r="D38" s="33">
        <v>1</v>
      </c>
      <c r="E38" s="34">
        <v>13808</v>
      </c>
    </row>
    <row r="39" spans="1:5" ht="15.75" x14ac:dyDescent="0.25">
      <c r="A39" s="36" t="s">
        <v>306</v>
      </c>
      <c r="B39" s="31" t="s">
        <v>58</v>
      </c>
      <c r="C39" s="42" t="s">
        <v>307</v>
      </c>
      <c r="D39" s="33">
        <v>3</v>
      </c>
      <c r="E39" s="34">
        <v>72975</v>
      </c>
    </row>
    <row r="40" spans="1:5" ht="15.75" x14ac:dyDescent="0.25">
      <c r="A40" s="36" t="s">
        <v>308</v>
      </c>
      <c r="B40" s="31" t="s">
        <v>309</v>
      </c>
      <c r="C40" s="42" t="s">
        <v>310</v>
      </c>
      <c r="D40" s="33">
        <v>4</v>
      </c>
      <c r="E40" s="133">
        <v>175107</v>
      </c>
    </row>
    <row r="41" spans="1:5" ht="15.75" x14ac:dyDescent="0.25">
      <c r="A41" s="36" t="s">
        <v>311</v>
      </c>
      <c r="B41" s="31" t="s">
        <v>312</v>
      </c>
      <c r="C41" s="42" t="s">
        <v>313</v>
      </c>
      <c r="D41" s="33">
        <v>4</v>
      </c>
      <c r="E41" s="133">
        <v>135562</v>
      </c>
    </row>
    <row r="42" spans="1:5" ht="15.75" x14ac:dyDescent="0.25">
      <c r="A42" s="40" t="s">
        <v>327</v>
      </c>
      <c r="B42" s="31" t="s">
        <v>99</v>
      </c>
      <c r="C42" s="42" t="s">
        <v>328</v>
      </c>
      <c r="D42" s="33">
        <v>1</v>
      </c>
      <c r="E42" s="133">
        <v>22541</v>
      </c>
    </row>
    <row r="43" spans="1:5" ht="15.75" x14ac:dyDescent="0.25">
      <c r="A43" s="36" t="s">
        <v>292</v>
      </c>
      <c r="B43" s="31" t="s">
        <v>231</v>
      </c>
      <c r="C43" s="42" t="s">
        <v>314</v>
      </c>
      <c r="D43" s="33">
        <v>1</v>
      </c>
      <c r="E43" s="133">
        <v>17873</v>
      </c>
    </row>
    <row r="44" spans="1:5" ht="15.75" x14ac:dyDescent="0.25">
      <c r="A44" s="36" t="s">
        <v>315</v>
      </c>
      <c r="B44" s="31" t="s">
        <v>99</v>
      </c>
      <c r="C44" s="42" t="s">
        <v>316</v>
      </c>
      <c r="D44" s="33">
        <v>3</v>
      </c>
      <c r="E44" s="133">
        <v>20022</v>
      </c>
    </row>
    <row r="45" spans="1:5" ht="15.75" x14ac:dyDescent="0.25">
      <c r="A45" s="36" t="s">
        <v>329</v>
      </c>
      <c r="B45" s="31" t="s">
        <v>56</v>
      </c>
      <c r="C45" s="42" t="s">
        <v>330</v>
      </c>
      <c r="D45" s="33">
        <v>1</v>
      </c>
      <c r="E45" s="133">
        <v>8490</v>
      </c>
    </row>
    <row r="46" spans="1:5" ht="15.75" x14ac:dyDescent="0.25">
      <c r="A46" s="36" t="s">
        <v>331</v>
      </c>
      <c r="B46" s="31" t="s">
        <v>190</v>
      </c>
      <c r="C46" s="42" t="s">
        <v>332</v>
      </c>
      <c r="D46" s="33">
        <v>1</v>
      </c>
      <c r="E46" s="133">
        <v>93915</v>
      </c>
    </row>
    <row r="47" spans="1:5" ht="15.75" x14ac:dyDescent="0.25">
      <c r="A47" s="31" t="s">
        <v>412</v>
      </c>
      <c r="B47" s="31" t="s">
        <v>45</v>
      </c>
      <c r="C47" s="32" t="s">
        <v>413</v>
      </c>
      <c r="D47" s="132">
        <v>3</v>
      </c>
      <c r="E47" s="34">
        <v>92249.600000000006</v>
      </c>
    </row>
    <row r="48" spans="1:5" ht="15.75" x14ac:dyDescent="0.25">
      <c r="A48" s="36" t="s">
        <v>406</v>
      </c>
      <c r="B48" s="31" t="s">
        <v>407</v>
      </c>
      <c r="C48" s="32" t="s">
        <v>414</v>
      </c>
      <c r="D48" s="33">
        <v>7</v>
      </c>
      <c r="E48" s="34">
        <v>88229</v>
      </c>
    </row>
    <row r="49" spans="1:5" ht="15.75" x14ac:dyDescent="0.25">
      <c r="A49" s="36" t="s">
        <v>415</v>
      </c>
      <c r="B49" s="31" t="s">
        <v>312</v>
      </c>
      <c r="C49" s="32" t="s">
        <v>416</v>
      </c>
      <c r="D49" s="33">
        <v>2</v>
      </c>
      <c r="E49" s="34">
        <v>68484.95</v>
      </c>
    </row>
    <row r="50" spans="1:5" ht="15.75" x14ac:dyDescent="0.25">
      <c r="A50" s="36" t="s">
        <v>417</v>
      </c>
      <c r="B50" s="31" t="s">
        <v>418</v>
      </c>
      <c r="C50" s="32" t="s">
        <v>419</v>
      </c>
      <c r="D50" s="33">
        <v>1</v>
      </c>
      <c r="E50" s="34">
        <v>15181.72</v>
      </c>
    </row>
    <row r="51" spans="1:5" ht="15.75" x14ac:dyDescent="0.25">
      <c r="A51" s="36" t="s">
        <v>420</v>
      </c>
      <c r="B51" s="31" t="s">
        <v>57</v>
      </c>
      <c r="C51" s="42" t="s">
        <v>421</v>
      </c>
      <c r="D51" s="33">
        <v>1</v>
      </c>
      <c r="E51" s="34">
        <v>70630</v>
      </c>
    </row>
    <row r="52" spans="1:5" ht="15.75" x14ac:dyDescent="0.25">
      <c r="A52" s="36" t="s">
        <v>422</v>
      </c>
      <c r="B52" s="31" t="s">
        <v>423</v>
      </c>
      <c r="C52" s="42" t="s">
        <v>390</v>
      </c>
      <c r="D52" s="33">
        <v>18</v>
      </c>
      <c r="E52" s="133">
        <v>596465</v>
      </c>
    </row>
    <row r="53" spans="1:5" ht="15.75" x14ac:dyDescent="0.25">
      <c r="A53" s="36" t="s">
        <v>424</v>
      </c>
      <c r="B53" s="31" t="s">
        <v>45</v>
      </c>
      <c r="C53" s="42" t="s">
        <v>425</v>
      </c>
      <c r="D53" s="33">
        <v>8</v>
      </c>
      <c r="E53" s="133">
        <v>43889.440000000002</v>
      </c>
    </row>
    <row r="54" spans="1:5" ht="15.75" x14ac:dyDescent="0.25">
      <c r="A54" s="40" t="s">
        <v>426</v>
      </c>
      <c r="B54" s="31" t="s">
        <v>427</v>
      </c>
      <c r="C54" s="42" t="s">
        <v>428</v>
      </c>
      <c r="D54" s="33">
        <v>1</v>
      </c>
      <c r="E54" s="133">
        <v>26179.72</v>
      </c>
    </row>
    <row r="55" spans="1:5" ht="15.75" x14ac:dyDescent="0.25">
      <c r="A55" s="36" t="s">
        <v>429</v>
      </c>
      <c r="B55" s="31" t="s">
        <v>101</v>
      </c>
      <c r="C55" s="42" t="s">
        <v>430</v>
      </c>
      <c r="D55" s="33">
        <v>4</v>
      </c>
      <c r="E55" s="133">
        <v>92667</v>
      </c>
    </row>
    <row r="56" spans="1:5" ht="15.75" hidden="1" x14ac:dyDescent="0.25">
      <c r="A56" s="36"/>
      <c r="B56" s="31"/>
      <c r="C56" s="42"/>
      <c r="D56" s="33"/>
      <c r="E56" s="133"/>
    </row>
    <row r="57" spans="1:5" ht="15.75" x14ac:dyDescent="0.25">
      <c r="A57" s="31"/>
      <c r="B57" s="31"/>
      <c r="C57" s="48" t="s">
        <v>44</v>
      </c>
      <c r="D57" s="43"/>
      <c r="E57" s="134">
        <f>SUM(E35:E55)</f>
        <v>1914260.43</v>
      </c>
    </row>
    <row r="58" spans="1:5" ht="15.75" x14ac:dyDescent="0.25">
      <c r="A58" s="116"/>
      <c r="B58" s="116"/>
      <c r="C58" s="48" t="s">
        <v>42</v>
      </c>
      <c r="D58" s="33"/>
      <c r="E58" s="117">
        <v>2855451.21</v>
      </c>
    </row>
    <row r="59" spans="1:5" ht="15.75" x14ac:dyDescent="0.25">
      <c r="A59" s="36"/>
      <c r="B59" s="31"/>
      <c r="C59" s="31"/>
      <c r="D59" s="52" t="s">
        <v>15</v>
      </c>
      <c r="E59" s="35">
        <f>SUM(E57:E58)</f>
        <v>4769711.6399999997</v>
      </c>
    </row>
    <row r="61" spans="1:5" ht="15.75" hidden="1" x14ac:dyDescent="0.25">
      <c r="C61" s="88" t="s">
        <v>156</v>
      </c>
    </row>
    <row r="62" spans="1:5" ht="15.75" hidden="1" x14ac:dyDescent="0.25">
      <c r="A62" s="60"/>
      <c r="B62" s="61"/>
      <c r="C62" s="62"/>
      <c r="D62" s="63" t="s">
        <v>9</v>
      </c>
      <c r="E62" s="64"/>
    </row>
    <row r="63" spans="1:5" ht="15.75" hidden="1" x14ac:dyDescent="0.25">
      <c r="A63" s="68" t="s">
        <v>11</v>
      </c>
      <c r="B63" s="69" t="s">
        <v>12</v>
      </c>
      <c r="C63" s="69" t="s">
        <v>7</v>
      </c>
      <c r="D63" s="69" t="s">
        <v>10</v>
      </c>
      <c r="E63" s="70" t="s">
        <v>8</v>
      </c>
    </row>
    <row r="64" spans="1:5" ht="15.75" hidden="1" x14ac:dyDescent="0.25">
      <c r="A64" s="74"/>
      <c r="B64" s="75"/>
      <c r="C64" s="76"/>
      <c r="D64" s="77"/>
      <c r="E64" s="78"/>
    </row>
    <row r="65" spans="1:5" ht="15.75" hidden="1" x14ac:dyDescent="0.25">
      <c r="A65" s="116"/>
      <c r="B65" s="116"/>
      <c r="C65" s="136" t="s">
        <v>44</v>
      </c>
      <c r="D65" s="33"/>
      <c r="E65" s="134"/>
    </row>
    <row r="66" spans="1:5" ht="15.75" hidden="1" x14ac:dyDescent="0.25">
      <c r="A66" s="116"/>
      <c r="B66" s="116"/>
      <c r="C66" s="136" t="s">
        <v>42</v>
      </c>
      <c r="D66" s="33"/>
      <c r="E66" s="117"/>
    </row>
    <row r="67" spans="1:5" ht="15.75" hidden="1" x14ac:dyDescent="0.25">
      <c r="A67" s="36"/>
      <c r="B67" s="31"/>
      <c r="C67" s="32"/>
      <c r="D67" s="52" t="s">
        <v>15</v>
      </c>
      <c r="E67" s="109">
        <f>SUM(E65:E66)</f>
        <v>0</v>
      </c>
    </row>
    <row r="68" spans="1:5" hidden="1" x14ac:dyDescent="0.25"/>
    <row r="69" spans="1:5" ht="15.75" hidden="1" x14ac:dyDescent="0.25">
      <c r="C69" s="88" t="s">
        <v>157</v>
      </c>
    </row>
    <row r="70" spans="1:5" ht="15.75" hidden="1" x14ac:dyDescent="0.25">
      <c r="A70" s="60"/>
      <c r="B70" s="61"/>
      <c r="C70" s="62"/>
      <c r="D70" s="63" t="s">
        <v>9</v>
      </c>
      <c r="E70" s="64"/>
    </row>
    <row r="71" spans="1:5" ht="15.75" hidden="1" x14ac:dyDescent="0.25">
      <c r="A71" s="68" t="s">
        <v>11</v>
      </c>
      <c r="B71" s="69" t="s">
        <v>12</v>
      </c>
      <c r="C71" s="69" t="s">
        <v>7</v>
      </c>
      <c r="D71" s="69" t="s">
        <v>10</v>
      </c>
      <c r="E71" s="70" t="s">
        <v>8</v>
      </c>
    </row>
    <row r="72" spans="1:5" ht="15.75" hidden="1" x14ac:dyDescent="0.25">
      <c r="A72" s="74"/>
      <c r="B72" s="75"/>
      <c r="C72" s="76"/>
      <c r="D72" s="77"/>
      <c r="E72" s="78"/>
    </row>
    <row r="73" spans="1:5" ht="15.75" hidden="1" x14ac:dyDescent="0.25">
      <c r="A73" s="31"/>
      <c r="B73" s="31"/>
      <c r="C73" s="32"/>
      <c r="D73" s="132"/>
      <c r="E73" s="34"/>
    </row>
    <row r="74" spans="1:5" ht="15.75" hidden="1" x14ac:dyDescent="0.25">
      <c r="A74" s="36"/>
      <c r="B74" s="31"/>
      <c r="C74" s="32"/>
      <c r="D74" s="33"/>
      <c r="E74" s="34"/>
    </row>
    <row r="75" spans="1:5" ht="15.75" hidden="1" x14ac:dyDescent="0.25">
      <c r="A75" s="36"/>
      <c r="B75" s="31"/>
      <c r="C75" s="73"/>
      <c r="D75" s="33"/>
      <c r="E75" s="34"/>
    </row>
    <row r="76" spans="1:5" ht="15.75" hidden="1" x14ac:dyDescent="0.25">
      <c r="A76" s="36"/>
      <c r="B76" s="31"/>
      <c r="C76" s="32"/>
      <c r="D76" s="33"/>
      <c r="E76" s="34"/>
    </row>
    <row r="77" spans="1:5" ht="15.75" hidden="1" x14ac:dyDescent="0.25">
      <c r="A77" s="36"/>
      <c r="B77" s="31"/>
      <c r="C77" s="42"/>
      <c r="D77" s="33"/>
      <c r="E77" s="34"/>
    </row>
    <row r="78" spans="1:5" ht="15.75" hidden="1" x14ac:dyDescent="0.25">
      <c r="A78" s="36"/>
      <c r="B78" s="31"/>
      <c r="C78" s="42"/>
      <c r="D78" s="33"/>
      <c r="E78" s="133"/>
    </row>
    <row r="79" spans="1:5" ht="15.75" hidden="1" x14ac:dyDescent="0.25">
      <c r="A79" s="36"/>
      <c r="B79" s="31"/>
      <c r="C79" s="42"/>
      <c r="D79" s="33"/>
      <c r="E79" s="133"/>
    </row>
    <row r="80" spans="1:5" ht="15.75" hidden="1" x14ac:dyDescent="0.25">
      <c r="A80" s="36"/>
      <c r="B80" s="31"/>
      <c r="C80" s="42"/>
      <c r="D80" s="33"/>
      <c r="E80" s="133"/>
    </row>
    <row r="81" spans="1:5" ht="15.75" hidden="1" x14ac:dyDescent="0.25">
      <c r="A81" s="36"/>
      <c r="B81" s="31"/>
      <c r="C81" s="42"/>
      <c r="D81" s="33"/>
      <c r="E81" s="133"/>
    </row>
    <row r="82" spans="1:5" ht="15.75" hidden="1" x14ac:dyDescent="0.25">
      <c r="A82" s="36"/>
      <c r="B82" s="31"/>
      <c r="C82" s="42"/>
      <c r="D82" s="33"/>
      <c r="E82" s="133"/>
    </row>
    <row r="83" spans="1:5" ht="15.75" hidden="1" x14ac:dyDescent="0.25">
      <c r="A83" s="36"/>
      <c r="B83" s="31"/>
      <c r="C83" s="48" t="s">
        <v>44</v>
      </c>
      <c r="D83" s="33"/>
      <c r="E83" s="134">
        <f>SUM(E73:E82)</f>
        <v>0</v>
      </c>
    </row>
    <row r="84" spans="1:5" ht="15.75" hidden="1" x14ac:dyDescent="0.25">
      <c r="A84" s="31"/>
      <c r="B84" s="31"/>
      <c r="C84" s="48" t="s">
        <v>42</v>
      </c>
      <c r="D84" s="43"/>
      <c r="E84" s="117"/>
    </row>
    <row r="85" spans="1:5" ht="15.75" hidden="1" x14ac:dyDescent="0.25">
      <c r="A85" s="36"/>
      <c r="B85" s="31"/>
      <c r="C85" s="31"/>
      <c r="D85" s="52" t="s">
        <v>148</v>
      </c>
      <c r="E85" s="35">
        <f>SUM(E83:E84)</f>
        <v>0</v>
      </c>
    </row>
    <row r="86" spans="1:5" hidden="1" x14ac:dyDescent="0.25"/>
    <row r="90" spans="1:5" ht="15.75" x14ac:dyDescent="0.25">
      <c r="C90" s="88" t="s">
        <v>156</v>
      </c>
    </row>
    <row r="91" spans="1:5" ht="15.75" x14ac:dyDescent="0.25">
      <c r="A91" s="60"/>
      <c r="B91" s="61"/>
      <c r="C91" s="62"/>
      <c r="D91" s="63" t="s">
        <v>9</v>
      </c>
      <c r="E91" s="64"/>
    </row>
    <row r="92" spans="1:5" ht="15.75" x14ac:dyDescent="0.25">
      <c r="A92" s="68" t="s">
        <v>11</v>
      </c>
      <c r="B92" s="69" t="s">
        <v>12</v>
      </c>
      <c r="C92" s="69" t="s">
        <v>7</v>
      </c>
      <c r="D92" s="69" t="s">
        <v>10</v>
      </c>
      <c r="E92" s="70" t="s">
        <v>8</v>
      </c>
    </row>
    <row r="93" spans="1:5" ht="15.75" x14ac:dyDescent="0.25">
      <c r="A93" s="74"/>
      <c r="B93" s="75"/>
      <c r="C93" s="76"/>
      <c r="D93" s="77"/>
      <c r="E93" s="78"/>
    </row>
    <row r="94" spans="1:5" ht="15.75" x14ac:dyDescent="0.25">
      <c r="A94" s="36" t="s">
        <v>452</v>
      </c>
      <c r="B94" s="31" t="s">
        <v>228</v>
      </c>
      <c r="C94" s="32" t="s">
        <v>453</v>
      </c>
      <c r="D94" s="33">
        <v>6</v>
      </c>
      <c r="E94" s="34">
        <v>462942</v>
      </c>
    </row>
    <row r="95" spans="1:5" ht="15.75" x14ac:dyDescent="0.25">
      <c r="A95" s="36" t="s">
        <v>455</v>
      </c>
      <c r="B95" s="31" t="s">
        <v>454</v>
      </c>
      <c r="C95" s="32" t="s">
        <v>456</v>
      </c>
      <c r="D95" s="33">
        <v>1</v>
      </c>
      <c r="E95" s="34">
        <v>66799</v>
      </c>
    </row>
    <row r="96" spans="1:5" ht="15.75" x14ac:dyDescent="0.25">
      <c r="A96" s="36" t="s">
        <v>457</v>
      </c>
      <c r="B96" s="31" t="s">
        <v>458</v>
      </c>
      <c r="C96" s="42" t="s">
        <v>459</v>
      </c>
      <c r="D96" s="33">
        <v>2</v>
      </c>
      <c r="E96" s="34">
        <v>16130</v>
      </c>
    </row>
    <row r="97" spans="1:5" ht="15.75" x14ac:dyDescent="0.25">
      <c r="A97" s="36" t="s">
        <v>460</v>
      </c>
      <c r="B97" s="31" t="s">
        <v>114</v>
      </c>
      <c r="C97" s="42" t="s">
        <v>461</v>
      </c>
      <c r="D97" s="33">
        <v>1</v>
      </c>
      <c r="E97" s="133">
        <v>44484</v>
      </c>
    </row>
    <row r="98" spans="1:5" ht="15.75" x14ac:dyDescent="0.25">
      <c r="A98" s="36" t="s">
        <v>462</v>
      </c>
      <c r="B98" s="31" t="s">
        <v>49</v>
      </c>
      <c r="C98" s="42" t="s">
        <v>463</v>
      </c>
      <c r="D98" s="33">
        <v>1</v>
      </c>
      <c r="E98" s="133">
        <v>3149</v>
      </c>
    </row>
    <row r="99" spans="1:5" ht="15.75" x14ac:dyDescent="0.25">
      <c r="A99" s="40" t="s">
        <v>464</v>
      </c>
      <c r="B99" s="31" t="s">
        <v>465</v>
      </c>
      <c r="C99" s="42" t="s">
        <v>466</v>
      </c>
      <c r="D99" s="33">
        <v>1</v>
      </c>
      <c r="E99" s="133">
        <v>43430</v>
      </c>
    </row>
    <row r="100" spans="1:5" ht="15.75" x14ac:dyDescent="0.25">
      <c r="A100" s="36" t="s">
        <v>522</v>
      </c>
      <c r="B100" s="31" t="s">
        <v>309</v>
      </c>
      <c r="C100" s="42" t="s">
        <v>523</v>
      </c>
      <c r="D100" s="33">
        <v>1</v>
      </c>
      <c r="E100" s="133">
        <v>36319.800000000003</v>
      </c>
    </row>
    <row r="101" spans="1:5" ht="15.75" x14ac:dyDescent="0.25">
      <c r="A101" s="36" t="s">
        <v>524</v>
      </c>
      <c r="B101" s="31" t="s">
        <v>525</v>
      </c>
      <c r="C101" s="42" t="s">
        <v>526</v>
      </c>
      <c r="D101" s="33">
        <v>1</v>
      </c>
      <c r="E101" s="133">
        <v>33549.800000000003</v>
      </c>
    </row>
    <row r="102" spans="1:5" ht="15.75" x14ac:dyDescent="0.25">
      <c r="A102" s="36" t="s">
        <v>527</v>
      </c>
      <c r="B102" s="31" t="s">
        <v>60</v>
      </c>
      <c r="C102" s="42" t="s">
        <v>528</v>
      </c>
      <c r="D102" s="33">
        <v>1</v>
      </c>
      <c r="E102" s="133">
        <v>81399.7</v>
      </c>
    </row>
    <row r="103" spans="1:5" ht="15.75" x14ac:dyDescent="0.25">
      <c r="A103" s="36" t="s">
        <v>529</v>
      </c>
      <c r="B103" s="31" t="s">
        <v>47</v>
      </c>
      <c r="C103" s="42" t="s">
        <v>530</v>
      </c>
      <c r="D103" s="33">
        <v>6</v>
      </c>
      <c r="E103" s="133">
        <v>241836.16</v>
      </c>
    </row>
    <row r="104" spans="1:5" ht="15.75" x14ac:dyDescent="0.25">
      <c r="A104" s="31" t="s">
        <v>531</v>
      </c>
      <c r="B104" s="31" t="s">
        <v>58</v>
      </c>
      <c r="C104" s="32" t="s">
        <v>532</v>
      </c>
      <c r="D104" s="132">
        <v>1</v>
      </c>
      <c r="E104" s="34">
        <v>27975</v>
      </c>
    </row>
    <row r="105" spans="1:5" ht="15.75" x14ac:dyDescent="0.25">
      <c r="A105" s="36" t="s">
        <v>533</v>
      </c>
      <c r="B105" s="31" t="s">
        <v>56</v>
      </c>
      <c r="C105" s="32" t="s">
        <v>534</v>
      </c>
      <c r="D105" s="33">
        <v>1</v>
      </c>
      <c r="E105" s="34">
        <v>22339.599999999999</v>
      </c>
    </row>
    <row r="106" spans="1:5" ht="15.75" x14ac:dyDescent="0.25">
      <c r="A106" s="36" t="s">
        <v>457</v>
      </c>
      <c r="B106" s="31" t="s">
        <v>48</v>
      </c>
      <c r="C106" s="32" t="s">
        <v>535</v>
      </c>
      <c r="D106" s="33">
        <v>3</v>
      </c>
      <c r="E106" s="34">
        <v>122592.8</v>
      </c>
    </row>
    <row r="107" spans="1:5" ht="15.75" x14ac:dyDescent="0.25">
      <c r="A107" s="36" t="s">
        <v>462</v>
      </c>
      <c r="B107" s="31" t="s">
        <v>454</v>
      </c>
      <c r="C107" s="32" t="s">
        <v>580</v>
      </c>
      <c r="D107" s="33">
        <v>8</v>
      </c>
      <c r="E107" s="34">
        <f>512943</f>
        <v>512943</v>
      </c>
    </row>
    <row r="108" spans="1:5" ht="15.75" x14ac:dyDescent="0.25">
      <c r="A108" s="116" t="s">
        <v>467</v>
      </c>
      <c r="B108" s="31" t="s">
        <v>318</v>
      </c>
      <c r="C108" s="32" t="s">
        <v>581</v>
      </c>
      <c r="D108" s="33">
        <v>4</v>
      </c>
      <c r="E108" s="34">
        <v>299523</v>
      </c>
    </row>
    <row r="109" spans="1:5" ht="15.75" x14ac:dyDescent="0.25">
      <c r="A109" s="36" t="s">
        <v>468</v>
      </c>
      <c r="B109" s="31" t="s">
        <v>582</v>
      </c>
      <c r="C109" s="42" t="s">
        <v>583</v>
      </c>
      <c r="D109" s="33">
        <v>4</v>
      </c>
      <c r="E109" s="34">
        <v>327370</v>
      </c>
    </row>
    <row r="110" spans="1:5" ht="15.75" x14ac:dyDescent="0.25">
      <c r="A110" s="36" t="s">
        <v>422</v>
      </c>
      <c r="B110" s="31" t="s">
        <v>30</v>
      </c>
      <c r="C110" s="42" t="s">
        <v>584</v>
      </c>
      <c r="D110" s="33">
        <v>2</v>
      </c>
      <c r="E110" s="133">
        <v>26162</v>
      </c>
    </row>
    <row r="111" spans="1:5" ht="15.75" x14ac:dyDescent="0.25">
      <c r="A111" s="36" t="s">
        <v>529</v>
      </c>
      <c r="B111" s="31" t="s">
        <v>585</v>
      </c>
      <c r="C111" s="42" t="s">
        <v>579</v>
      </c>
      <c r="D111" s="33">
        <v>6</v>
      </c>
      <c r="E111" s="133">
        <v>254771</v>
      </c>
    </row>
    <row r="112" spans="1:5" ht="15.75" x14ac:dyDescent="0.25">
      <c r="A112" s="116" t="s">
        <v>472</v>
      </c>
      <c r="B112" s="31" t="s">
        <v>586</v>
      </c>
      <c r="C112" s="42" t="s">
        <v>587</v>
      </c>
      <c r="D112" s="33">
        <v>2</v>
      </c>
      <c r="E112" s="133">
        <v>49689</v>
      </c>
    </row>
    <row r="113" spans="1:16" ht="15.75" x14ac:dyDescent="0.25">
      <c r="A113" s="116" t="s">
        <v>576</v>
      </c>
      <c r="B113" s="31" t="s">
        <v>57</v>
      </c>
      <c r="C113" s="42" t="s">
        <v>588</v>
      </c>
      <c r="D113" s="33">
        <v>1</v>
      </c>
      <c r="E113" s="133">
        <v>32323</v>
      </c>
    </row>
    <row r="114" spans="1:16" ht="15.75" x14ac:dyDescent="0.25">
      <c r="A114" s="116" t="s">
        <v>578</v>
      </c>
      <c r="B114" s="31" t="s">
        <v>64</v>
      </c>
      <c r="C114" s="42" t="s">
        <v>589</v>
      </c>
      <c r="D114" s="33">
        <v>3</v>
      </c>
      <c r="E114" s="133">
        <v>179468</v>
      </c>
    </row>
    <row r="115" spans="1:16" ht="15.75" hidden="1" x14ac:dyDescent="0.25">
      <c r="A115" s="36"/>
      <c r="B115" s="31"/>
      <c r="C115" s="42"/>
      <c r="D115" s="33"/>
      <c r="E115" s="133"/>
    </row>
    <row r="116" spans="1:16" ht="15.75" x14ac:dyDescent="0.25">
      <c r="A116" s="31"/>
      <c r="B116" s="31"/>
      <c r="C116" s="48" t="s">
        <v>44</v>
      </c>
      <c r="D116" s="43"/>
      <c r="E116" s="134">
        <f>SUM(E94:E114)</f>
        <v>2885195.8600000003</v>
      </c>
    </row>
    <row r="117" spans="1:16" ht="15.75" x14ac:dyDescent="0.25">
      <c r="A117" s="116"/>
      <c r="B117" s="116"/>
      <c r="C117" s="48" t="s">
        <v>42</v>
      </c>
      <c r="D117" s="33"/>
      <c r="E117" s="117">
        <v>3931902.46</v>
      </c>
    </row>
    <row r="118" spans="1:16" ht="15.75" x14ac:dyDescent="0.25">
      <c r="A118" s="36"/>
      <c r="B118" s="31"/>
      <c r="C118" s="31"/>
      <c r="D118" s="52" t="s">
        <v>15</v>
      </c>
      <c r="E118" s="35">
        <f>SUM(E116:E117)</f>
        <v>6817098.3200000003</v>
      </c>
    </row>
    <row r="119" spans="1:16" ht="15.75" thickBot="1" x14ac:dyDescent="0.3"/>
    <row r="120" spans="1:16" ht="15.75" x14ac:dyDescent="0.25">
      <c r="B120" s="314" t="s">
        <v>164</v>
      </c>
      <c r="C120" s="314" t="s">
        <v>158</v>
      </c>
      <c r="D120" s="316" t="s">
        <v>159</v>
      </c>
      <c r="E120" s="317" t="s">
        <v>165</v>
      </c>
    </row>
    <row r="121" spans="1:16" ht="15.75" x14ac:dyDescent="0.25">
      <c r="B121" s="289" t="s">
        <v>160</v>
      </c>
      <c r="C121" s="289">
        <v>2477760.06</v>
      </c>
      <c r="D121" s="298">
        <v>2321250.4700000002</v>
      </c>
      <c r="E121" s="290">
        <f>SUM(C121:D121)</f>
        <v>4799010.53</v>
      </c>
    </row>
    <row r="122" spans="1:16" ht="15.75" x14ac:dyDescent="0.25">
      <c r="B122" s="289" t="s">
        <v>161</v>
      </c>
      <c r="C122" s="289">
        <v>1914260.8</v>
      </c>
      <c r="D122" s="299">
        <v>2855451.21</v>
      </c>
      <c r="E122" s="574">
        <f>SUM(C122:D122)</f>
        <v>4769712.01</v>
      </c>
    </row>
    <row r="123" spans="1:16" ht="15.75" x14ac:dyDescent="0.25">
      <c r="B123" s="289" t="s">
        <v>162</v>
      </c>
      <c r="C123" s="289">
        <v>2885196.13</v>
      </c>
      <c r="D123" s="576">
        <v>3931902.46</v>
      </c>
      <c r="E123" s="290">
        <f>SUM(C123:D123)</f>
        <v>6817098.5899999999</v>
      </c>
    </row>
    <row r="124" spans="1:16" ht="15.75" x14ac:dyDescent="0.25">
      <c r="B124" s="289" t="s">
        <v>163</v>
      </c>
      <c r="C124" s="289"/>
      <c r="D124" s="301"/>
      <c r="E124" s="290"/>
    </row>
    <row r="125" spans="1:16" ht="15.75" x14ac:dyDescent="0.25">
      <c r="B125" s="289"/>
      <c r="C125" s="289"/>
      <c r="D125" s="301"/>
      <c r="E125" s="290"/>
    </row>
    <row r="126" spans="1:16" ht="16.5" thickBot="1" x14ac:dyDescent="0.3">
      <c r="B126" s="318" t="s">
        <v>166</v>
      </c>
      <c r="C126" s="575">
        <f>SUM(C121:C124)</f>
        <v>7277216.9900000002</v>
      </c>
      <c r="D126" s="320">
        <f>SUM(D121:D124)</f>
        <v>9108604.1400000006</v>
      </c>
      <c r="E126" s="321">
        <f>SUM(E121:E124)</f>
        <v>16385821.129999999</v>
      </c>
    </row>
    <row r="128" spans="1:16" x14ac:dyDescent="0.25">
      <c r="P128" s="430"/>
    </row>
  </sheetData>
  <mergeCells count="2">
    <mergeCell ref="A1:E1"/>
    <mergeCell ref="A2:E2"/>
  </mergeCells>
  <pageMargins left="0.7" right="0.7" top="0.75" bottom="0.75" header="0.3" footer="0.3"/>
  <pageSetup paperSize="9" scale="61" orientation="landscape" r:id="rId1"/>
  <rowBreaks count="2" manualBreakCount="2">
    <brk id="28" max="4" man="1"/>
    <brk id="60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view="pageBreakPreview" zoomScale="60" zoomScaleNormal="100" workbookViewId="0">
      <selection activeCell="E67" sqref="E67"/>
    </sheetView>
  </sheetViews>
  <sheetFormatPr defaultRowHeight="15" x14ac:dyDescent="0.25"/>
  <cols>
    <col min="1" max="1" width="18.5703125" customWidth="1"/>
    <col min="2" max="2" width="37" customWidth="1"/>
    <col min="3" max="3" width="42.85546875" customWidth="1"/>
    <col min="4" max="4" width="27.85546875" customWidth="1"/>
    <col min="5" max="5" width="60.140625" customWidth="1"/>
    <col min="6" max="6" width="13.85546875" customWidth="1"/>
  </cols>
  <sheetData>
    <row r="1" spans="1:5" ht="15.75" x14ac:dyDescent="0.25">
      <c r="A1" s="724" t="s">
        <v>14</v>
      </c>
      <c r="B1" s="724"/>
      <c r="C1" s="724"/>
      <c r="D1" s="724"/>
      <c r="E1" s="724"/>
    </row>
    <row r="2" spans="1:5" ht="15.75" x14ac:dyDescent="0.25">
      <c r="A2" s="724" t="s">
        <v>498</v>
      </c>
      <c r="B2" s="724"/>
      <c r="C2" s="724"/>
      <c r="D2" s="724"/>
      <c r="E2" s="724"/>
    </row>
    <row r="3" spans="1:5" ht="15.75" x14ac:dyDescent="0.25">
      <c r="A3" s="86"/>
      <c r="B3" s="86"/>
      <c r="C3" s="88" t="s">
        <v>31</v>
      </c>
      <c r="D3" s="115"/>
      <c r="E3" s="106"/>
    </row>
    <row r="4" spans="1:5" ht="15.75" x14ac:dyDescent="0.25">
      <c r="A4" s="86"/>
      <c r="B4" s="86"/>
      <c r="C4" s="88" t="s">
        <v>32</v>
      </c>
      <c r="D4" s="88"/>
      <c r="E4" s="106"/>
    </row>
    <row r="5" spans="1:5" ht="15.75" x14ac:dyDescent="0.25">
      <c r="A5" s="86"/>
      <c r="B5" s="86"/>
      <c r="C5" s="88"/>
      <c r="D5" s="88"/>
      <c r="E5" s="106"/>
    </row>
    <row r="6" spans="1:5" ht="15.75" x14ac:dyDescent="0.25">
      <c r="A6" s="86"/>
      <c r="B6" s="86"/>
      <c r="C6" s="88"/>
      <c r="D6" s="88"/>
      <c r="E6" s="106"/>
    </row>
    <row r="7" spans="1:5" ht="15.75" x14ac:dyDescent="0.25">
      <c r="A7" s="86"/>
      <c r="B7" s="86"/>
      <c r="C7" s="88" t="s">
        <v>154</v>
      </c>
      <c r="D7" s="88"/>
      <c r="E7" s="106"/>
    </row>
    <row r="8" spans="1:5" ht="15.75" x14ac:dyDescent="0.25">
      <c r="A8" s="60"/>
      <c r="B8" s="61"/>
      <c r="C8" s="62"/>
      <c r="D8" s="63" t="s">
        <v>9</v>
      </c>
      <c r="E8" s="64"/>
    </row>
    <row r="9" spans="1:5" ht="15.75" x14ac:dyDescent="0.25">
      <c r="A9" s="68" t="s">
        <v>11</v>
      </c>
      <c r="B9" s="69" t="s">
        <v>12</v>
      </c>
      <c r="C9" s="69" t="s">
        <v>7</v>
      </c>
      <c r="D9" s="69" t="s">
        <v>10</v>
      </c>
      <c r="E9" s="70" t="s">
        <v>8</v>
      </c>
    </row>
    <row r="10" spans="1:5" ht="15.75" x14ac:dyDescent="0.25">
      <c r="A10" s="74"/>
      <c r="B10" s="75"/>
      <c r="C10" s="76"/>
      <c r="D10" s="77"/>
      <c r="E10" s="78"/>
    </row>
    <row r="11" spans="1:5" ht="15.75" x14ac:dyDescent="0.25">
      <c r="A11" s="116" t="s">
        <v>219</v>
      </c>
      <c r="B11" s="116" t="s">
        <v>99</v>
      </c>
      <c r="C11" s="42" t="s">
        <v>213</v>
      </c>
      <c r="D11" s="43">
        <v>4</v>
      </c>
      <c r="E11" s="182">
        <v>47002.86</v>
      </c>
    </row>
    <row r="12" spans="1:5" ht="15.75" x14ac:dyDescent="0.25">
      <c r="A12" s="116"/>
      <c r="B12" s="116"/>
      <c r="C12" s="42"/>
      <c r="D12" s="43"/>
      <c r="E12" s="182"/>
    </row>
    <row r="13" spans="1:5" ht="15.75" x14ac:dyDescent="0.25">
      <c r="A13" s="116"/>
      <c r="B13" s="116"/>
      <c r="C13" s="136" t="s">
        <v>44</v>
      </c>
      <c r="D13" s="43"/>
      <c r="E13" s="117">
        <v>47003</v>
      </c>
    </row>
    <row r="14" spans="1:5" ht="15.75" x14ac:dyDescent="0.25">
      <c r="A14" s="36"/>
      <c r="B14" s="31"/>
      <c r="C14" s="185" t="s">
        <v>42</v>
      </c>
      <c r="D14" s="33"/>
      <c r="E14" s="117">
        <v>12921514.960000001</v>
      </c>
    </row>
    <row r="15" spans="1:5" ht="15.75" x14ac:dyDescent="0.25">
      <c r="A15" s="51"/>
      <c r="B15" s="31"/>
      <c r="C15" s="137"/>
      <c r="D15" s="192" t="s">
        <v>15</v>
      </c>
      <c r="E15" s="193">
        <f>SUM(E11:E14)</f>
        <v>13015520.82</v>
      </c>
    </row>
    <row r="16" spans="1:5" ht="15.75" x14ac:dyDescent="0.25">
      <c r="A16" s="86"/>
      <c r="B16" s="81"/>
      <c r="C16" s="87"/>
      <c r="D16" s="88"/>
      <c r="E16" s="177"/>
    </row>
    <row r="17" spans="1:5" ht="15.75" x14ac:dyDescent="0.25">
      <c r="C17" s="88" t="s">
        <v>155</v>
      </c>
    </row>
    <row r="18" spans="1:5" ht="15.75" x14ac:dyDescent="0.25">
      <c r="A18" s="60"/>
      <c r="B18" s="61"/>
      <c r="C18" s="62"/>
      <c r="D18" s="63" t="s">
        <v>9</v>
      </c>
      <c r="E18" s="64"/>
    </row>
    <row r="19" spans="1:5" ht="15.75" x14ac:dyDescent="0.25">
      <c r="A19" s="68" t="s">
        <v>11</v>
      </c>
      <c r="B19" s="69" t="s">
        <v>12</v>
      </c>
      <c r="C19" s="69" t="s">
        <v>7</v>
      </c>
      <c r="D19" s="69" t="s">
        <v>10</v>
      </c>
      <c r="E19" s="70" t="s">
        <v>8</v>
      </c>
    </row>
    <row r="20" spans="1:5" ht="15.75" x14ac:dyDescent="0.25">
      <c r="A20" s="74"/>
      <c r="B20" s="75"/>
      <c r="C20" s="76"/>
      <c r="D20" s="77"/>
      <c r="E20" s="78"/>
    </row>
    <row r="21" spans="1:5" ht="15.75" x14ac:dyDescent="0.25">
      <c r="A21" s="36" t="s">
        <v>333</v>
      </c>
      <c r="B21" s="31" t="s">
        <v>309</v>
      </c>
      <c r="C21" s="31" t="s">
        <v>334</v>
      </c>
      <c r="D21" s="33">
        <v>3</v>
      </c>
      <c r="E21" s="34">
        <v>91306</v>
      </c>
    </row>
    <row r="22" spans="1:5" ht="15.75" x14ac:dyDescent="0.25">
      <c r="A22" s="36" t="s">
        <v>392</v>
      </c>
      <c r="B22" s="31" t="s">
        <v>56</v>
      </c>
      <c r="C22" s="31" t="s">
        <v>393</v>
      </c>
      <c r="D22" s="33">
        <v>5</v>
      </c>
      <c r="E22" s="34">
        <v>58338.5</v>
      </c>
    </row>
    <row r="23" spans="1:5" ht="15.75" x14ac:dyDescent="0.25">
      <c r="A23" s="36" t="s">
        <v>394</v>
      </c>
      <c r="B23" s="31" t="s">
        <v>99</v>
      </c>
      <c r="C23" s="31" t="s">
        <v>395</v>
      </c>
      <c r="D23" s="33">
        <v>4</v>
      </c>
      <c r="E23" s="34">
        <v>28117.16</v>
      </c>
    </row>
    <row r="24" spans="1:5" ht="15.75" x14ac:dyDescent="0.25">
      <c r="A24" s="41"/>
      <c r="B24" s="41"/>
      <c r="C24" s="48" t="s">
        <v>44</v>
      </c>
      <c r="D24" s="43"/>
      <c r="E24" s="134">
        <f>SUM(E21:E23)</f>
        <v>177761.66</v>
      </c>
    </row>
    <row r="25" spans="1:5" ht="15.75" x14ac:dyDescent="0.25">
      <c r="A25" s="116"/>
      <c r="B25" s="116"/>
      <c r="C25" s="136" t="s">
        <v>42</v>
      </c>
      <c r="D25" s="33"/>
      <c r="E25" s="134">
        <v>13589877.359999999</v>
      </c>
    </row>
    <row r="26" spans="1:5" ht="15.75" x14ac:dyDescent="0.25">
      <c r="A26" s="36"/>
      <c r="B26" s="31"/>
      <c r="C26" s="137"/>
      <c r="D26" s="52" t="s">
        <v>15</v>
      </c>
      <c r="E26" s="109">
        <f>SUM(E24:E25)</f>
        <v>13767639.02</v>
      </c>
    </row>
    <row r="27" spans="1:5" ht="15.75" hidden="1" x14ac:dyDescent="0.25">
      <c r="A27" s="135"/>
      <c r="B27" s="81"/>
      <c r="C27" s="87"/>
      <c r="D27" s="88"/>
      <c r="E27" s="177"/>
    </row>
    <row r="28" spans="1:5" ht="15.75" hidden="1" x14ac:dyDescent="0.25">
      <c r="C28" s="88" t="s">
        <v>156</v>
      </c>
    </row>
    <row r="29" spans="1:5" ht="15.75" hidden="1" x14ac:dyDescent="0.25">
      <c r="A29" s="60"/>
      <c r="B29" s="61"/>
      <c r="C29" s="62"/>
      <c r="D29" s="63" t="s">
        <v>9</v>
      </c>
      <c r="E29" s="64"/>
    </row>
    <row r="30" spans="1:5" ht="15.75" hidden="1" x14ac:dyDescent="0.25">
      <c r="A30" s="178" t="s">
        <v>11</v>
      </c>
      <c r="B30" s="179" t="s">
        <v>12</v>
      </c>
      <c r="C30" s="179" t="s">
        <v>7</v>
      </c>
      <c r="D30" s="69" t="s">
        <v>10</v>
      </c>
      <c r="E30" s="70" t="s">
        <v>8</v>
      </c>
    </row>
    <row r="31" spans="1:5" ht="15.75" hidden="1" x14ac:dyDescent="0.25">
      <c r="A31" s="116"/>
      <c r="B31" s="31"/>
      <c r="C31" s="32"/>
      <c r="D31" s="33"/>
      <c r="E31" s="34"/>
    </row>
    <row r="32" spans="1:5" ht="15.75" hidden="1" x14ac:dyDescent="0.25">
      <c r="A32" s="116"/>
      <c r="B32" s="116"/>
      <c r="C32" s="48" t="s">
        <v>44</v>
      </c>
      <c r="D32" s="43"/>
      <c r="E32" s="117"/>
    </row>
    <row r="33" spans="1:5" ht="15.75" hidden="1" x14ac:dyDescent="0.25">
      <c r="A33" s="116"/>
      <c r="B33" s="116"/>
      <c r="C33" s="48" t="s">
        <v>42</v>
      </c>
      <c r="D33" s="33"/>
      <c r="E33" s="117">
        <v>13589877.359999999</v>
      </c>
    </row>
    <row r="34" spans="1:5" ht="15.75" hidden="1" x14ac:dyDescent="0.25">
      <c r="A34" s="51"/>
      <c r="B34" s="31"/>
      <c r="C34" s="32"/>
      <c r="D34" s="52" t="s">
        <v>15</v>
      </c>
      <c r="E34" s="109">
        <f>SUM(E31:E33)</f>
        <v>13589877.359999999</v>
      </c>
    </row>
    <row r="35" spans="1:5" ht="15.75" hidden="1" x14ac:dyDescent="0.25">
      <c r="A35" s="86"/>
      <c r="B35" s="81"/>
      <c r="C35" s="87"/>
      <c r="D35" s="88"/>
      <c r="E35" s="177"/>
    </row>
    <row r="36" spans="1:5" ht="15.75" hidden="1" x14ac:dyDescent="0.25">
      <c r="C36" s="88" t="s">
        <v>157</v>
      </c>
    </row>
    <row r="37" spans="1:5" ht="15.75" hidden="1" x14ac:dyDescent="0.25">
      <c r="A37" s="60"/>
      <c r="B37" s="61"/>
      <c r="C37" s="62"/>
      <c r="D37" s="63" t="s">
        <v>9</v>
      </c>
      <c r="E37" s="64"/>
    </row>
    <row r="38" spans="1:5" ht="15.75" hidden="1" x14ac:dyDescent="0.25">
      <c r="A38" s="68" t="s">
        <v>11</v>
      </c>
      <c r="B38" s="69" t="s">
        <v>12</v>
      </c>
      <c r="C38" s="69" t="s">
        <v>7</v>
      </c>
      <c r="D38" s="69" t="s">
        <v>10</v>
      </c>
      <c r="E38" s="70" t="s">
        <v>8</v>
      </c>
    </row>
    <row r="39" spans="1:5" ht="15.75" hidden="1" x14ac:dyDescent="0.25">
      <c r="A39" s="74"/>
      <c r="B39" s="75"/>
      <c r="C39" s="76"/>
      <c r="D39" s="77"/>
      <c r="E39" s="78"/>
    </row>
    <row r="40" spans="1:5" ht="15.75" hidden="1" x14ac:dyDescent="0.25">
      <c r="A40" s="36"/>
      <c r="B40" s="31"/>
      <c r="C40" s="42"/>
      <c r="D40" s="33"/>
      <c r="E40" s="34"/>
    </row>
    <row r="41" spans="1:5" ht="15.75" hidden="1" x14ac:dyDescent="0.25">
      <c r="A41" s="201"/>
      <c r="B41" s="45"/>
      <c r="C41" s="136"/>
      <c r="D41" s="33"/>
      <c r="E41" s="133"/>
    </row>
    <row r="42" spans="1:5" ht="15.75" hidden="1" x14ac:dyDescent="0.25">
      <c r="A42" s="201"/>
      <c r="B42" s="45"/>
      <c r="C42" s="136"/>
      <c r="D42" s="33"/>
      <c r="E42" s="133"/>
    </row>
    <row r="43" spans="1:5" ht="15.75" hidden="1" x14ac:dyDescent="0.25">
      <c r="A43" s="41"/>
      <c r="B43" s="41"/>
      <c r="C43" s="48" t="s">
        <v>44</v>
      </c>
      <c r="D43" s="43"/>
      <c r="E43" s="134"/>
    </row>
    <row r="44" spans="1:5" ht="15.75" hidden="1" x14ac:dyDescent="0.25">
      <c r="A44" s="116"/>
      <c r="B44" s="116"/>
      <c r="C44" s="48" t="s">
        <v>42</v>
      </c>
      <c r="D44" s="33"/>
      <c r="E44" s="134"/>
    </row>
    <row r="45" spans="1:5" ht="15.75" hidden="1" x14ac:dyDescent="0.25">
      <c r="A45" s="36"/>
      <c r="B45" s="31"/>
      <c r="C45" s="52"/>
      <c r="D45" s="52" t="s">
        <v>148</v>
      </c>
      <c r="E45" s="109"/>
    </row>
    <row r="46" spans="1:5" ht="15.75" x14ac:dyDescent="0.25">
      <c r="A46" s="135"/>
      <c r="B46" s="81"/>
      <c r="C46" s="88"/>
      <c r="D46" s="88"/>
      <c r="E46" s="177"/>
    </row>
    <row r="50" spans="1:5" ht="15.75" x14ac:dyDescent="0.25">
      <c r="A50" s="86"/>
      <c r="B50" s="86"/>
      <c r="C50" s="88" t="s">
        <v>156</v>
      </c>
      <c r="D50" s="88"/>
      <c r="E50" s="106"/>
    </row>
    <row r="51" spans="1:5" ht="15.75" x14ac:dyDescent="0.25">
      <c r="A51" s="60"/>
      <c r="B51" s="61"/>
      <c r="C51" s="62"/>
      <c r="D51" s="63" t="s">
        <v>9</v>
      </c>
      <c r="E51" s="64"/>
    </row>
    <row r="52" spans="1:5" ht="15.75" x14ac:dyDescent="0.25">
      <c r="A52" s="68" t="s">
        <v>11</v>
      </c>
      <c r="B52" s="69" t="s">
        <v>12</v>
      </c>
      <c r="C52" s="69" t="s">
        <v>7</v>
      </c>
      <c r="D52" s="69" t="s">
        <v>10</v>
      </c>
      <c r="E52" s="70" t="s">
        <v>8</v>
      </c>
    </row>
    <row r="53" spans="1:5" ht="15.75" x14ac:dyDescent="0.25">
      <c r="A53" s="74"/>
      <c r="B53" s="75"/>
      <c r="C53" s="76"/>
      <c r="D53" s="77"/>
      <c r="E53" s="78"/>
    </row>
    <row r="54" spans="1:5" ht="15.75" x14ac:dyDescent="0.25">
      <c r="A54" s="116" t="s">
        <v>467</v>
      </c>
      <c r="B54" s="116" t="s">
        <v>51</v>
      </c>
      <c r="C54" s="42" t="s">
        <v>334</v>
      </c>
      <c r="D54" s="43">
        <v>1</v>
      </c>
      <c r="E54" s="182">
        <v>47518</v>
      </c>
    </row>
    <row r="55" spans="1:5" ht="15.75" x14ac:dyDescent="0.25">
      <c r="A55" s="36" t="s">
        <v>468</v>
      </c>
      <c r="B55" s="31" t="s">
        <v>109</v>
      </c>
      <c r="C55" s="31" t="s">
        <v>469</v>
      </c>
      <c r="D55" s="33">
        <v>3</v>
      </c>
      <c r="E55" s="34">
        <v>43314</v>
      </c>
    </row>
    <row r="56" spans="1:5" ht="15.75" x14ac:dyDescent="0.25">
      <c r="A56" s="36" t="s">
        <v>512</v>
      </c>
      <c r="B56" s="31" t="s">
        <v>423</v>
      </c>
      <c r="C56" s="31" t="s">
        <v>513</v>
      </c>
      <c r="D56" s="33">
        <v>1</v>
      </c>
      <c r="E56" s="34">
        <v>1990</v>
      </c>
    </row>
    <row r="57" spans="1:5" ht="15.75" x14ac:dyDescent="0.25">
      <c r="A57" s="36" t="s">
        <v>529</v>
      </c>
      <c r="B57" s="31" t="s">
        <v>47</v>
      </c>
      <c r="C57" s="31" t="s">
        <v>530</v>
      </c>
      <c r="D57" s="33">
        <v>2</v>
      </c>
      <c r="E57" s="34">
        <v>88484</v>
      </c>
    </row>
    <row r="58" spans="1:5" ht="15.75" x14ac:dyDescent="0.25">
      <c r="A58" s="116"/>
      <c r="B58" s="116"/>
      <c r="C58" s="42"/>
      <c r="D58" s="43"/>
      <c r="E58" s="182"/>
    </row>
    <row r="59" spans="1:5" ht="15.75" x14ac:dyDescent="0.25">
      <c r="A59" s="116"/>
      <c r="B59" s="116"/>
      <c r="C59" s="136" t="s">
        <v>44</v>
      </c>
      <c r="D59" s="43"/>
      <c r="E59" s="117">
        <f>+SUM(E54:E57)</f>
        <v>181306</v>
      </c>
    </row>
    <row r="60" spans="1:5" ht="15.75" x14ac:dyDescent="0.25">
      <c r="A60" s="36"/>
      <c r="B60" s="31"/>
      <c r="C60" s="185" t="s">
        <v>42</v>
      </c>
      <c r="D60" s="33"/>
      <c r="E60" s="117">
        <v>13215515.35</v>
      </c>
    </row>
    <row r="61" spans="1:5" ht="15.75" x14ac:dyDescent="0.25">
      <c r="A61" s="51"/>
      <c r="B61" s="31"/>
      <c r="C61" s="137"/>
      <c r="D61" s="192" t="s">
        <v>15</v>
      </c>
      <c r="E61" s="193">
        <f>SUM(E59:E60)</f>
        <v>13396821.35</v>
      </c>
    </row>
    <row r="62" spans="1:5" ht="15.75" thickBot="1" x14ac:dyDescent="0.3"/>
    <row r="63" spans="1:5" ht="15.75" x14ac:dyDescent="0.25">
      <c r="B63" s="314" t="s">
        <v>164</v>
      </c>
      <c r="C63" s="315" t="s">
        <v>158</v>
      </c>
      <c r="D63" s="316" t="s">
        <v>159</v>
      </c>
      <c r="E63" s="317" t="s">
        <v>165</v>
      </c>
    </row>
    <row r="64" spans="1:5" ht="15.75" x14ac:dyDescent="0.25">
      <c r="B64" s="289" t="s">
        <v>160</v>
      </c>
      <c r="C64" s="295">
        <v>47002.86</v>
      </c>
      <c r="D64" s="298">
        <v>12921514.960000001</v>
      </c>
      <c r="E64" s="290">
        <f>SUM(C64:D64)</f>
        <v>12968517.82</v>
      </c>
    </row>
    <row r="65" spans="2:5" ht="15.75" x14ac:dyDescent="0.25">
      <c r="B65" s="289" t="s">
        <v>161</v>
      </c>
      <c r="C65" s="295">
        <v>177762</v>
      </c>
      <c r="D65" s="299">
        <v>13589877.359999999</v>
      </c>
      <c r="E65" s="290">
        <v>13215515.35</v>
      </c>
    </row>
    <row r="66" spans="2:5" ht="15.75" x14ac:dyDescent="0.25">
      <c r="B66" s="289" t="s">
        <v>162</v>
      </c>
      <c r="C66" s="295">
        <v>181305.60000000001</v>
      </c>
      <c r="D66" s="300">
        <v>13215515.35</v>
      </c>
      <c r="E66" s="290">
        <f>SUM(C66:D66)</f>
        <v>13396820.949999999</v>
      </c>
    </row>
    <row r="67" spans="2:5" ht="15.75" x14ac:dyDescent="0.25">
      <c r="B67" s="289" t="s">
        <v>163</v>
      </c>
      <c r="C67" s="295"/>
      <c r="D67" s="301"/>
      <c r="E67" s="290"/>
    </row>
    <row r="68" spans="2:5" ht="15.75" x14ac:dyDescent="0.25">
      <c r="B68" s="289"/>
      <c r="C68" s="295"/>
      <c r="D68" s="301"/>
      <c r="E68" s="290"/>
    </row>
    <row r="69" spans="2:5" ht="16.5" thickBot="1" x14ac:dyDescent="0.3">
      <c r="B69" s="318" t="s">
        <v>166</v>
      </c>
      <c r="C69" s="319">
        <f>SUM(C64:C67)</f>
        <v>406070.45999999996</v>
      </c>
      <c r="D69" s="320">
        <f>SUM(D64:D68)</f>
        <v>39726907.670000002</v>
      </c>
      <c r="E69" s="541">
        <f>SUM(E64:E68)</f>
        <v>39580854.120000005</v>
      </c>
    </row>
  </sheetData>
  <mergeCells count="2">
    <mergeCell ref="A1:E1"/>
    <mergeCell ref="A2:E2"/>
  </mergeCells>
  <pageMargins left="0.7" right="0.7" top="0.75" bottom="0.75" header="0.3" footer="0.3"/>
  <pageSetup paperSize="9" scale="71" orientation="landscape" r:id="rId1"/>
  <rowBreaks count="1" manualBreakCount="1">
    <brk id="47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abSelected="1" view="pageBreakPreview" topLeftCell="A20" zoomScale="60" zoomScaleNormal="100" workbookViewId="0">
      <selection activeCell="C35" sqref="C35"/>
    </sheetView>
  </sheetViews>
  <sheetFormatPr defaultRowHeight="15" x14ac:dyDescent="0.25"/>
  <cols>
    <col min="1" max="1" width="26.7109375" customWidth="1"/>
    <col min="2" max="2" width="38.7109375" customWidth="1"/>
    <col min="3" max="3" width="99.28515625" customWidth="1"/>
    <col min="4" max="4" width="18.42578125" customWidth="1"/>
    <col min="5" max="5" width="29.85546875" customWidth="1"/>
  </cols>
  <sheetData>
    <row r="1" spans="1:5" ht="15.75" x14ac:dyDescent="0.25">
      <c r="A1" s="724" t="s">
        <v>14</v>
      </c>
      <c r="B1" s="724"/>
      <c r="C1" s="724"/>
      <c r="D1" s="724"/>
      <c r="E1" s="724"/>
    </row>
    <row r="2" spans="1:5" ht="15.75" x14ac:dyDescent="0.25">
      <c r="A2" s="724" t="s">
        <v>575</v>
      </c>
      <c r="B2" s="724"/>
      <c r="C2" s="724"/>
      <c r="D2" s="724"/>
      <c r="E2" s="724"/>
    </row>
    <row r="3" spans="1:5" ht="15.75" x14ac:dyDescent="0.25">
      <c r="A3" s="86"/>
      <c r="B3" s="81"/>
      <c r="C3" s="88" t="s">
        <v>33</v>
      </c>
      <c r="D3" s="89"/>
      <c r="E3" s="90"/>
    </row>
    <row r="4" spans="1:5" ht="15.75" x14ac:dyDescent="0.25">
      <c r="A4" s="86"/>
      <c r="B4" s="81"/>
      <c r="C4" s="88" t="s">
        <v>34</v>
      </c>
      <c r="D4" s="89"/>
      <c r="E4" s="90"/>
    </row>
    <row r="5" spans="1:5" ht="15.75" x14ac:dyDescent="0.25">
      <c r="A5" s="86"/>
      <c r="B5" s="81"/>
      <c r="C5" s="88"/>
      <c r="D5" s="89"/>
      <c r="E5" s="90"/>
    </row>
    <row r="6" spans="1:5" ht="15.75" x14ac:dyDescent="0.25">
      <c r="A6" s="86"/>
      <c r="B6" s="81"/>
      <c r="C6" s="88"/>
      <c r="D6" s="89"/>
      <c r="E6" s="90"/>
    </row>
    <row r="7" spans="1:5" ht="15.75" x14ac:dyDescent="0.25">
      <c r="A7" s="304"/>
      <c r="B7" s="304"/>
      <c r="C7" s="88" t="s">
        <v>154</v>
      </c>
      <c r="D7" s="304"/>
      <c r="E7" s="304"/>
    </row>
    <row r="8" spans="1:5" ht="15.75" x14ac:dyDescent="0.25">
      <c r="A8" s="68" t="s">
        <v>11</v>
      </c>
      <c r="B8" s="69" t="s">
        <v>12</v>
      </c>
      <c r="C8" s="69" t="s">
        <v>7</v>
      </c>
      <c r="D8" s="69" t="s">
        <v>10</v>
      </c>
      <c r="E8" s="70" t="s">
        <v>8</v>
      </c>
    </row>
    <row r="9" spans="1:5" ht="15.75" x14ac:dyDescent="0.25">
      <c r="A9" s="74"/>
      <c r="B9" s="75"/>
      <c r="C9" s="76"/>
      <c r="D9" s="77"/>
      <c r="E9" s="78"/>
    </row>
    <row r="10" spans="1:5" ht="15.75" x14ac:dyDescent="0.25">
      <c r="A10" s="36" t="s">
        <v>201</v>
      </c>
      <c r="B10" s="31" t="s">
        <v>202</v>
      </c>
      <c r="C10" s="32" t="s">
        <v>203</v>
      </c>
      <c r="D10" s="33">
        <v>3</v>
      </c>
      <c r="E10" s="38">
        <v>51819.8</v>
      </c>
    </row>
    <row r="11" spans="1:5" ht="15.75" x14ac:dyDescent="0.25">
      <c r="A11" s="36" t="s">
        <v>214</v>
      </c>
      <c r="B11" s="31" t="s">
        <v>215</v>
      </c>
      <c r="C11" s="32" t="s">
        <v>216</v>
      </c>
      <c r="D11" s="33">
        <v>1</v>
      </c>
      <c r="E11" s="38">
        <v>19147</v>
      </c>
    </row>
    <row r="12" spans="1:5" ht="15.75" x14ac:dyDescent="0.25">
      <c r="A12" s="36" t="s">
        <v>236</v>
      </c>
      <c r="B12" s="31" t="s">
        <v>237</v>
      </c>
      <c r="C12" s="32" t="s">
        <v>238</v>
      </c>
      <c r="D12" s="33">
        <v>1</v>
      </c>
      <c r="E12" s="38">
        <v>30024.720000000001</v>
      </c>
    </row>
    <row r="13" spans="1:5" ht="15.75" x14ac:dyDescent="0.25">
      <c r="A13" s="36" t="s">
        <v>239</v>
      </c>
      <c r="B13" s="31" t="s">
        <v>51</v>
      </c>
      <c r="C13" s="32" t="s">
        <v>317</v>
      </c>
      <c r="D13" s="33">
        <v>1</v>
      </c>
      <c r="E13" s="44">
        <v>94442.72</v>
      </c>
    </row>
    <row r="14" spans="1:5" ht="15.75" x14ac:dyDescent="0.25">
      <c r="A14" s="116"/>
      <c r="B14" s="116"/>
      <c r="C14" s="48" t="s">
        <v>44</v>
      </c>
      <c r="D14" s="43"/>
      <c r="E14" s="134">
        <f>+SUM(E10:E13)</f>
        <v>195434.23999999999</v>
      </c>
    </row>
    <row r="15" spans="1:5" ht="15.75" x14ac:dyDescent="0.25">
      <c r="A15" s="36"/>
      <c r="B15" s="194"/>
      <c r="C15" s="48" t="s">
        <v>42</v>
      </c>
      <c r="D15" s="33"/>
      <c r="E15" s="195">
        <v>1306721.8799999999</v>
      </c>
    </row>
    <row r="16" spans="1:5" ht="15.75" x14ac:dyDescent="0.25">
      <c r="A16" s="51"/>
      <c r="B16" s="196"/>
      <c r="C16" s="32"/>
      <c r="D16" s="52" t="s">
        <v>15</v>
      </c>
      <c r="E16" s="109">
        <f>SUM(E14:E15)</f>
        <v>1502156.1199999999</v>
      </c>
    </row>
    <row r="18" spans="1:5" ht="15.75" x14ac:dyDescent="0.25">
      <c r="C18" s="88" t="s">
        <v>155</v>
      </c>
    </row>
    <row r="19" spans="1:5" ht="15.75" x14ac:dyDescent="0.25">
      <c r="A19" s="60"/>
      <c r="B19" s="61"/>
      <c r="C19" s="62"/>
      <c r="D19" s="63" t="s">
        <v>9</v>
      </c>
      <c r="E19" s="64"/>
    </row>
    <row r="20" spans="1:5" ht="15.75" x14ac:dyDescent="0.25">
      <c r="A20" s="68" t="s">
        <v>11</v>
      </c>
      <c r="B20" s="69" t="s">
        <v>12</v>
      </c>
      <c r="C20" s="69" t="s">
        <v>7</v>
      </c>
      <c r="D20" s="69" t="s">
        <v>10</v>
      </c>
      <c r="E20" s="70" t="s">
        <v>8</v>
      </c>
    </row>
    <row r="21" spans="1:5" ht="15.75" x14ac:dyDescent="0.25">
      <c r="A21" s="74"/>
      <c r="B21" s="75"/>
      <c r="C21" s="76"/>
      <c r="D21" s="77"/>
      <c r="E21" s="78"/>
    </row>
    <row r="22" spans="1:5" ht="15.75" x14ac:dyDescent="0.25">
      <c r="A22" s="36" t="s">
        <v>239</v>
      </c>
      <c r="B22" s="31" t="s">
        <v>318</v>
      </c>
      <c r="C22" s="32" t="s">
        <v>319</v>
      </c>
      <c r="D22" s="33">
        <v>2</v>
      </c>
      <c r="E22" s="38">
        <v>92340</v>
      </c>
    </row>
    <row r="23" spans="1:5" ht="15.75" x14ac:dyDescent="0.25">
      <c r="A23" s="36" t="s">
        <v>320</v>
      </c>
      <c r="B23" s="31" t="s">
        <v>321</v>
      </c>
      <c r="C23" s="32" t="s">
        <v>322</v>
      </c>
      <c r="D23" s="33">
        <v>3</v>
      </c>
      <c r="E23" s="38">
        <v>79679</v>
      </c>
    </row>
    <row r="24" spans="1:5" ht="15.75" x14ac:dyDescent="0.25">
      <c r="A24" s="116" t="s">
        <v>396</v>
      </c>
      <c r="B24" s="116" t="s">
        <v>397</v>
      </c>
      <c r="C24" s="42" t="s">
        <v>398</v>
      </c>
      <c r="D24" s="43">
        <v>2</v>
      </c>
      <c r="E24" s="44">
        <v>68656.44</v>
      </c>
    </row>
    <row r="25" spans="1:5" ht="15.75" x14ac:dyDescent="0.25">
      <c r="A25" s="542">
        <v>42013</v>
      </c>
      <c r="B25" s="116" t="s">
        <v>99</v>
      </c>
      <c r="C25" s="42" t="s">
        <v>399</v>
      </c>
      <c r="D25" s="43">
        <v>1</v>
      </c>
      <c r="E25" s="44">
        <v>86189.6</v>
      </c>
    </row>
    <row r="26" spans="1:5" ht="15.75" x14ac:dyDescent="0.25">
      <c r="A26" s="36" t="s">
        <v>400</v>
      </c>
      <c r="B26" s="31" t="s">
        <v>361</v>
      </c>
      <c r="C26" s="32" t="s">
        <v>401</v>
      </c>
      <c r="D26" s="33">
        <v>2</v>
      </c>
      <c r="E26" s="38">
        <v>70662.720000000001</v>
      </c>
    </row>
    <row r="27" spans="1:5" ht="15.75" x14ac:dyDescent="0.25">
      <c r="A27" s="36" t="s">
        <v>404</v>
      </c>
      <c r="B27" s="31" t="s">
        <v>228</v>
      </c>
      <c r="C27" s="32" t="s">
        <v>405</v>
      </c>
      <c r="D27" s="33">
        <v>5</v>
      </c>
      <c r="E27" s="38">
        <v>174286</v>
      </c>
    </row>
    <row r="28" spans="1:5" ht="15.75" x14ac:dyDescent="0.25">
      <c r="A28" s="36" t="s">
        <v>406</v>
      </c>
      <c r="B28" s="31" t="s">
        <v>407</v>
      </c>
      <c r="C28" s="32" t="s">
        <v>408</v>
      </c>
      <c r="D28" s="33">
        <v>1</v>
      </c>
      <c r="E28" s="38">
        <v>11366.72</v>
      </c>
    </row>
    <row r="29" spans="1:5" ht="15.75" x14ac:dyDescent="0.25">
      <c r="A29" s="36" t="s">
        <v>409</v>
      </c>
      <c r="B29" s="31" t="s">
        <v>410</v>
      </c>
      <c r="C29" s="32" t="s">
        <v>411</v>
      </c>
      <c r="D29" s="33">
        <v>1</v>
      </c>
      <c r="E29" s="44">
        <v>44778.720000000001</v>
      </c>
    </row>
    <row r="30" spans="1:5" ht="15.75" hidden="1" x14ac:dyDescent="0.25">
      <c r="A30" s="36"/>
      <c r="B30" s="31"/>
      <c r="C30" s="42"/>
      <c r="D30" s="43"/>
      <c r="E30" s="44"/>
    </row>
    <row r="31" spans="1:5" ht="15.75" hidden="1" x14ac:dyDescent="0.25">
      <c r="A31" s="36"/>
      <c r="B31" s="31"/>
      <c r="C31" s="42"/>
      <c r="D31" s="43"/>
      <c r="E31" s="44"/>
    </row>
    <row r="32" spans="1:5" ht="15.75" hidden="1" x14ac:dyDescent="0.25">
      <c r="A32" s="36"/>
      <c r="B32" s="31"/>
      <c r="C32" s="42"/>
      <c r="D32" s="43"/>
      <c r="E32" s="44"/>
    </row>
    <row r="33" spans="1:5" ht="15.75" hidden="1" x14ac:dyDescent="0.25">
      <c r="A33" s="116"/>
      <c r="B33" s="116"/>
      <c r="C33" s="42"/>
      <c r="D33" s="43"/>
      <c r="E33" s="44"/>
    </row>
    <row r="34" spans="1:5" ht="15.75" x14ac:dyDescent="0.25">
      <c r="A34" s="116"/>
      <c r="B34" s="116"/>
      <c r="C34" s="48" t="s">
        <v>44</v>
      </c>
      <c r="D34" s="33"/>
      <c r="E34" s="140">
        <f>SUM(E22:E29)</f>
        <v>627959.19999999995</v>
      </c>
    </row>
    <row r="35" spans="1:5" ht="15.75" x14ac:dyDescent="0.25">
      <c r="A35" s="36"/>
      <c r="B35" s="31"/>
      <c r="C35" s="48" t="s">
        <v>42</v>
      </c>
      <c r="D35" s="52"/>
      <c r="E35" s="140">
        <v>1106156.74</v>
      </c>
    </row>
    <row r="36" spans="1:5" ht="16.5" thickBot="1" x14ac:dyDescent="0.3">
      <c r="A36" s="36"/>
      <c r="B36" s="51"/>
      <c r="C36" s="141"/>
      <c r="D36" s="142" t="s">
        <v>15</v>
      </c>
      <c r="E36" s="143">
        <f>SUM(E34:E35)</f>
        <v>1734115.94</v>
      </c>
    </row>
    <row r="37" spans="1:5" ht="15.75" x14ac:dyDescent="0.25">
      <c r="A37" s="135"/>
      <c r="B37" s="86"/>
      <c r="C37" s="144"/>
      <c r="D37" s="88"/>
      <c r="E37" s="552"/>
    </row>
    <row r="38" spans="1:5" ht="15.75" x14ac:dyDescent="0.25">
      <c r="A38" s="135"/>
      <c r="B38" s="86"/>
      <c r="C38" s="144"/>
      <c r="D38" s="88"/>
      <c r="E38" s="552"/>
    </row>
    <row r="39" spans="1:5" ht="15.75" x14ac:dyDescent="0.25">
      <c r="A39" s="135"/>
      <c r="B39" s="86"/>
      <c r="C39" s="144"/>
      <c r="D39" s="88"/>
      <c r="E39" s="552"/>
    </row>
    <row r="40" spans="1:5" ht="15.75" x14ac:dyDescent="0.25">
      <c r="C40" s="88" t="s">
        <v>156</v>
      </c>
    </row>
    <row r="41" spans="1:5" ht="15.75" x14ac:dyDescent="0.25">
      <c r="A41" s="60"/>
      <c r="B41" s="61"/>
      <c r="C41" s="62"/>
      <c r="D41" s="63" t="s">
        <v>9</v>
      </c>
      <c r="E41" s="64"/>
    </row>
    <row r="42" spans="1:5" ht="15.75" x14ac:dyDescent="0.25">
      <c r="A42" s="68" t="s">
        <v>11</v>
      </c>
      <c r="B42" s="69" t="s">
        <v>12</v>
      </c>
      <c r="C42" s="69" t="s">
        <v>7</v>
      </c>
      <c r="D42" s="69" t="s">
        <v>10</v>
      </c>
      <c r="E42" s="70" t="s">
        <v>8</v>
      </c>
    </row>
    <row r="43" spans="1:5" ht="15.75" x14ac:dyDescent="0.25">
      <c r="A43" s="74"/>
      <c r="B43" s="75"/>
      <c r="C43" s="76"/>
      <c r="D43" s="77"/>
      <c r="E43" s="78"/>
    </row>
    <row r="44" spans="1:5" ht="15.75" x14ac:dyDescent="0.25">
      <c r="A44" s="36" t="s">
        <v>444</v>
      </c>
      <c r="B44" s="31" t="s">
        <v>410</v>
      </c>
      <c r="C44" s="32" t="s">
        <v>446</v>
      </c>
      <c r="D44" s="33">
        <v>4</v>
      </c>
      <c r="E44" s="38">
        <v>106582</v>
      </c>
    </row>
    <row r="45" spans="1:5" ht="15.75" x14ac:dyDescent="0.25">
      <c r="A45" s="36" t="s">
        <v>445</v>
      </c>
      <c r="B45" s="31" t="s">
        <v>361</v>
      </c>
      <c r="C45" s="32" t="s">
        <v>474</v>
      </c>
      <c r="D45" s="33">
        <v>1</v>
      </c>
      <c r="E45" s="38">
        <v>52445</v>
      </c>
    </row>
    <row r="46" spans="1:5" ht="15.75" x14ac:dyDescent="0.25">
      <c r="A46" s="116" t="s">
        <v>472</v>
      </c>
      <c r="B46" s="116" t="s">
        <v>473</v>
      </c>
      <c r="C46" s="42" t="s">
        <v>475</v>
      </c>
      <c r="D46" s="43">
        <v>2</v>
      </c>
      <c r="E46" s="44">
        <v>282600</v>
      </c>
    </row>
    <row r="47" spans="1:5" ht="15.75" x14ac:dyDescent="0.25">
      <c r="A47" s="116" t="s">
        <v>576</v>
      </c>
      <c r="B47" s="116" t="s">
        <v>397</v>
      </c>
      <c r="C47" s="42" t="s">
        <v>577</v>
      </c>
      <c r="D47" s="43">
        <v>2</v>
      </c>
      <c r="E47" s="44">
        <v>92869</v>
      </c>
    </row>
    <row r="48" spans="1:5" ht="15.75" x14ac:dyDescent="0.25">
      <c r="A48" s="116" t="s">
        <v>578</v>
      </c>
      <c r="B48" s="116" t="s">
        <v>423</v>
      </c>
      <c r="C48" s="42" t="s">
        <v>579</v>
      </c>
      <c r="D48" s="43">
        <v>1</v>
      </c>
      <c r="E48" s="44">
        <v>49945.72</v>
      </c>
    </row>
    <row r="49" spans="1:5" ht="15.75" x14ac:dyDescent="0.25">
      <c r="A49" s="116" t="s">
        <v>96</v>
      </c>
      <c r="B49" s="116" t="s">
        <v>81</v>
      </c>
      <c r="C49" s="42" t="s">
        <v>119</v>
      </c>
      <c r="D49" s="43">
        <v>1</v>
      </c>
      <c r="E49" s="44">
        <v>75355</v>
      </c>
    </row>
    <row r="50" spans="1:5" ht="15.75" x14ac:dyDescent="0.25">
      <c r="A50" s="116" t="s">
        <v>139</v>
      </c>
      <c r="B50" s="116" t="s">
        <v>51</v>
      </c>
      <c r="C50" s="42" t="s">
        <v>140</v>
      </c>
      <c r="D50" s="43">
        <v>4</v>
      </c>
      <c r="E50" s="44">
        <v>171248</v>
      </c>
    </row>
    <row r="51" spans="1:5" ht="15.75" hidden="1" x14ac:dyDescent="0.25">
      <c r="A51" s="36"/>
      <c r="B51" s="31"/>
      <c r="C51" s="42"/>
      <c r="D51" s="43"/>
      <c r="E51" s="44"/>
    </row>
    <row r="52" spans="1:5" ht="15.75" hidden="1" x14ac:dyDescent="0.25">
      <c r="A52" s="36"/>
      <c r="B52" s="31"/>
      <c r="C52" s="42"/>
      <c r="D52" s="43"/>
      <c r="E52" s="44"/>
    </row>
    <row r="53" spans="1:5" ht="15.75" hidden="1" x14ac:dyDescent="0.25">
      <c r="A53" s="36"/>
      <c r="B53" s="31"/>
      <c r="C53" s="42"/>
      <c r="D53" s="43"/>
      <c r="E53" s="44"/>
    </row>
    <row r="54" spans="1:5" ht="15.75" hidden="1" x14ac:dyDescent="0.25">
      <c r="A54" s="116"/>
      <c r="B54" s="116"/>
      <c r="C54" s="42"/>
      <c r="D54" s="43"/>
      <c r="E54" s="44"/>
    </row>
    <row r="55" spans="1:5" ht="15.75" x14ac:dyDescent="0.25">
      <c r="A55" s="116"/>
      <c r="B55" s="116"/>
      <c r="C55" s="48" t="s">
        <v>44</v>
      </c>
      <c r="D55" s="33"/>
      <c r="E55" s="140">
        <f>SUM(E44:E50)</f>
        <v>831044.72</v>
      </c>
    </row>
    <row r="56" spans="1:5" ht="15.75" x14ac:dyDescent="0.25">
      <c r="A56" s="36"/>
      <c r="B56" s="31"/>
      <c r="C56" s="48" t="s">
        <v>42</v>
      </c>
      <c r="D56" s="52"/>
      <c r="E56" s="140">
        <v>1584938.08</v>
      </c>
    </row>
    <row r="57" spans="1:5" ht="16.5" thickBot="1" x14ac:dyDescent="0.3">
      <c r="A57" s="36"/>
      <c r="B57" s="51"/>
      <c r="C57" s="141"/>
      <c r="D57" s="142" t="s">
        <v>15</v>
      </c>
      <c r="E57" s="143">
        <f>SUM(E55:E56)</f>
        <v>2415982.7999999998</v>
      </c>
    </row>
    <row r="58" spans="1:5" ht="15.75" x14ac:dyDescent="0.25">
      <c r="A58" s="135"/>
      <c r="B58" s="86"/>
      <c r="C58" s="144"/>
      <c r="D58" s="88"/>
      <c r="E58" s="552"/>
    </row>
    <row r="59" spans="1:5" ht="15.75" thickBot="1" x14ac:dyDescent="0.3"/>
    <row r="60" spans="1:5" ht="16.5" thickBot="1" x14ac:dyDescent="0.3">
      <c r="B60" s="314" t="s">
        <v>164</v>
      </c>
      <c r="C60" s="315" t="s">
        <v>158</v>
      </c>
      <c r="D60" s="583" t="s">
        <v>159</v>
      </c>
      <c r="E60" s="316" t="s">
        <v>165</v>
      </c>
    </row>
    <row r="61" spans="1:5" ht="15.75" x14ac:dyDescent="0.25">
      <c r="B61" s="289" t="s">
        <v>160</v>
      </c>
      <c r="C61" s="289">
        <v>864305.8</v>
      </c>
      <c r="D61" s="581">
        <v>1306721.8799999999</v>
      </c>
      <c r="E61" s="584">
        <f t="shared" ref="E61:E66" si="0">SUM(C61:D61)</f>
        <v>2171027.6799999997</v>
      </c>
    </row>
    <row r="62" spans="1:5" ht="15.75" x14ac:dyDescent="0.25">
      <c r="B62" s="289" t="s">
        <v>161</v>
      </c>
      <c r="C62" s="289">
        <v>627959.63</v>
      </c>
      <c r="D62" s="577">
        <v>1106156.74</v>
      </c>
      <c r="E62" s="585">
        <f t="shared" si="0"/>
        <v>1734116.37</v>
      </c>
    </row>
    <row r="63" spans="1:5" ht="15.75" x14ac:dyDescent="0.25">
      <c r="B63" s="289" t="s">
        <v>162</v>
      </c>
      <c r="C63" s="289">
        <v>831045</v>
      </c>
      <c r="D63" s="578">
        <v>1584938</v>
      </c>
      <c r="E63" s="585">
        <f t="shared" si="0"/>
        <v>2415983</v>
      </c>
    </row>
    <row r="64" spans="1:5" ht="15.75" x14ac:dyDescent="0.25">
      <c r="B64" s="289" t="s">
        <v>163</v>
      </c>
      <c r="C64" s="289"/>
      <c r="D64" s="582"/>
      <c r="E64" s="585"/>
    </row>
    <row r="65" spans="2:5" ht="15.75" x14ac:dyDescent="0.25">
      <c r="B65" s="289"/>
      <c r="C65" s="289"/>
      <c r="D65" s="579"/>
      <c r="E65" s="585"/>
    </row>
    <row r="66" spans="2:5" ht="16.5" thickBot="1" x14ac:dyDescent="0.3">
      <c r="B66" s="318" t="s">
        <v>166</v>
      </c>
      <c r="C66" s="575">
        <f>SUM(C61:C64)</f>
        <v>2323310.4300000002</v>
      </c>
      <c r="D66" s="580">
        <f>SUM(D61:D65)</f>
        <v>3997816.62</v>
      </c>
      <c r="E66" s="586">
        <f t="shared" si="0"/>
        <v>6321127.0500000007</v>
      </c>
    </row>
  </sheetData>
  <mergeCells count="2">
    <mergeCell ref="A1:E1"/>
    <mergeCell ref="A2:E2"/>
  </mergeCells>
  <pageMargins left="0.7" right="0.7" top="0.75" bottom="0.75" header="0.3" footer="0.3"/>
  <pageSetup paperSize="9" scale="61" orientation="landscape" r:id="rId1"/>
  <rowBreaks count="1" manualBreakCount="1">
    <brk id="3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view="pageBreakPreview" zoomScale="60" zoomScaleNormal="60" workbookViewId="0">
      <selection activeCell="E45" sqref="E45"/>
    </sheetView>
  </sheetViews>
  <sheetFormatPr defaultColWidth="9.140625" defaultRowHeight="18" x14ac:dyDescent="0.25"/>
  <cols>
    <col min="1" max="1" width="9.140625" style="7"/>
    <col min="2" max="2" width="40.7109375" style="2" customWidth="1"/>
    <col min="3" max="3" width="19.5703125" style="26" customWidth="1"/>
    <col min="4" max="4" width="22.7109375" style="26" customWidth="1"/>
    <col min="5" max="5" width="17.7109375" style="26" customWidth="1"/>
    <col min="6" max="6" width="21.7109375" style="26" customWidth="1"/>
    <col min="7" max="7" width="17.7109375" style="26" customWidth="1"/>
    <col min="8" max="8" width="25.28515625" style="26" customWidth="1"/>
    <col min="9" max="9" width="19.85546875" style="28" customWidth="1"/>
    <col min="10" max="10" width="22" style="28" customWidth="1"/>
    <col min="11" max="11" width="21.7109375" style="29" customWidth="1"/>
    <col min="12" max="12" width="27.140625" style="2" customWidth="1"/>
    <col min="13" max="13" width="12.28515625" style="2" bestFit="1" customWidth="1"/>
    <col min="14" max="16384" width="9.140625" style="2"/>
  </cols>
  <sheetData>
    <row r="1" spans="1:24" ht="18.75" customHeight="1" x14ac:dyDescent="0.25">
      <c r="A1" s="654" t="s">
        <v>13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</row>
    <row r="2" spans="1:24" ht="20.25" customHeight="1" x14ac:dyDescent="0.25">
      <c r="A2" s="654" t="s">
        <v>149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</row>
    <row r="3" spans="1:24" x14ac:dyDescent="0.25">
      <c r="A3" s="2"/>
      <c r="C3" s="2"/>
      <c r="D3" s="3"/>
      <c r="E3" s="2"/>
      <c r="F3" s="2"/>
      <c r="G3" s="2"/>
      <c r="H3" s="2"/>
      <c r="I3" s="4"/>
      <c r="J3" s="4"/>
      <c r="K3" s="5"/>
    </row>
    <row r="4" spans="1:24" x14ac:dyDescent="0.25">
      <c r="A4" s="654" t="s">
        <v>16</v>
      </c>
      <c r="B4" s="654"/>
      <c r="C4" s="654"/>
      <c r="D4" s="654"/>
      <c r="E4" s="654"/>
      <c r="F4" s="654"/>
      <c r="G4" s="654"/>
      <c r="H4" s="654"/>
      <c r="I4" s="654"/>
      <c r="J4" s="654"/>
      <c r="K4" s="654"/>
    </row>
    <row r="5" spans="1:24" x14ac:dyDescent="0.25">
      <c r="A5" s="5"/>
      <c r="B5" s="5"/>
      <c r="C5" s="5"/>
      <c r="D5" s="5"/>
      <c r="E5" s="5"/>
      <c r="F5" s="5"/>
      <c r="G5" s="5"/>
      <c r="H5" s="5"/>
      <c r="I5" s="6"/>
      <c r="J5" s="6"/>
      <c r="K5" s="5"/>
      <c r="L5" s="5"/>
    </row>
    <row r="6" spans="1:24" ht="20.25" customHeight="1" x14ac:dyDescent="0.25">
      <c r="A6" s="655" t="s">
        <v>20</v>
      </c>
      <c r="B6" s="656"/>
      <c r="C6" s="646" t="s">
        <v>17</v>
      </c>
      <c r="D6" s="646"/>
      <c r="E6" s="646" t="s">
        <v>19</v>
      </c>
      <c r="F6" s="646"/>
      <c r="G6" s="646" t="s">
        <v>28</v>
      </c>
      <c r="H6" s="646"/>
      <c r="I6" s="646" t="s">
        <v>41</v>
      </c>
      <c r="J6" s="646"/>
      <c r="K6" s="648" t="s">
        <v>138</v>
      </c>
      <c r="L6" s="649"/>
    </row>
    <row r="7" spans="1:24" x14ac:dyDescent="0.25">
      <c r="A7" s="657"/>
      <c r="B7" s="658"/>
      <c r="C7" s="647"/>
      <c r="D7" s="647"/>
      <c r="E7" s="647"/>
      <c r="F7" s="647"/>
      <c r="G7" s="647"/>
      <c r="H7" s="647"/>
      <c r="I7" s="647"/>
      <c r="J7" s="647"/>
      <c r="K7" s="650"/>
      <c r="L7" s="651"/>
    </row>
    <row r="8" spans="1:24" s="7" customFormat="1" x14ac:dyDescent="0.25">
      <c r="A8" s="657"/>
      <c r="B8" s="658"/>
      <c r="C8" s="642" t="s">
        <v>21</v>
      </c>
      <c r="D8" s="640" t="s">
        <v>18</v>
      </c>
      <c r="E8" s="642" t="s">
        <v>21</v>
      </c>
      <c r="F8" s="640" t="s">
        <v>18</v>
      </c>
      <c r="G8" s="644" t="s">
        <v>21</v>
      </c>
      <c r="H8" s="640" t="s">
        <v>18</v>
      </c>
      <c r="I8" s="644" t="s">
        <v>21</v>
      </c>
      <c r="J8" s="640" t="s">
        <v>18</v>
      </c>
      <c r="K8" s="652"/>
      <c r="L8" s="653"/>
    </row>
    <row r="9" spans="1:24" x14ac:dyDescent="0.25">
      <c r="A9" s="659"/>
      <c r="B9" s="660"/>
      <c r="C9" s="643"/>
      <c r="D9" s="641"/>
      <c r="E9" s="643"/>
      <c r="F9" s="641"/>
      <c r="G9" s="645"/>
      <c r="H9" s="641"/>
      <c r="I9" s="645"/>
      <c r="J9" s="641"/>
      <c r="K9" s="322" t="s">
        <v>21</v>
      </c>
      <c r="L9" s="323" t="s">
        <v>18</v>
      </c>
    </row>
    <row r="10" spans="1:24" x14ac:dyDescent="0.25">
      <c r="A10" s="8"/>
      <c r="B10" s="9"/>
      <c r="C10" s="324" t="s">
        <v>62</v>
      </c>
      <c r="D10" s="10" t="s">
        <v>62</v>
      </c>
      <c r="E10" s="324" t="s">
        <v>62</v>
      </c>
      <c r="F10" s="10" t="s">
        <v>62</v>
      </c>
      <c r="G10" s="324" t="s">
        <v>62</v>
      </c>
      <c r="H10" s="10" t="s">
        <v>62</v>
      </c>
      <c r="I10" s="325" t="s">
        <v>62</v>
      </c>
      <c r="J10" s="326" t="s">
        <v>62</v>
      </c>
      <c r="K10" s="324" t="s">
        <v>62</v>
      </c>
      <c r="L10" s="327" t="s">
        <v>62</v>
      </c>
      <c r="M10" s="328"/>
    </row>
    <row r="11" spans="1:24" x14ac:dyDescent="0.25">
      <c r="A11" s="8">
        <v>1</v>
      </c>
      <c r="B11" s="3" t="s">
        <v>22</v>
      </c>
      <c r="C11" s="329">
        <f>7183896+417000</f>
        <v>7600896</v>
      </c>
      <c r="D11" s="11">
        <v>2361249</v>
      </c>
      <c r="E11" s="329">
        <v>8790704</v>
      </c>
      <c r="F11" s="12">
        <v>4414718</v>
      </c>
      <c r="G11" s="329">
        <v>12233305</v>
      </c>
      <c r="H11" s="12">
        <v>7960314</v>
      </c>
      <c r="I11" s="330">
        <v>7236000</v>
      </c>
      <c r="J11" s="13">
        <v>3205615.5</v>
      </c>
      <c r="K11" s="331">
        <f>E11+C11+G11+I11</f>
        <v>35860905</v>
      </c>
      <c r="L11" s="332">
        <f>F11+D11+H11+J11</f>
        <v>17941896.5</v>
      </c>
      <c r="M11" s="328"/>
    </row>
    <row r="12" spans="1:24" x14ac:dyDescent="0.25">
      <c r="A12" s="8"/>
      <c r="B12" s="3"/>
      <c r="C12" s="329"/>
      <c r="D12" s="12"/>
      <c r="E12" s="329"/>
      <c r="F12" s="12"/>
      <c r="G12" s="329"/>
      <c r="H12" s="12"/>
      <c r="I12" s="330"/>
      <c r="J12" s="13"/>
      <c r="K12" s="331">
        <f t="shared" ref="K12:K23" si="0">E12+C12+G12+I12</f>
        <v>0</v>
      </c>
      <c r="L12" s="332"/>
      <c r="M12" s="328"/>
    </row>
    <row r="13" spans="1:24" ht="17.25" customHeight="1" x14ac:dyDescent="0.25">
      <c r="A13" s="8">
        <v>2</v>
      </c>
      <c r="B13" s="3" t="s">
        <v>38</v>
      </c>
      <c r="C13" s="329">
        <v>2185818</v>
      </c>
      <c r="D13" s="12">
        <v>410999</v>
      </c>
      <c r="E13" s="329">
        <v>2248598</v>
      </c>
      <c r="F13" s="12">
        <v>122880</v>
      </c>
      <c r="G13" s="329">
        <v>3632394</v>
      </c>
      <c r="H13" s="12">
        <v>55354</v>
      </c>
      <c r="I13" s="330">
        <f>2225000+22000</f>
        <v>2247000</v>
      </c>
      <c r="J13" s="13">
        <v>179128.76</v>
      </c>
      <c r="K13" s="331">
        <f t="shared" si="0"/>
        <v>10313810</v>
      </c>
      <c r="L13" s="332">
        <f>F13+D13+H13+J13</f>
        <v>768361.76</v>
      </c>
      <c r="M13" s="328"/>
    </row>
    <row r="14" spans="1:24" x14ac:dyDescent="0.25">
      <c r="A14" s="8"/>
      <c r="B14" s="3"/>
      <c r="C14" s="329"/>
      <c r="D14" s="12"/>
      <c r="E14" s="329"/>
      <c r="F14" s="12"/>
      <c r="G14" s="329"/>
      <c r="H14" s="12"/>
      <c r="I14" s="330"/>
      <c r="J14" s="13"/>
      <c r="K14" s="331">
        <f t="shared" si="0"/>
        <v>0</v>
      </c>
      <c r="L14" s="332"/>
      <c r="M14" s="328"/>
    </row>
    <row r="15" spans="1:24" x14ac:dyDescent="0.25">
      <c r="A15" s="8">
        <v>3</v>
      </c>
      <c r="B15" s="3" t="s">
        <v>23</v>
      </c>
      <c r="C15" s="329">
        <v>2707006</v>
      </c>
      <c r="D15" s="12">
        <v>2715197</v>
      </c>
      <c r="E15" s="329">
        <v>3182845</v>
      </c>
      <c r="F15" s="12">
        <v>999741</v>
      </c>
      <c r="G15" s="329">
        <v>3173214</v>
      </c>
      <c r="H15" s="12">
        <v>1466694</v>
      </c>
      <c r="I15" s="330">
        <v>2235111</v>
      </c>
      <c r="J15" s="13">
        <v>584168.57000000007</v>
      </c>
      <c r="K15" s="331">
        <f t="shared" si="0"/>
        <v>11298176</v>
      </c>
      <c r="L15" s="332">
        <f>F15+D15+H15+J15</f>
        <v>5765800.5700000003</v>
      </c>
      <c r="M15" s="328"/>
    </row>
    <row r="16" spans="1:24" x14ac:dyDescent="0.25">
      <c r="A16" s="8"/>
      <c r="B16" s="3"/>
      <c r="C16" s="329"/>
      <c r="D16" s="12"/>
      <c r="E16" s="329"/>
      <c r="F16" s="12"/>
      <c r="G16" s="329"/>
      <c r="H16" s="12"/>
      <c r="I16" s="330"/>
      <c r="J16" s="13"/>
      <c r="K16" s="331">
        <f t="shared" si="0"/>
        <v>0</v>
      </c>
      <c r="L16" s="332"/>
      <c r="M16" s="328"/>
    </row>
    <row r="17" spans="1:13" x14ac:dyDescent="0.25">
      <c r="A17" s="8">
        <v>4</v>
      </c>
      <c r="B17" s="3" t="s">
        <v>39</v>
      </c>
      <c r="C17" s="329">
        <v>567295</v>
      </c>
      <c r="D17" s="12">
        <v>1949619</v>
      </c>
      <c r="E17" s="329">
        <v>1062329</v>
      </c>
      <c r="F17" s="12">
        <v>2274601</v>
      </c>
      <c r="G17" s="329">
        <v>1591298</v>
      </c>
      <c r="H17" s="12">
        <v>2535331</v>
      </c>
      <c r="I17" s="330">
        <v>808000</v>
      </c>
      <c r="J17" s="13">
        <v>23071.369999999879</v>
      </c>
      <c r="K17" s="331">
        <f t="shared" si="0"/>
        <v>4028922</v>
      </c>
      <c r="L17" s="332">
        <f>F17+D17+H17+J17</f>
        <v>6782622.3700000001</v>
      </c>
      <c r="M17" s="328"/>
    </row>
    <row r="18" spans="1:13" x14ac:dyDescent="0.25">
      <c r="A18" s="8"/>
      <c r="B18" s="3"/>
      <c r="C18" s="329"/>
      <c r="D18" s="12"/>
      <c r="E18" s="329"/>
      <c r="F18" s="12"/>
      <c r="G18" s="329"/>
      <c r="H18" s="12"/>
      <c r="I18" s="330"/>
      <c r="J18" s="13"/>
      <c r="K18" s="331">
        <f t="shared" si="0"/>
        <v>0</v>
      </c>
      <c r="L18" s="332"/>
      <c r="M18" s="328"/>
    </row>
    <row r="19" spans="1:13" x14ac:dyDescent="0.25">
      <c r="A19" s="8">
        <v>5</v>
      </c>
      <c r="B19" s="3" t="s">
        <v>24</v>
      </c>
      <c r="C19" s="329">
        <v>207684</v>
      </c>
      <c r="D19" s="12">
        <v>2478604</v>
      </c>
      <c r="E19" s="329">
        <v>2077740</v>
      </c>
      <c r="F19" s="12">
        <v>2597159</v>
      </c>
      <c r="G19" s="329">
        <v>3635698</v>
      </c>
      <c r="H19" s="12">
        <v>5186633</v>
      </c>
      <c r="I19" s="330">
        <v>4396000</v>
      </c>
      <c r="J19" s="13">
        <v>1829722.0499999998</v>
      </c>
      <c r="K19" s="331">
        <f t="shared" si="0"/>
        <v>10317122</v>
      </c>
      <c r="L19" s="332">
        <f>F19+D19+H19+J19</f>
        <v>12092118.050000001</v>
      </c>
      <c r="M19" s="328"/>
    </row>
    <row r="20" spans="1:13" x14ac:dyDescent="0.25">
      <c r="A20" s="8"/>
      <c r="B20" s="3"/>
      <c r="C20" s="329"/>
      <c r="D20" s="12"/>
      <c r="E20" s="329"/>
      <c r="F20" s="12"/>
      <c r="G20" s="329"/>
      <c r="H20" s="12"/>
      <c r="I20" s="330"/>
      <c r="J20" s="13"/>
      <c r="K20" s="331">
        <f t="shared" si="0"/>
        <v>0</v>
      </c>
      <c r="L20" s="332"/>
      <c r="M20" s="328"/>
    </row>
    <row r="21" spans="1:13" x14ac:dyDescent="0.25">
      <c r="A21" s="8">
        <v>6</v>
      </c>
      <c r="B21" s="3" t="s">
        <v>40</v>
      </c>
      <c r="C21" s="329">
        <v>10550009</v>
      </c>
      <c r="D21" s="13">
        <v>1192242</v>
      </c>
      <c r="E21" s="329">
        <f>10120129+151000</f>
        <v>10271129</v>
      </c>
      <c r="F21" s="12">
        <v>233855</v>
      </c>
      <c r="G21" s="329">
        <v>13748231</v>
      </c>
      <c r="H21" s="12">
        <v>350512</v>
      </c>
      <c r="I21" s="330">
        <v>11909678</v>
      </c>
      <c r="J21" s="13">
        <v>22321.879999999997</v>
      </c>
      <c r="K21" s="331">
        <f t="shared" si="0"/>
        <v>46479047</v>
      </c>
      <c r="L21" s="332">
        <f>F21+D21+H21+J21</f>
        <v>1798930.88</v>
      </c>
      <c r="M21" s="328"/>
    </row>
    <row r="22" spans="1:13" x14ac:dyDescent="0.25">
      <c r="A22" s="8"/>
      <c r="B22" s="3"/>
      <c r="C22" s="329"/>
      <c r="D22" s="12"/>
      <c r="E22" s="329"/>
      <c r="F22" s="12"/>
      <c r="G22" s="329"/>
      <c r="H22" s="12"/>
      <c r="I22" s="330"/>
      <c r="J22" s="13"/>
      <c r="K22" s="331">
        <f t="shared" si="0"/>
        <v>0</v>
      </c>
      <c r="L22" s="332"/>
      <c r="M22" s="328"/>
    </row>
    <row r="23" spans="1:13" x14ac:dyDescent="0.25">
      <c r="A23" s="8">
        <v>7</v>
      </c>
      <c r="B23" s="3" t="s">
        <v>43</v>
      </c>
      <c r="C23" s="329">
        <v>494803</v>
      </c>
      <c r="D23" s="12">
        <v>142830</v>
      </c>
      <c r="E23" s="329">
        <v>830766</v>
      </c>
      <c r="F23" s="12">
        <v>712742</v>
      </c>
      <c r="G23" s="329">
        <v>1604119</v>
      </c>
      <c r="H23" s="12">
        <v>1510987</v>
      </c>
      <c r="I23" s="330">
        <v>1046000</v>
      </c>
      <c r="J23" s="13">
        <v>523625.96</v>
      </c>
      <c r="K23" s="331">
        <f t="shared" si="0"/>
        <v>3975688</v>
      </c>
      <c r="L23" s="332">
        <f>D23+F23+H23+J23</f>
        <v>2890184.96</v>
      </c>
      <c r="M23" s="328"/>
    </row>
    <row r="24" spans="1:13" x14ac:dyDescent="0.25">
      <c r="A24" s="14"/>
      <c r="B24" s="15"/>
      <c r="C24" s="329"/>
      <c r="D24" s="12"/>
      <c r="E24" s="329"/>
      <c r="F24" s="12"/>
      <c r="G24" s="329"/>
      <c r="H24" s="12"/>
      <c r="I24" s="330"/>
      <c r="J24" s="333"/>
      <c r="K24" s="329"/>
      <c r="L24" s="334"/>
    </row>
    <row r="25" spans="1:13" x14ac:dyDescent="0.25">
      <c r="C25" s="335"/>
      <c r="D25" s="336"/>
      <c r="E25" s="329"/>
      <c r="F25" s="12"/>
      <c r="G25" s="329"/>
      <c r="H25" s="12"/>
      <c r="I25" s="330"/>
      <c r="J25" s="13"/>
      <c r="K25" s="329"/>
      <c r="L25" s="334"/>
    </row>
    <row r="26" spans="1:13" x14ac:dyDescent="0.25">
      <c r="B26" s="30" t="s">
        <v>25</v>
      </c>
      <c r="C26" s="337">
        <f>SUM(C11:C23)</f>
        <v>24313511</v>
      </c>
      <c r="D26" s="338">
        <f>SUM(D11:D23)</f>
        <v>11250740</v>
      </c>
      <c r="E26" s="339"/>
      <c r="F26" s="12"/>
      <c r="G26" s="329"/>
      <c r="H26" s="12"/>
      <c r="I26" s="330"/>
      <c r="J26" s="13"/>
      <c r="K26" s="329"/>
      <c r="L26" s="334"/>
    </row>
    <row r="27" spans="1:13" s="17" customFormat="1" x14ac:dyDescent="0.25">
      <c r="A27" s="16"/>
      <c r="C27" s="18"/>
      <c r="D27" s="19"/>
      <c r="E27" s="335"/>
      <c r="F27" s="340"/>
      <c r="G27" s="329"/>
      <c r="H27" s="12"/>
      <c r="I27" s="330"/>
      <c r="J27" s="341"/>
      <c r="K27" s="329"/>
      <c r="L27" s="334"/>
    </row>
    <row r="28" spans="1:13" x14ac:dyDescent="0.25">
      <c r="C28" s="1"/>
      <c r="D28" s="25" t="s">
        <v>26</v>
      </c>
      <c r="E28" s="337">
        <f>SUM(E11:E23)</f>
        <v>28464111</v>
      </c>
      <c r="F28" s="342">
        <f>SUM(F11:F23)</f>
        <v>11355696</v>
      </c>
      <c r="G28" s="329"/>
      <c r="H28" s="20"/>
      <c r="I28" s="330"/>
      <c r="J28" s="21"/>
      <c r="K28" s="329"/>
      <c r="L28" s="334"/>
    </row>
    <row r="29" spans="1:13" x14ac:dyDescent="0.25">
      <c r="C29" s="1"/>
      <c r="D29" s="1"/>
      <c r="E29" s="1"/>
      <c r="F29" s="1"/>
      <c r="G29" s="335"/>
      <c r="H29" s="336"/>
      <c r="I29" s="330"/>
      <c r="J29" s="341"/>
      <c r="K29" s="329"/>
      <c r="L29" s="334"/>
    </row>
    <row r="30" spans="1:13" x14ac:dyDescent="0.25">
      <c r="C30" s="1"/>
      <c r="D30" s="1"/>
      <c r="E30" s="1"/>
      <c r="F30" s="25" t="s">
        <v>29</v>
      </c>
      <c r="G30" s="337">
        <f>SUM(G11:G23)</f>
        <v>39618259</v>
      </c>
      <c r="H30" s="343">
        <f>SUM(H11:H24)</f>
        <v>19065825</v>
      </c>
      <c r="I30" s="330"/>
      <c r="J30" s="341"/>
      <c r="K30" s="329"/>
      <c r="L30" s="334"/>
    </row>
    <row r="31" spans="1:13" x14ac:dyDescent="0.25">
      <c r="C31" s="1"/>
      <c r="D31" s="1"/>
      <c r="E31" s="1"/>
      <c r="F31" s="1"/>
      <c r="G31" s="1"/>
      <c r="H31" s="1"/>
      <c r="I31" s="344"/>
      <c r="J31" s="345"/>
      <c r="K31" s="329"/>
      <c r="L31" s="334"/>
    </row>
    <row r="32" spans="1:13" x14ac:dyDescent="0.25">
      <c r="C32" s="1"/>
      <c r="D32" s="1"/>
      <c r="E32" s="1"/>
      <c r="F32" s="1"/>
      <c r="G32" s="1"/>
      <c r="H32" s="25" t="s">
        <v>41</v>
      </c>
      <c r="I32" s="346">
        <f>SUM(I11:I31)</f>
        <v>29877789</v>
      </c>
      <c r="J32" s="347">
        <f>SUM(J11:J23)</f>
        <v>6367654.0899999999</v>
      </c>
      <c r="K32" s="329"/>
      <c r="L32" s="334"/>
    </row>
    <row r="33" spans="2:13" x14ac:dyDescent="0.25">
      <c r="C33" s="1"/>
      <c r="D33" s="1"/>
      <c r="E33" s="1"/>
      <c r="F33" s="1"/>
      <c r="G33" s="1"/>
      <c r="H33" s="1"/>
      <c r="I33" s="22"/>
      <c r="J33" s="22"/>
      <c r="K33" s="636">
        <f>SUM(K11:K23)</f>
        <v>122273670</v>
      </c>
      <c r="L33" s="638">
        <v>46150000</v>
      </c>
    </row>
    <row r="34" spans="2:13" x14ac:dyDescent="0.25">
      <c r="C34" s="1"/>
      <c r="D34" s="1"/>
      <c r="E34" s="1"/>
      <c r="F34" s="1"/>
      <c r="G34" s="1"/>
      <c r="H34" s="1"/>
      <c r="I34" s="22"/>
      <c r="J34" s="22"/>
      <c r="K34" s="637"/>
      <c r="L34" s="639"/>
    </row>
    <row r="35" spans="2:13" x14ac:dyDescent="0.25">
      <c r="B35" s="24"/>
      <c r="C35" s="1"/>
      <c r="D35" s="1"/>
      <c r="E35" s="1"/>
      <c r="F35" s="1"/>
      <c r="G35" s="1"/>
      <c r="H35" s="1"/>
      <c r="I35" s="22"/>
      <c r="J35" s="22"/>
      <c r="K35" s="23"/>
      <c r="L35" s="24"/>
    </row>
    <row r="36" spans="2:13" x14ac:dyDescent="0.25">
      <c r="C36" s="1"/>
      <c r="D36" s="1"/>
      <c r="E36" s="1"/>
      <c r="F36" s="1"/>
      <c r="G36" s="1"/>
      <c r="H36" s="1"/>
      <c r="I36" s="22"/>
      <c r="J36" s="22"/>
      <c r="K36" s="23"/>
      <c r="L36" s="24"/>
    </row>
    <row r="37" spans="2:13" x14ac:dyDescent="0.25">
      <c r="C37" s="1"/>
      <c r="D37" s="1"/>
      <c r="E37" s="1"/>
      <c r="F37" s="1"/>
      <c r="G37" s="348"/>
      <c r="H37" s="349" t="s">
        <v>25</v>
      </c>
      <c r="I37" s="350" t="s">
        <v>174</v>
      </c>
      <c r="J37" s="350"/>
      <c r="K37" s="351">
        <f>C26+D26</f>
        <v>35564251</v>
      </c>
      <c r="L37" s="24"/>
    </row>
    <row r="38" spans="2:13" x14ac:dyDescent="0.25">
      <c r="C38" s="1"/>
      <c r="D38" s="1"/>
      <c r="E38" s="1"/>
      <c r="F38" s="1"/>
      <c r="G38" s="348"/>
      <c r="H38" s="349" t="s">
        <v>26</v>
      </c>
      <c r="I38" s="25"/>
      <c r="J38" s="350"/>
      <c r="K38" s="352">
        <f>E28+F28</f>
        <v>39819807</v>
      </c>
      <c r="L38" s="24"/>
    </row>
    <row r="39" spans="2:13" x14ac:dyDescent="0.25">
      <c r="C39" s="1"/>
      <c r="D39" s="1"/>
      <c r="E39" s="1"/>
      <c r="F39" s="1"/>
      <c r="G39" s="348"/>
      <c r="H39" s="349" t="s">
        <v>29</v>
      </c>
      <c r="I39" s="350" t="s">
        <v>175</v>
      </c>
      <c r="J39" s="350"/>
      <c r="K39" s="352">
        <f>G30+H30</f>
        <v>58684084</v>
      </c>
      <c r="L39" s="24"/>
    </row>
    <row r="40" spans="2:13" ht="27.75" customHeight="1" thickBot="1" x14ac:dyDescent="0.3">
      <c r="C40" s="1"/>
      <c r="D40" s="1"/>
      <c r="E40" s="1"/>
      <c r="F40" s="1"/>
      <c r="G40" s="25"/>
      <c r="H40" s="349" t="s">
        <v>41</v>
      </c>
      <c r="I40" s="350" t="s">
        <v>176</v>
      </c>
      <c r="J40" s="350"/>
      <c r="K40" s="353">
        <f>+SUM(I32:J32)</f>
        <v>36245443.090000004</v>
      </c>
      <c r="L40" s="24">
        <f>36246-36222</f>
        <v>24</v>
      </c>
      <c r="M40" s="24"/>
    </row>
    <row r="41" spans="2:13" ht="19.5" thickTop="1" thickBot="1" x14ac:dyDescent="0.3">
      <c r="F41" s="26" t="s">
        <v>27</v>
      </c>
      <c r="G41" s="27"/>
      <c r="H41" s="211"/>
      <c r="I41" s="354"/>
      <c r="J41" s="354" t="s">
        <v>176</v>
      </c>
      <c r="K41" s="355"/>
    </row>
    <row r="42" spans="2:13" ht="18.75" thickBot="1" x14ac:dyDescent="0.3">
      <c r="H42" s="212" t="s">
        <v>137</v>
      </c>
      <c r="I42" s="354"/>
      <c r="J42" s="354"/>
      <c r="K42" s="356">
        <v>169884000</v>
      </c>
    </row>
    <row r="44" spans="2:13" ht="18.75" x14ac:dyDescent="0.25">
      <c r="K44" s="209"/>
      <c r="L44" s="205"/>
    </row>
    <row r="45" spans="2:13" x14ac:dyDescent="0.25">
      <c r="K45" s="203"/>
      <c r="L45" s="206"/>
    </row>
    <row r="46" spans="2:13" x14ac:dyDescent="0.25">
      <c r="K46" s="204"/>
    </row>
  </sheetData>
  <mergeCells count="19">
    <mergeCell ref="I6:J7"/>
    <mergeCell ref="K6:L8"/>
    <mergeCell ref="C8:C9"/>
    <mergeCell ref="A1:L1"/>
    <mergeCell ref="G8:G9"/>
    <mergeCell ref="J8:J9"/>
    <mergeCell ref="A2:L2"/>
    <mergeCell ref="A4:K4"/>
    <mergeCell ref="A6:B9"/>
    <mergeCell ref="C6:D7"/>
    <mergeCell ref="E6:F7"/>
    <mergeCell ref="G6:H7"/>
    <mergeCell ref="K33:K34"/>
    <mergeCell ref="L33:L34"/>
    <mergeCell ref="D8:D9"/>
    <mergeCell ref="E8:E9"/>
    <mergeCell ref="F8:F9"/>
    <mergeCell ref="H8:H9"/>
    <mergeCell ref="I8:I9"/>
  </mergeCells>
  <pageMargins left="0.7" right="0.7" top="0.75" bottom="0.75" header="0.3" footer="0.3"/>
  <pageSetup paperSize="9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view="pageBreakPreview" zoomScale="60" zoomScaleNormal="100" workbookViewId="0">
      <selection activeCell="L48" sqref="L48"/>
    </sheetView>
  </sheetViews>
  <sheetFormatPr defaultColWidth="9.140625" defaultRowHeight="16.5" x14ac:dyDescent="0.3"/>
  <cols>
    <col min="1" max="1" width="9.140625" style="363"/>
    <col min="2" max="2" width="40.7109375" style="358" customWidth="1"/>
    <col min="3" max="3" width="19.5703125" style="416" customWidth="1"/>
    <col min="4" max="4" width="22.7109375" style="416" customWidth="1"/>
    <col min="5" max="5" width="17.7109375" style="416" customWidth="1"/>
    <col min="6" max="6" width="21.7109375" style="416" customWidth="1"/>
    <col min="7" max="7" width="17.7109375" style="416" customWidth="1"/>
    <col min="8" max="8" width="25.28515625" style="416" customWidth="1"/>
    <col min="9" max="9" width="19.85546875" style="423" customWidth="1"/>
    <col min="10" max="10" width="22" style="423" customWidth="1"/>
    <col min="11" max="11" width="21.7109375" style="424" customWidth="1"/>
    <col min="12" max="12" width="27.140625" style="358" customWidth="1"/>
    <col min="13" max="13" width="12.28515625" style="358" bestFit="1" customWidth="1"/>
    <col min="14" max="16384" width="9.140625" style="358"/>
  </cols>
  <sheetData>
    <row r="1" spans="1:24" ht="18.75" customHeight="1" x14ac:dyDescent="0.3">
      <c r="A1" s="671" t="s">
        <v>13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</row>
    <row r="2" spans="1:24" ht="20.25" customHeight="1" x14ac:dyDescent="0.3">
      <c r="A2" s="671" t="s">
        <v>149</v>
      </c>
      <c r="B2" s="671"/>
      <c r="C2" s="671"/>
      <c r="D2" s="671"/>
      <c r="E2" s="671"/>
      <c r="F2" s="671"/>
      <c r="G2" s="671"/>
      <c r="H2" s="671"/>
      <c r="I2" s="671"/>
      <c r="J2" s="671"/>
      <c r="K2" s="671"/>
      <c r="L2" s="671"/>
    </row>
    <row r="3" spans="1:24" x14ac:dyDescent="0.3">
      <c r="A3" s="358"/>
      <c r="C3" s="358"/>
      <c r="D3" s="359"/>
      <c r="E3" s="358"/>
      <c r="F3" s="358"/>
      <c r="G3" s="358"/>
      <c r="H3" s="358"/>
      <c r="I3" s="360"/>
      <c r="J3" s="360"/>
      <c r="K3" s="361"/>
    </row>
    <row r="4" spans="1:24" x14ac:dyDescent="0.3">
      <c r="A4" s="671" t="s">
        <v>16</v>
      </c>
      <c r="B4" s="671"/>
      <c r="C4" s="671"/>
      <c r="D4" s="671"/>
      <c r="E4" s="671"/>
      <c r="F4" s="671"/>
      <c r="G4" s="671"/>
      <c r="H4" s="671"/>
      <c r="I4" s="671"/>
      <c r="J4" s="671"/>
      <c r="K4" s="671"/>
    </row>
    <row r="5" spans="1:24" x14ac:dyDescent="0.3">
      <c r="A5" s="361"/>
      <c r="B5" s="361"/>
      <c r="C5" s="361"/>
      <c r="D5" s="361"/>
      <c r="E5" s="361"/>
      <c r="F5" s="361"/>
      <c r="G5" s="361"/>
      <c r="H5" s="361"/>
      <c r="I5" s="362"/>
      <c r="J5" s="362"/>
      <c r="K5" s="361"/>
      <c r="L5" s="361"/>
    </row>
    <row r="6" spans="1:24" ht="20.25" customHeight="1" x14ac:dyDescent="0.3">
      <c r="A6" s="672" t="s">
        <v>20</v>
      </c>
      <c r="B6" s="673"/>
      <c r="C6" s="678" t="s">
        <v>17</v>
      </c>
      <c r="D6" s="678"/>
      <c r="E6" s="678" t="s">
        <v>19</v>
      </c>
      <c r="F6" s="678"/>
      <c r="G6" s="678" t="s">
        <v>28</v>
      </c>
      <c r="H6" s="678"/>
      <c r="I6" s="678" t="s">
        <v>41</v>
      </c>
      <c r="J6" s="678"/>
      <c r="K6" s="680" t="s">
        <v>138</v>
      </c>
      <c r="L6" s="681"/>
    </row>
    <row r="7" spans="1:24" x14ac:dyDescent="0.3">
      <c r="A7" s="674"/>
      <c r="B7" s="675"/>
      <c r="C7" s="679"/>
      <c r="D7" s="679"/>
      <c r="E7" s="679"/>
      <c r="F7" s="679"/>
      <c r="G7" s="679"/>
      <c r="H7" s="679"/>
      <c r="I7" s="679"/>
      <c r="J7" s="679"/>
      <c r="K7" s="682"/>
      <c r="L7" s="683"/>
    </row>
    <row r="8" spans="1:24" s="363" customFormat="1" x14ac:dyDescent="0.3">
      <c r="A8" s="674"/>
      <c r="B8" s="675"/>
      <c r="C8" s="667" t="s">
        <v>21</v>
      </c>
      <c r="D8" s="665" t="s">
        <v>18</v>
      </c>
      <c r="E8" s="667" t="s">
        <v>21</v>
      </c>
      <c r="F8" s="665" t="s">
        <v>18</v>
      </c>
      <c r="G8" s="669" t="s">
        <v>21</v>
      </c>
      <c r="H8" s="665" t="s">
        <v>18</v>
      </c>
      <c r="I8" s="669" t="s">
        <v>21</v>
      </c>
      <c r="J8" s="665" t="s">
        <v>18</v>
      </c>
      <c r="K8" s="684"/>
      <c r="L8" s="685"/>
    </row>
    <row r="9" spans="1:24" x14ac:dyDescent="0.3">
      <c r="A9" s="676"/>
      <c r="B9" s="677"/>
      <c r="C9" s="668"/>
      <c r="D9" s="666"/>
      <c r="E9" s="668"/>
      <c r="F9" s="666"/>
      <c r="G9" s="670"/>
      <c r="H9" s="666"/>
      <c r="I9" s="670"/>
      <c r="J9" s="666"/>
      <c r="K9" s="364" t="s">
        <v>21</v>
      </c>
      <c r="L9" s="365" t="s">
        <v>18</v>
      </c>
    </row>
    <row r="10" spans="1:24" x14ac:dyDescent="0.3">
      <c r="A10" s="366"/>
      <c r="B10" s="367"/>
      <c r="C10" s="368" t="s">
        <v>62</v>
      </c>
      <c r="D10" s="369" t="s">
        <v>62</v>
      </c>
      <c r="E10" s="368" t="s">
        <v>62</v>
      </c>
      <c r="F10" s="369" t="s">
        <v>62</v>
      </c>
      <c r="G10" s="368" t="s">
        <v>62</v>
      </c>
      <c r="H10" s="369" t="s">
        <v>62</v>
      </c>
      <c r="I10" s="370" t="s">
        <v>62</v>
      </c>
      <c r="J10" s="371" t="s">
        <v>62</v>
      </c>
      <c r="K10" s="368" t="s">
        <v>62</v>
      </c>
      <c r="L10" s="372" t="s">
        <v>62</v>
      </c>
      <c r="M10" s="373"/>
    </row>
    <row r="11" spans="1:24" x14ac:dyDescent="0.3">
      <c r="A11" s="366">
        <v>1</v>
      </c>
      <c r="B11" s="359" t="s">
        <v>22</v>
      </c>
      <c r="C11" s="374">
        <f>7183896+417000</f>
        <v>7600896</v>
      </c>
      <c r="D11" s="375">
        <v>2361249</v>
      </c>
      <c r="E11" s="374">
        <v>8790704</v>
      </c>
      <c r="F11" s="376">
        <v>4414718</v>
      </c>
      <c r="G11" s="374">
        <v>12233305</v>
      </c>
      <c r="H11" s="376">
        <v>7960314</v>
      </c>
      <c r="I11" s="377">
        <v>7236000</v>
      </c>
      <c r="J11" s="378">
        <v>3205615.5</v>
      </c>
      <c r="K11" s="379">
        <f>E11+C11+G11+I11</f>
        <v>35860905</v>
      </c>
      <c r="L11" s="380">
        <f>F11+D11+H11+J11</f>
        <v>17941896.5</v>
      </c>
      <c r="M11" s="373"/>
    </row>
    <row r="12" spans="1:24" x14ac:dyDescent="0.3">
      <c r="A12" s="366"/>
      <c r="B12" s="359"/>
      <c r="C12" s="374"/>
      <c r="D12" s="376"/>
      <c r="E12" s="374"/>
      <c r="F12" s="376"/>
      <c r="G12" s="374"/>
      <c r="H12" s="376"/>
      <c r="I12" s="377"/>
      <c r="J12" s="378"/>
      <c r="K12" s="379">
        <f t="shared" ref="K12:K23" si="0">E12+C12+G12+I12</f>
        <v>0</v>
      </c>
      <c r="L12" s="380"/>
      <c r="M12" s="373"/>
    </row>
    <row r="13" spans="1:24" ht="17.25" customHeight="1" x14ac:dyDescent="0.3">
      <c r="A13" s="366">
        <v>2</v>
      </c>
      <c r="B13" s="359" t="s">
        <v>38</v>
      </c>
      <c r="C13" s="374">
        <v>2185818</v>
      </c>
      <c r="D13" s="376">
        <v>410999</v>
      </c>
      <c r="E13" s="374">
        <v>2248598</v>
      </c>
      <c r="F13" s="376">
        <v>122880</v>
      </c>
      <c r="G13" s="374">
        <v>3632394</v>
      </c>
      <c r="H13" s="376">
        <v>55354</v>
      </c>
      <c r="I13" s="377">
        <f>2225000+22000</f>
        <v>2247000</v>
      </c>
      <c r="J13" s="378">
        <v>179128.76</v>
      </c>
      <c r="K13" s="379">
        <f t="shared" si="0"/>
        <v>10313810</v>
      </c>
      <c r="L13" s="380">
        <f>F13+D13+H13+J13</f>
        <v>768361.76</v>
      </c>
      <c r="M13" s="373"/>
    </row>
    <row r="14" spans="1:24" x14ac:dyDescent="0.3">
      <c r="A14" s="366"/>
      <c r="B14" s="359"/>
      <c r="C14" s="374"/>
      <c r="D14" s="376"/>
      <c r="E14" s="374"/>
      <c r="F14" s="376"/>
      <c r="G14" s="374"/>
      <c r="H14" s="376"/>
      <c r="I14" s="377"/>
      <c r="J14" s="378"/>
      <c r="K14" s="379">
        <f t="shared" si="0"/>
        <v>0</v>
      </c>
      <c r="L14" s="380"/>
      <c r="M14" s="373"/>
    </row>
    <row r="15" spans="1:24" x14ac:dyDescent="0.3">
      <c r="A15" s="366">
        <v>3</v>
      </c>
      <c r="B15" s="359" t="s">
        <v>23</v>
      </c>
      <c r="C15" s="374">
        <v>2707006</v>
      </c>
      <c r="D15" s="376">
        <v>2715197</v>
      </c>
      <c r="E15" s="374">
        <v>3182845</v>
      </c>
      <c r="F15" s="376">
        <v>999741</v>
      </c>
      <c r="G15" s="374">
        <v>3173214</v>
      </c>
      <c r="H15" s="376">
        <v>1466694</v>
      </c>
      <c r="I15" s="377">
        <v>2235111</v>
      </c>
      <c r="J15" s="378">
        <v>584168.57000000007</v>
      </c>
      <c r="K15" s="379">
        <f t="shared" si="0"/>
        <v>11298176</v>
      </c>
      <c r="L15" s="380">
        <f>F15+D15+H15+J15</f>
        <v>5765800.5700000003</v>
      </c>
      <c r="M15" s="373"/>
    </row>
    <row r="16" spans="1:24" x14ac:dyDescent="0.3">
      <c r="A16" s="366"/>
      <c r="B16" s="359"/>
      <c r="C16" s="374"/>
      <c r="D16" s="376"/>
      <c r="E16" s="374"/>
      <c r="F16" s="376"/>
      <c r="G16" s="374"/>
      <c r="H16" s="376"/>
      <c r="I16" s="377"/>
      <c r="J16" s="378"/>
      <c r="K16" s="379">
        <f t="shared" si="0"/>
        <v>0</v>
      </c>
      <c r="L16" s="380"/>
      <c r="M16" s="373"/>
    </row>
    <row r="17" spans="1:13" x14ac:dyDescent="0.3">
      <c r="A17" s="366">
        <v>4</v>
      </c>
      <c r="B17" s="359" t="s">
        <v>39</v>
      </c>
      <c r="C17" s="374">
        <v>567295</v>
      </c>
      <c r="D17" s="376">
        <v>1949619</v>
      </c>
      <c r="E17" s="374">
        <v>1062329</v>
      </c>
      <c r="F17" s="376">
        <v>2274601</v>
      </c>
      <c r="G17" s="374">
        <v>1591298</v>
      </c>
      <c r="H17" s="376">
        <v>2535331</v>
      </c>
      <c r="I17" s="377">
        <v>808000</v>
      </c>
      <c r="J17" s="378">
        <v>23071.369999999879</v>
      </c>
      <c r="K17" s="379">
        <f t="shared" si="0"/>
        <v>4028922</v>
      </c>
      <c r="L17" s="380">
        <f>F17+D17+H17+J17</f>
        <v>6782622.3700000001</v>
      </c>
      <c r="M17" s="373"/>
    </row>
    <row r="18" spans="1:13" x14ac:dyDescent="0.3">
      <c r="A18" s="366"/>
      <c r="B18" s="359"/>
      <c r="C18" s="374"/>
      <c r="D18" s="376"/>
      <c r="E18" s="374"/>
      <c r="F18" s="376"/>
      <c r="G18" s="374"/>
      <c r="H18" s="376"/>
      <c r="I18" s="377"/>
      <c r="J18" s="378"/>
      <c r="K18" s="379">
        <f t="shared" si="0"/>
        <v>0</v>
      </c>
      <c r="L18" s="380"/>
      <c r="M18" s="373"/>
    </row>
    <row r="19" spans="1:13" x14ac:dyDescent="0.3">
      <c r="A19" s="366">
        <v>5</v>
      </c>
      <c r="B19" s="359" t="s">
        <v>24</v>
      </c>
      <c r="C19" s="374">
        <v>207684</v>
      </c>
      <c r="D19" s="376">
        <v>2478604</v>
      </c>
      <c r="E19" s="374">
        <v>2077740</v>
      </c>
      <c r="F19" s="376">
        <v>2597159</v>
      </c>
      <c r="G19" s="374">
        <v>3635698</v>
      </c>
      <c r="H19" s="376">
        <v>5186633</v>
      </c>
      <c r="I19" s="377">
        <v>4396000</v>
      </c>
      <c r="J19" s="378">
        <v>1829722.0499999998</v>
      </c>
      <c r="K19" s="379">
        <f t="shared" si="0"/>
        <v>10317122</v>
      </c>
      <c r="L19" s="380">
        <f>F19+D19+H19+J19</f>
        <v>12092118.050000001</v>
      </c>
      <c r="M19" s="373"/>
    </row>
    <row r="20" spans="1:13" x14ac:dyDescent="0.3">
      <c r="A20" s="366"/>
      <c r="B20" s="359"/>
      <c r="C20" s="374"/>
      <c r="D20" s="376"/>
      <c r="E20" s="374"/>
      <c r="F20" s="376"/>
      <c r="G20" s="374"/>
      <c r="H20" s="376"/>
      <c r="I20" s="377"/>
      <c r="J20" s="378"/>
      <c r="K20" s="379">
        <f t="shared" si="0"/>
        <v>0</v>
      </c>
      <c r="L20" s="380"/>
      <c r="M20" s="373"/>
    </row>
    <row r="21" spans="1:13" x14ac:dyDescent="0.3">
      <c r="A21" s="366">
        <v>6</v>
      </c>
      <c r="B21" s="359" t="s">
        <v>40</v>
      </c>
      <c r="C21" s="374">
        <v>10550009</v>
      </c>
      <c r="D21" s="378">
        <v>1192242</v>
      </c>
      <c r="E21" s="374">
        <f>10120129+151000</f>
        <v>10271129</v>
      </c>
      <c r="F21" s="376">
        <v>233855</v>
      </c>
      <c r="G21" s="374">
        <v>13748231</v>
      </c>
      <c r="H21" s="376">
        <v>350512</v>
      </c>
      <c r="I21" s="377">
        <v>11909678</v>
      </c>
      <c r="J21" s="378">
        <v>22321.879999999997</v>
      </c>
      <c r="K21" s="379">
        <f t="shared" si="0"/>
        <v>46479047</v>
      </c>
      <c r="L21" s="380">
        <f>F21+D21+H21+J21</f>
        <v>1798930.88</v>
      </c>
      <c r="M21" s="373"/>
    </row>
    <row r="22" spans="1:13" x14ac:dyDescent="0.3">
      <c r="A22" s="366"/>
      <c r="B22" s="359"/>
      <c r="C22" s="374"/>
      <c r="D22" s="376"/>
      <c r="E22" s="374"/>
      <c r="F22" s="376"/>
      <c r="G22" s="374"/>
      <c r="H22" s="376"/>
      <c r="I22" s="377"/>
      <c r="J22" s="378"/>
      <c r="K22" s="379">
        <f t="shared" si="0"/>
        <v>0</v>
      </c>
      <c r="L22" s="380"/>
      <c r="M22" s="373"/>
    </row>
    <row r="23" spans="1:13" x14ac:dyDescent="0.3">
      <c r="A23" s="366">
        <v>7</v>
      </c>
      <c r="B23" s="359" t="s">
        <v>43</v>
      </c>
      <c r="C23" s="374">
        <v>494803</v>
      </c>
      <c r="D23" s="376">
        <v>142830</v>
      </c>
      <c r="E23" s="374">
        <v>830766</v>
      </c>
      <c r="F23" s="376">
        <v>712742</v>
      </c>
      <c r="G23" s="374">
        <v>1604119</v>
      </c>
      <c r="H23" s="376">
        <v>1510987</v>
      </c>
      <c r="I23" s="377">
        <v>1046000</v>
      </c>
      <c r="J23" s="378">
        <v>523625.96</v>
      </c>
      <c r="K23" s="379">
        <f t="shared" si="0"/>
        <v>3975688</v>
      </c>
      <c r="L23" s="380">
        <f>D23+F23+H23+J23</f>
        <v>2890184.96</v>
      </c>
      <c r="M23" s="373"/>
    </row>
    <row r="24" spans="1:13" x14ac:dyDescent="0.3">
      <c r="A24" s="381"/>
      <c r="B24" s="382"/>
      <c r="C24" s="374"/>
      <c r="D24" s="376"/>
      <c r="E24" s="374"/>
      <c r="F24" s="376"/>
      <c r="G24" s="374"/>
      <c r="H24" s="376"/>
      <c r="I24" s="377"/>
      <c r="J24" s="383"/>
      <c r="K24" s="374"/>
      <c r="L24" s="384"/>
    </row>
    <row r="25" spans="1:13" x14ac:dyDescent="0.3">
      <c r="C25" s="385"/>
      <c r="D25" s="386"/>
      <c r="E25" s="374"/>
      <c r="F25" s="376"/>
      <c r="G25" s="374"/>
      <c r="H25" s="376"/>
      <c r="I25" s="377"/>
      <c r="J25" s="378"/>
      <c r="K25" s="374"/>
      <c r="L25" s="384"/>
    </row>
    <row r="26" spans="1:13" x14ac:dyDescent="0.3">
      <c r="B26" s="387" t="s">
        <v>25</v>
      </c>
      <c r="C26" s="388">
        <f>SUM(C11:C23)</f>
        <v>24313511</v>
      </c>
      <c r="D26" s="389">
        <f>SUM(D11:D23)</f>
        <v>11250740</v>
      </c>
      <c r="E26" s="390"/>
      <c r="F26" s="376"/>
      <c r="G26" s="374"/>
      <c r="H26" s="376"/>
      <c r="I26" s="377"/>
      <c r="J26" s="378"/>
      <c r="K26" s="374"/>
      <c r="L26" s="384"/>
    </row>
    <row r="27" spans="1:13" s="392" customFormat="1" x14ac:dyDescent="0.3">
      <c r="A27" s="391"/>
      <c r="C27" s="393"/>
      <c r="D27" s="394"/>
      <c r="E27" s="385"/>
      <c r="F27" s="395"/>
      <c r="G27" s="374"/>
      <c r="H27" s="376"/>
      <c r="I27" s="377"/>
      <c r="J27" s="396"/>
      <c r="K27" s="374"/>
      <c r="L27" s="384"/>
    </row>
    <row r="28" spans="1:13" x14ac:dyDescent="0.3">
      <c r="C28" s="397"/>
      <c r="D28" s="398" t="s">
        <v>26</v>
      </c>
      <c r="E28" s="388">
        <f>SUM(E11:E23)</f>
        <v>28464111</v>
      </c>
      <c r="F28" s="399">
        <f>SUM(F11:F23)</f>
        <v>11355696</v>
      </c>
      <c r="G28" s="374"/>
      <c r="H28" s="400"/>
      <c r="I28" s="377"/>
      <c r="J28" s="401"/>
      <c r="K28" s="374"/>
      <c r="L28" s="384"/>
    </row>
    <row r="29" spans="1:13" x14ac:dyDescent="0.3">
      <c r="C29" s="397"/>
      <c r="D29" s="397"/>
      <c r="E29" s="397"/>
      <c r="F29" s="397"/>
      <c r="G29" s="385"/>
      <c r="H29" s="386"/>
      <c r="I29" s="377"/>
      <c r="J29" s="396"/>
      <c r="K29" s="374"/>
      <c r="L29" s="384"/>
    </row>
    <row r="30" spans="1:13" x14ac:dyDescent="0.3">
      <c r="C30" s="397"/>
      <c r="D30" s="397"/>
      <c r="E30" s="397"/>
      <c r="F30" s="398" t="s">
        <v>29</v>
      </c>
      <c r="G30" s="388">
        <f>SUM(G11:G23)</f>
        <v>39618259</v>
      </c>
      <c r="H30" s="402">
        <f>SUM(H11:H24)</f>
        <v>19065825</v>
      </c>
      <c r="I30" s="377"/>
      <c r="J30" s="396"/>
      <c r="K30" s="374"/>
      <c r="L30" s="384"/>
    </row>
    <row r="31" spans="1:13" x14ac:dyDescent="0.3">
      <c r="C31" s="397"/>
      <c r="D31" s="397"/>
      <c r="E31" s="397"/>
      <c r="F31" s="397"/>
      <c r="G31" s="397"/>
      <c r="H31" s="397"/>
      <c r="I31" s="403"/>
      <c r="J31" s="404"/>
      <c r="K31" s="374"/>
      <c r="L31" s="384"/>
    </row>
    <row r="32" spans="1:13" x14ac:dyDescent="0.3">
      <c r="C32" s="397"/>
      <c r="D32" s="397"/>
      <c r="E32" s="397"/>
      <c r="F32" s="397"/>
      <c r="G32" s="397"/>
      <c r="H32" s="398" t="s">
        <v>41</v>
      </c>
      <c r="I32" s="405">
        <f>SUM(I11:I31)</f>
        <v>29877789</v>
      </c>
      <c r="J32" s="406">
        <f>SUM(J11:J23)</f>
        <v>6367654.0899999999</v>
      </c>
      <c r="K32" s="374"/>
      <c r="L32" s="384"/>
    </row>
    <row r="33" spans="2:13" x14ac:dyDescent="0.3">
      <c r="C33" s="397"/>
      <c r="D33" s="397"/>
      <c r="E33" s="397"/>
      <c r="F33" s="397"/>
      <c r="G33" s="397"/>
      <c r="H33" s="397"/>
      <c r="I33" s="407"/>
      <c r="J33" s="407"/>
      <c r="K33" s="661">
        <f>SUM(K11:K23)</f>
        <v>122273670</v>
      </c>
      <c r="L33" s="663">
        <v>46150000</v>
      </c>
    </row>
    <row r="34" spans="2:13" x14ac:dyDescent="0.3">
      <c r="C34" s="397"/>
      <c r="D34" s="397"/>
      <c r="E34" s="397"/>
      <c r="F34" s="397"/>
      <c r="G34" s="397"/>
      <c r="H34" s="397"/>
      <c r="I34" s="407"/>
      <c r="J34" s="407"/>
      <c r="K34" s="662"/>
      <c r="L34" s="664"/>
    </row>
    <row r="35" spans="2:13" x14ac:dyDescent="0.3">
      <c r="B35" s="408"/>
      <c r="C35" s="397"/>
      <c r="D35" s="397"/>
      <c r="E35" s="397"/>
      <c r="F35" s="397"/>
      <c r="G35" s="397"/>
      <c r="H35" s="397"/>
      <c r="I35" s="407"/>
      <c r="J35" s="407"/>
      <c r="K35" s="409"/>
      <c r="L35" s="408"/>
    </row>
    <row r="36" spans="2:13" x14ac:dyDescent="0.3">
      <c r="C36" s="397"/>
      <c r="D36" s="397"/>
      <c r="E36" s="397"/>
      <c r="F36" s="397"/>
      <c r="G36" s="397"/>
      <c r="H36" s="397"/>
      <c r="I36" s="407"/>
      <c r="J36" s="407"/>
      <c r="K36" s="409"/>
      <c r="L36" s="408"/>
    </row>
    <row r="37" spans="2:13" x14ac:dyDescent="0.3">
      <c r="C37" s="397"/>
      <c r="D37" s="397"/>
      <c r="E37" s="397"/>
      <c r="F37" s="397"/>
      <c r="G37" s="410"/>
      <c r="H37" s="411" t="s">
        <v>25</v>
      </c>
      <c r="I37" s="412" t="s">
        <v>174</v>
      </c>
      <c r="J37" s="412"/>
      <c r="K37" s="413">
        <f>C26+D26</f>
        <v>35564251</v>
      </c>
      <c r="L37" s="408"/>
    </row>
    <row r="38" spans="2:13" x14ac:dyDescent="0.3">
      <c r="C38" s="397"/>
      <c r="D38" s="397"/>
      <c r="E38" s="397"/>
      <c r="F38" s="397"/>
      <c r="G38" s="410"/>
      <c r="H38" s="411" t="s">
        <v>26</v>
      </c>
      <c r="I38" s="398"/>
      <c r="J38" s="412"/>
      <c r="K38" s="414">
        <f>E28+F28</f>
        <v>39819807</v>
      </c>
      <c r="L38" s="408"/>
    </row>
    <row r="39" spans="2:13" x14ac:dyDescent="0.3">
      <c r="C39" s="397"/>
      <c r="D39" s="397"/>
      <c r="E39" s="397"/>
      <c r="F39" s="397"/>
      <c r="G39" s="410"/>
      <c r="H39" s="411" t="s">
        <v>29</v>
      </c>
      <c r="I39" s="412" t="s">
        <v>175</v>
      </c>
      <c r="J39" s="412"/>
      <c r="K39" s="414">
        <f>G30+H30</f>
        <v>58684084</v>
      </c>
      <c r="L39" s="408"/>
    </row>
    <row r="40" spans="2:13" ht="27.75" customHeight="1" thickBot="1" x14ac:dyDescent="0.35">
      <c r="C40" s="397"/>
      <c r="D40" s="397"/>
      <c r="E40" s="397"/>
      <c r="F40" s="397"/>
      <c r="G40" s="398"/>
      <c r="H40" s="411" t="s">
        <v>41</v>
      </c>
      <c r="I40" s="412" t="s">
        <v>176</v>
      </c>
      <c r="J40" s="412"/>
      <c r="K40" s="415">
        <f>+SUM(I32:J32)</f>
        <v>36245443.090000004</v>
      </c>
      <c r="L40" s="408">
        <f>36246-36222</f>
        <v>24</v>
      </c>
      <c r="M40" s="408"/>
    </row>
    <row r="41" spans="2:13" ht="18" thickTop="1" thickBot="1" x14ac:dyDescent="0.35">
      <c r="F41" s="416" t="s">
        <v>27</v>
      </c>
      <c r="G41" s="417"/>
      <c r="H41" s="418"/>
      <c r="I41" s="419"/>
      <c r="J41" s="419" t="s">
        <v>176</v>
      </c>
      <c r="K41" s="420"/>
    </row>
    <row r="42" spans="2:13" ht="17.25" thickBot="1" x14ac:dyDescent="0.35">
      <c r="H42" s="421" t="s">
        <v>137</v>
      </c>
      <c r="I42" s="419"/>
      <c r="J42" s="419"/>
      <c r="K42" s="422">
        <v>169884000</v>
      </c>
    </row>
    <row r="44" spans="2:13" x14ac:dyDescent="0.3">
      <c r="K44" s="425"/>
      <c r="L44" s="426"/>
    </row>
    <row r="45" spans="2:13" x14ac:dyDescent="0.3">
      <c r="K45" s="427"/>
      <c r="L45" s="428"/>
    </row>
    <row r="46" spans="2:13" x14ac:dyDescent="0.3">
      <c r="K46" s="429"/>
    </row>
  </sheetData>
  <mergeCells count="19">
    <mergeCell ref="A1:L1"/>
    <mergeCell ref="A2:L2"/>
    <mergeCell ref="A4:K4"/>
    <mergeCell ref="A6:B9"/>
    <mergeCell ref="C6:D7"/>
    <mergeCell ref="E6:F7"/>
    <mergeCell ref="G6:H7"/>
    <mergeCell ref="I6:J7"/>
    <mergeCell ref="K6:L8"/>
    <mergeCell ref="C8:C9"/>
    <mergeCell ref="J8:J9"/>
    <mergeCell ref="K33:K34"/>
    <mergeCell ref="L33:L34"/>
    <mergeCell ref="D8:D9"/>
    <mergeCell ref="E8:E9"/>
    <mergeCell ref="F8:F9"/>
    <mergeCell ref="G8:G9"/>
    <mergeCell ref="H8:H9"/>
    <mergeCell ref="I8:I9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view="pageBreakPreview" zoomScale="46" zoomScaleNormal="60" zoomScaleSheetLayoutView="46" workbookViewId="0">
      <selection activeCell="H38" sqref="H38"/>
    </sheetView>
  </sheetViews>
  <sheetFormatPr defaultColWidth="9.140625" defaultRowHeight="18" x14ac:dyDescent="0.25"/>
  <cols>
    <col min="1" max="1" width="9.140625" style="7"/>
    <col min="2" max="2" width="40.7109375" style="2" customWidth="1"/>
    <col min="3" max="3" width="19.5703125" style="26" customWidth="1"/>
    <col min="4" max="5" width="22.7109375" style="26" customWidth="1"/>
    <col min="6" max="6" width="17.7109375" style="26" customWidth="1"/>
    <col min="7" max="8" width="21.7109375" style="26" customWidth="1"/>
    <col min="9" max="9" width="17.7109375" style="26" customWidth="1"/>
    <col min="10" max="10" width="28.140625" style="26" customWidth="1"/>
    <col min="11" max="11" width="25.28515625" style="26" customWidth="1"/>
    <col min="12" max="12" width="19.85546875" style="28" customWidth="1"/>
    <col min="13" max="14" width="22" style="28" customWidth="1"/>
    <col min="15" max="15" width="14.85546875" style="28" customWidth="1"/>
    <col min="16" max="16" width="21.7109375" style="29" customWidth="1"/>
    <col min="17" max="17" width="31.85546875" style="2" customWidth="1"/>
    <col min="18" max="18" width="21.85546875" style="2" customWidth="1"/>
    <col min="19" max="16384" width="9.140625" style="2"/>
  </cols>
  <sheetData>
    <row r="1" spans="1:29" ht="33.75" customHeight="1" x14ac:dyDescent="0.25">
      <c r="A1" s="654" t="s">
        <v>13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  <c r="P1" s="654"/>
      <c r="Q1" s="654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</row>
    <row r="2" spans="1:29" ht="30" customHeight="1" x14ac:dyDescent="0.25">
      <c r="A2" s="654" t="s">
        <v>149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  <c r="Q2" s="654"/>
    </row>
    <row r="3" spans="1:29" ht="27.75" customHeight="1" x14ac:dyDescent="0.25">
      <c r="A3" s="2"/>
      <c r="C3" s="2"/>
      <c r="D3" s="3"/>
      <c r="E3" s="214"/>
      <c r="F3" s="2"/>
      <c r="G3" s="2"/>
      <c r="H3" s="2"/>
      <c r="I3" s="2"/>
      <c r="J3" s="2"/>
      <c r="K3" s="2"/>
      <c r="L3" s="4"/>
      <c r="M3" s="4"/>
      <c r="N3" s="4"/>
      <c r="O3" s="4"/>
      <c r="P3" s="5"/>
      <c r="Q3" s="17" t="s">
        <v>150</v>
      </c>
    </row>
    <row r="4" spans="1:29" ht="30.75" customHeight="1" x14ac:dyDescent="0.25">
      <c r="A4" s="654" t="s">
        <v>16</v>
      </c>
      <c r="B4" s="654"/>
      <c r="C4" s="654"/>
      <c r="D4" s="654"/>
      <c r="E4" s="654"/>
      <c r="F4" s="654"/>
      <c r="G4" s="654"/>
      <c r="H4" s="654"/>
      <c r="I4" s="654"/>
      <c r="J4" s="654"/>
      <c r="K4" s="654"/>
      <c r="L4" s="654"/>
      <c r="M4" s="654"/>
      <c r="N4" s="654"/>
      <c r="O4" s="654"/>
      <c r="P4" s="654"/>
      <c r="Q4" s="17"/>
    </row>
    <row r="5" spans="1:29" ht="18.75" thickBot="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5"/>
      <c r="Q5" s="5"/>
    </row>
    <row r="6" spans="1:29" ht="20.25" customHeight="1" x14ac:dyDescent="0.25">
      <c r="A6" s="655" t="s">
        <v>20</v>
      </c>
      <c r="B6" s="656"/>
      <c r="C6" s="711" t="s">
        <v>17</v>
      </c>
      <c r="D6" s="712"/>
      <c r="E6" s="713"/>
      <c r="F6" s="717" t="s">
        <v>19</v>
      </c>
      <c r="G6" s="712"/>
      <c r="H6" s="713"/>
      <c r="I6" s="717" t="s">
        <v>28</v>
      </c>
      <c r="J6" s="712"/>
      <c r="K6" s="721"/>
      <c r="L6" s="711" t="s">
        <v>41</v>
      </c>
      <c r="M6" s="712"/>
      <c r="N6" s="721"/>
      <c r="O6" s="245"/>
      <c r="P6" s="700" t="s">
        <v>138</v>
      </c>
      <c r="Q6" s="701"/>
      <c r="R6" s="702"/>
    </row>
    <row r="7" spans="1:29" x14ac:dyDescent="0.25">
      <c r="A7" s="657"/>
      <c r="B7" s="658"/>
      <c r="C7" s="714"/>
      <c r="D7" s="715"/>
      <c r="E7" s="716"/>
      <c r="F7" s="718"/>
      <c r="G7" s="715"/>
      <c r="H7" s="716"/>
      <c r="I7" s="718"/>
      <c r="J7" s="715"/>
      <c r="K7" s="722"/>
      <c r="L7" s="714"/>
      <c r="M7" s="715"/>
      <c r="N7" s="722"/>
      <c r="O7" s="245"/>
      <c r="P7" s="703"/>
      <c r="Q7" s="704"/>
      <c r="R7" s="705"/>
    </row>
    <row r="8" spans="1:29" s="7" customFormat="1" ht="18.75" thickBot="1" x14ac:dyDescent="0.3">
      <c r="A8" s="657"/>
      <c r="B8" s="658"/>
      <c r="C8" s="688" t="s">
        <v>21</v>
      </c>
      <c r="D8" s="640" t="s">
        <v>18</v>
      </c>
      <c r="E8" s="698" t="s">
        <v>151</v>
      </c>
      <c r="F8" s="694" t="s">
        <v>21</v>
      </c>
      <c r="G8" s="688" t="s">
        <v>18</v>
      </c>
      <c r="H8" s="698" t="s">
        <v>151</v>
      </c>
      <c r="I8" s="686" t="s">
        <v>21</v>
      </c>
      <c r="J8" s="688" t="s">
        <v>18</v>
      </c>
      <c r="K8" s="719" t="s">
        <v>151</v>
      </c>
      <c r="L8" s="696" t="s">
        <v>21</v>
      </c>
      <c r="M8" s="688" t="s">
        <v>18</v>
      </c>
      <c r="N8" s="719" t="s">
        <v>151</v>
      </c>
      <c r="O8" s="246"/>
      <c r="P8" s="706"/>
      <c r="Q8" s="707"/>
      <c r="R8" s="708"/>
    </row>
    <row r="9" spans="1:29" ht="54" customHeight="1" thickBot="1" x14ac:dyDescent="0.3">
      <c r="A9" s="659"/>
      <c r="B9" s="660"/>
      <c r="C9" s="689"/>
      <c r="D9" s="641"/>
      <c r="E9" s="699"/>
      <c r="F9" s="695"/>
      <c r="G9" s="689"/>
      <c r="H9" s="699"/>
      <c r="I9" s="687"/>
      <c r="J9" s="689"/>
      <c r="K9" s="720"/>
      <c r="L9" s="697"/>
      <c r="M9" s="689"/>
      <c r="N9" s="720"/>
      <c r="O9" s="246"/>
      <c r="P9" s="264" t="s">
        <v>21</v>
      </c>
      <c r="Q9" s="263" t="s">
        <v>18</v>
      </c>
      <c r="R9" s="265" t="s">
        <v>148</v>
      </c>
    </row>
    <row r="10" spans="1:29" x14ac:dyDescent="0.25">
      <c r="A10" s="8"/>
      <c r="B10" s="9"/>
      <c r="C10" s="215" t="s">
        <v>62</v>
      </c>
      <c r="D10" s="10" t="s">
        <v>62</v>
      </c>
      <c r="E10" s="227"/>
      <c r="F10" s="228" t="s">
        <v>62</v>
      </c>
      <c r="G10" s="215" t="s">
        <v>62</v>
      </c>
      <c r="H10" s="227"/>
      <c r="I10" s="228" t="s">
        <v>62</v>
      </c>
      <c r="J10" s="215" t="s">
        <v>62</v>
      </c>
      <c r="K10" s="227"/>
      <c r="L10" s="216" t="s">
        <v>62</v>
      </c>
      <c r="M10" s="216" t="s">
        <v>62</v>
      </c>
      <c r="N10" s="226"/>
      <c r="O10" s="250"/>
      <c r="P10" s="253" t="s">
        <v>62</v>
      </c>
      <c r="Q10" s="260" t="s">
        <v>62</v>
      </c>
      <c r="R10" s="254" t="s">
        <v>62</v>
      </c>
    </row>
    <row r="11" spans="1:29" x14ac:dyDescent="0.25">
      <c r="A11" s="8">
        <v>1</v>
      </c>
      <c r="B11" s="3" t="s">
        <v>22</v>
      </c>
      <c r="C11" s="11" t="e">
        <f>'Prog1-Administration'!#REF!</f>
        <v>#REF!</v>
      </c>
      <c r="D11" s="11">
        <f>'Prog1-Administration'!E31</f>
        <v>16712072.77</v>
      </c>
      <c r="E11" s="222" t="e">
        <f>SUM(C11:D11)</f>
        <v>#REF!</v>
      </c>
      <c r="F11" s="229">
        <v>8790704</v>
      </c>
      <c r="G11" s="11">
        <v>4415321</v>
      </c>
      <c r="H11" s="222">
        <f>SUM(F11:G11)</f>
        <v>13206025</v>
      </c>
      <c r="I11" s="229">
        <v>12233305</v>
      </c>
      <c r="J11" s="11">
        <v>7960676</v>
      </c>
      <c r="K11" s="222">
        <f>SUM(I11:J11)</f>
        <v>20193981</v>
      </c>
      <c r="L11" s="301">
        <v>7233</v>
      </c>
      <c r="M11" s="217">
        <v>3203471</v>
      </c>
      <c r="N11" s="224">
        <f>SUM(L11:M11)</f>
        <v>3210704</v>
      </c>
      <c r="O11" s="247"/>
      <c r="P11" s="256" t="e">
        <f>F11+C11+I11+L11</f>
        <v>#REF!</v>
      </c>
      <c r="Q11" s="261">
        <f>G11+D11+J11+M11</f>
        <v>32291540.77</v>
      </c>
      <c r="R11" s="257" t="e">
        <f>SUM(P11:Q11)</f>
        <v>#REF!</v>
      </c>
    </row>
    <row r="12" spans="1:29" x14ac:dyDescent="0.25">
      <c r="A12" s="8"/>
      <c r="B12" s="3"/>
      <c r="C12" s="11"/>
      <c r="D12" s="12"/>
      <c r="E12" s="222">
        <f t="shared" ref="E12:E23" si="0">SUM(C12:D12)</f>
        <v>0</v>
      </c>
      <c r="F12" s="229"/>
      <c r="G12" s="11"/>
      <c r="H12" s="222"/>
      <c r="I12" s="229"/>
      <c r="J12" s="11"/>
      <c r="K12" s="222"/>
      <c r="L12" s="217"/>
      <c r="M12" s="217"/>
      <c r="N12" s="224"/>
      <c r="O12" s="247"/>
      <c r="P12" s="256">
        <f t="shared" ref="P12:P23" si="1">F12+C12+I12+L12</f>
        <v>0</v>
      </c>
      <c r="Q12" s="261"/>
      <c r="R12" s="255"/>
    </row>
    <row r="13" spans="1:29" ht="17.25" customHeight="1" x14ac:dyDescent="0.25">
      <c r="A13" s="8">
        <v>2</v>
      </c>
      <c r="B13" s="3" t="s">
        <v>38</v>
      </c>
      <c r="C13" s="11" t="e">
        <f>'Prog1-Administration'!#REF!</f>
        <v>#REF!</v>
      </c>
      <c r="D13" s="12" t="e">
        <f>'Prog1-Administration'!#REF!</f>
        <v>#REF!</v>
      </c>
      <c r="E13" s="222" t="e">
        <f t="shared" si="0"/>
        <v>#REF!</v>
      </c>
      <c r="F13" s="229">
        <f>'Prog2-Legal,Authorisations&amp;Comp'!E25</f>
        <v>3140070</v>
      </c>
      <c r="G13" s="11">
        <f>'Prog2-Legal,Authorisations&amp;Comp'!E24</f>
        <v>112560</v>
      </c>
      <c r="H13" s="222">
        <f>SUM(F13:G13)</f>
        <v>3252630</v>
      </c>
      <c r="I13" s="229" t="e">
        <f>'Prog3-Oceans &amp; Coasts'!#REF!</f>
        <v>#REF!</v>
      </c>
      <c r="J13" s="11">
        <f>'Prog3-Oceans &amp; Coasts'!E31</f>
        <v>3399311.67</v>
      </c>
      <c r="K13" s="222" t="e">
        <f>SUM(I13:J13)</f>
        <v>#REF!</v>
      </c>
      <c r="L13" s="217">
        <f>'Quarter 4'!E39</f>
        <v>2247000</v>
      </c>
      <c r="M13" s="217">
        <f>'Quarter 4'!E38</f>
        <v>179129</v>
      </c>
      <c r="N13" s="224">
        <f>SUM(L13:M13)</f>
        <v>2426129</v>
      </c>
      <c r="O13" s="247"/>
      <c r="P13" s="256" t="e">
        <f t="shared" si="1"/>
        <v>#REF!</v>
      </c>
      <c r="Q13" s="261" t="e">
        <f>G13+D13+J13+M13</f>
        <v>#REF!</v>
      </c>
      <c r="R13" s="257" t="e">
        <f>SUM(P13:Q13)</f>
        <v>#REF!</v>
      </c>
    </row>
    <row r="14" spans="1:29" x14ac:dyDescent="0.25">
      <c r="A14" s="8"/>
      <c r="B14" s="3"/>
      <c r="C14" s="11"/>
      <c r="D14" s="12"/>
      <c r="E14" s="222">
        <f t="shared" si="0"/>
        <v>0</v>
      </c>
      <c r="F14" s="229"/>
      <c r="G14" s="11"/>
      <c r="H14" s="222"/>
      <c r="I14" s="229"/>
      <c r="J14" s="11"/>
      <c r="K14" s="222"/>
      <c r="L14" s="217"/>
      <c r="M14" s="217"/>
      <c r="N14" s="224"/>
      <c r="O14" s="247"/>
      <c r="P14" s="256">
        <f t="shared" si="1"/>
        <v>0</v>
      </c>
      <c r="Q14" s="261"/>
      <c r="R14" s="255"/>
    </row>
    <row r="15" spans="1:29" x14ac:dyDescent="0.25">
      <c r="A15" s="8">
        <v>3</v>
      </c>
      <c r="B15" s="3" t="s">
        <v>23</v>
      </c>
      <c r="C15" s="11" t="e">
        <f>'Prog1-Administration'!#REF!</f>
        <v>#REF!</v>
      </c>
      <c r="D15" s="12" t="e">
        <f>'Prog1-Administration'!#REF!</f>
        <v>#REF!</v>
      </c>
      <c r="E15" s="222" t="e">
        <f t="shared" si="0"/>
        <v>#REF!</v>
      </c>
      <c r="F15" s="229" t="e">
        <f>'Prog2-Legal,Authorisations&amp;Comp'!#REF!</f>
        <v>#REF!</v>
      </c>
      <c r="G15" s="11" t="e">
        <f>'Prog2-Legal,Authorisations&amp;Comp'!#REF!</f>
        <v>#REF!</v>
      </c>
      <c r="H15" s="222" t="e">
        <f>SUM(F15:G15)</f>
        <v>#REF!</v>
      </c>
      <c r="I15" s="229">
        <f>'Prog3-Oceans &amp; Coasts'!E37</f>
        <v>0</v>
      </c>
      <c r="J15" s="11">
        <f>'Prog3-Oceans &amp; Coasts'!E36</f>
        <v>0</v>
      </c>
      <c r="K15" s="222">
        <f>SUM(I15:J15)</f>
        <v>0</v>
      </c>
      <c r="L15" s="217">
        <f>'Quarter 4'!E51</f>
        <v>2235111</v>
      </c>
      <c r="M15" s="217">
        <f>'Quarter 4'!E50</f>
        <v>584169</v>
      </c>
      <c r="N15" s="224">
        <f>SUM(L15:M15)</f>
        <v>2819280</v>
      </c>
      <c r="O15" s="247"/>
      <c r="P15" s="256" t="e">
        <f t="shared" si="1"/>
        <v>#REF!</v>
      </c>
      <c r="Q15" s="261" t="e">
        <f>G15+D15+J15+M15</f>
        <v>#REF!</v>
      </c>
      <c r="R15" s="257" t="e">
        <f>SUM(P15:Q15)</f>
        <v>#REF!</v>
      </c>
    </row>
    <row r="16" spans="1:29" x14ac:dyDescent="0.25">
      <c r="A16" s="8"/>
      <c r="B16" s="3"/>
      <c r="C16" s="11"/>
      <c r="D16" s="12"/>
      <c r="E16" s="222">
        <f t="shared" si="0"/>
        <v>0</v>
      </c>
      <c r="F16" s="229"/>
      <c r="G16" s="11"/>
      <c r="H16" s="222"/>
      <c r="I16" s="229"/>
      <c r="J16" s="11"/>
      <c r="K16" s="222"/>
      <c r="L16" s="217"/>
      <c r="M16" s="217"/>
      <c r="N16" s="224"/>
      <c r="O16" s="247"/>
      <c r="P16" s="256">
        <f t="shared" si="1"/>
        <v>0</v>
      </c>
      <c r="Q16" s="261"/>
      <c r="R16" s="255"/>
    </row>
    <row r="17" spans="1:18" x14ac:dyDescent="0.25">
      <c r="A17" s="8">
        <v>4</v>
      </c>
      <c r="B17" s="3" t="s">
        <v>39</v>
      </c>
      <c r="C17" s="11" t="e">
        <f>'Prog1-Administration'!#REF!</f>
        <v>#REF!</v>
      </c>
      <c r="D17" s="12" t="e">
        <f>'Prog1-Administration'!#REF!</f>
        <v>#REF!</v>
      </c>
      <c r="E17" s="222" t="e">
        <f t="shared" si="0"/>
        <v>#REF!</v>
      </c>
      <c r="F17" s="229" t="e">
        <f>'Prog2-Legal,Authorisations&amp;Comp'!#REF!</f>
        <v>#REF!</v>
      </c>
      <c r="G17" s="11" t="e">
        <f>'Prog2-Legal,Authorisations&amp;Comp'!#REF!</f>
        <v>#REF!</v>
      </c>
      <c r="H17" s="222" t="e">
        <f>SUM(F17:G17)</f>
        <v>#REF!</v>
      </c>
      <c r="I17" s="229" t="e">
        <f>'Prog3-Oceans &amp; Coasts'!#REF!</f>
        <v>#REF!</v>
      </c>
      <c r="J17" s="11" t="e">
        <f>'Prog3-Oceans &amp; Coasts'!#REF!</f>
        <v>#REF!</v>
      </c>
      <c r="K17" s="222" t="e">
        <f>SUM(I17:J17)</f>
        <v>#REF!</v>
      </c>
      <c r="L17" s="217">
        <f>'Quarter 4'!E63</f>
        <v>807781</v>
      </c>
      <c r="M17" s="217">
        <f>'Quarter 4'!E62</f>
        <v>23071</v>
      </c>
      <c r="N17" s="224">
        <f>SUM(L17:M17)</f>
        <v>830852</v>
      </c>
      <c r="O17" s="247"/>
      <c r="P17" s="256" t="e">
        <f t="shared" si="1"/>
        <v>#REF!</v>
      </c>
      <c r="Q17" s="261" t="e">
        <f>G17+D17+J17+M17</f>
        <v>#REF!</v>
      </c>
      <c r="R17" s="257" t="e">
        <f>SUM(P17:Q17)</f>
        <v>#REF!</v>
      </c>
    </row>
    <row r="18" spans="1:18" x14ac:dyDescent="0.25">
      <c r="A18" s="8"/>
      <c r="B18" s="3"/>
      <c r="C18" s="11"/>
      <c r="D18" s="12"/>
      <c r="E18" s="222">
        <f t="shared" si="0"/>
        <v>0</v>
      </c>
      <c r="F18" s="229"/>
      <c r="G18" s="11"/>
      <c r="H18" s="222"/>
      <c r="I18" s="229"/>
      <c r="J18" s="11"/>
      <c r="K18" s="222"/>
      <c r="L18" s="217"/>
      <c r="M18" s="217"/>
      <c r="N18" s="224"/>
      <c r="O18" s="247"/>
      <c r="P18" s="256">
        <f t="shared" si="1"/>
        <v>0</v>
      </c>
      <c r="Q18" s="261"/>
      <c r="R18" s="255"/>
    </row>
    <row r="19" spans="1:18" x14ac:dyDescent="0.25">
      <c r="A19" s="8">
        <v>5</v>
      </c>
      <c r="B19" s="3" t="s">
        <v>24</v>
      </c>
      <c r="C19" s="11" t="e">
        <f>'Prog1-Administration'!#REF!</f>
        <v>#REF!</v>
      </c>
      <c r="D19" s="12" t="e">
        <f>'Prog1-Administration'!#REF!</f>
        <v>#REF!</v>
      </c>
      <c r="E19" s="222" t="e">
        <f t="shared" si="0"/>
        <v>#REF!</v>
      </c>
      <c r="F19" s="229" t="e">
        <f>'Prog2-Legal,Authorisations&amp;Comp'!#REF!</f>
        <v>#REF!</v>
      </c>
      <c r="G19" s="11" t="e">
        <f>'Prog2-Legal,Authorisations&amp;Comp'!#REF!</f>
        <v>#REF!</v>
      </c>
      <c r="H19" s="222" t="e">
        <f>SUM(F19:G19)</f>
        <v>#REF!</v>
      </c>
      <c r="I19" s="229" t="e">
        <f>'Prog3-Oceans &amp; Coasts'!#REF!</f>
        <v>#REF!</v>
      </c>
      <c r="J19" s="217" t="e">
        <f>'Prog3-Oceans &amp; Coasts'!#REF!</f>
        <v>#REF!</v>
      </c>
      <c r="K19" s="222" t="e">
        <f>SUM(I19:J19)</f>
        <v>#REF!</v>
      </c>
      <c r="L19" s="217">
        <f>'Quarter 4'!E83</f>
        <v>4398200</v>
      </c>
      <c r="M19" s="217">
        <f>'Quarter 4'!E82</f>
        <v>1829722</v>
      </c>
      <c r="N19" s="224">
        <f>SUM(L19:M19)</f>
        <v>6227922</v>
      </c>
      <c r="O19" s="247"/>
      <c r="P19" s="256" t="e">
        <f t="shared" si="1"/>
        <v>#REF!</v>
      </c>
      <c r="Q19" s="261" t="e">
        <f>G19+D19+J19+M19</f>
        <v>#REF!</v>
      </c>
      <c r="R19" s="257" t="e">
        <f>SUM(P19:Q19)</f>
        <v>#REF!</v>
      </c>
    </row>
    <row r="20" spans="1:18" x14ac:dyDescent="0.25">
      <c r="A20" s="8"/>
      <c r="B20" s="3"/>
      <c r="C20" s="11"/>
      <c r="D20" s="12"/>
      <c r="E20" s="222">
        <f t="shared" si="0"/>
        <v>0</v>
      </c>
      <c r="F20" s="229"/>
      <c r="G20" s="11"/>
      <c r="H20" s="222"/>
      <c r="I20" s="229"/>
      <c r="J20" s="11"/>
      <c r="K20" s="222"/>
      <c r="L20" s="217"/>
      <c r="M20" s="217"/>
      <c r="N20" s="224"/>
      <c r="O20" s="247"/>
      <c r="P20" s="256">
        <f t="shared" si="1"/>
        <v>0</v>
      </c>
      <c r="Q20" s="261"/>
      <c r="R20" s="255"/>
    </row>
    <row r="21" spans="1:18" x14ac:dyDescent="0.25">
      <c r="A21" s="8">
        <v>6</v>
      </c>
      <c r="B21" s="3" t="s">
        <v>40</v>
      </c>
      <c r="C21" s="11" t="e">
        <f>'Prog1-Administration'!#REF!</f>
        <v>#REF!</v>
      </c>
      <c r="D21" s="13" t="e">
        <f>'Prog1-Administration'!#REF!</f>
        <v>#REF!</v>
      </c>
      <c r="E21" s="222" t="e">
        <f t="shared" si="0"/>
        <v>#REF!</v>
      </c>
      <c r="F21" s="229" t="e">
        <f>'Prog2-Legal,Authorisations&amp;Comp'!#REF!</f>
        <v>#REF!</v>
      </c>
      <c r="G21" s="11" t="e">
        <f>'Prog2-Legal,Authorisations&amp;Comp'!#REF!</f>
        <v>#REF!</v>
      </c>
      <c r="H21" s="222" t="e">
        <f>SUM(F21:G21)</f>
        <v>#REF!</v>
      </c>
      <c r="I21" s="229" t="e">
        <f>'Prog3-Oceans &amp; Coasts'!#REF!</f>
        <v>#REF!</v>
      </c>
      <c r="J21" s="11" t="e">
        <f>'Prog3-Oceans &amp; Coasts'!#REF!</f>
        <v>#REF!</v>
      </c>
      <c r="K21" s="222" t="e">
        <f>SUM(I21:J21)</f>
        <v>#REF!</v>
      </c>
      <c r="L21" s="217">
        <f>'Quarter 4'!E95</f>
        <v>11909678</v>
      </c>
      <c r="M21" s="217">
        <f>'Quarter 4'!E94</f>
        <v>22322</v>
      </c>
      <c r="N21" s="224">
        <f>SUM(L21:M21)</f>
        <v>11932000</v>
      </c>
      <c r="O21" s="247"/>
      <c r="P21" s="256" t="e">
        <f t="shared" si="1"/>
        <v>#REF!</v>
      </c>
      <c r="Q21" s="261" t="e">
        <f>G21+D21+J21+M21</f>
        <v>#REF!</v>
      </c>
      <c r="R21" s="257" t="e">
        <f>SUM(P21:Q21)</f>
        <v>#REF!</v>
      </c>
    </row>
    <row r="22" spans="1:18" x14ac:dyDescent="0.25">
      <c r="A22" s="8"/>
      <c r="B22" s="3"/>
      <c r="C22" s="11"/>
      <c r="D22" s="12"/>
      <c r="E22" s="222">
        <f t="shared" si="0"/>
        <v>0</v>
      </c>
      <c r="F22" s="229"/>
      <c r="G22" s="11"/>
      <c r="H22" s="222"/>
      <c r="I22" s="229"/>
      <c r="J22" s="11"/>
      <c r="K22" s="222"/>
      <c r="L22" s="217"/>
      <c r="M22" s="217"/>
      <c r="N22" s="224"/>
      <c r="O22" s="247"/>
      <c r="P22" s="256">
        <f t="shared" si="1"/>
        <v>0</v>
      </c>
      <c r="Q22" s="261"/>
      <c r="R22" s="255"/>
    </row>
    <row r="23" spans="1:18" x14ac:dyDescent="0.25">
      <c r="A23" s="8">
        <v>7</v>
      </c>
      <c r="B23" s="3" t="s">
        <v>43</v>
      </c>
      <c r="C23" s="11" t="e">
        <f>'Prog1-Administration'!#REF!</f>
        <v>#REF!</v>
      </c>
      <c r="D23" s="12" t="e">
        <f>'Prog1-Administration'!#REF!</f>
        <v>#REF!</v>
      </c>
      <c r="E23" s="222" t="e">
        <f t="shared" si="0"/>
        <v>#REF!</v>
      </c>
      <c r="F23" s="229" t="e">
        <f>'Prog2-Legal,Authorisations&amp;Comp'!#REF!</f>
        <v>#REF!</v>
      </c>
      <c r="G23" s="11" t="e">
        <f>'Prog2-Legal,Authorisations&amp;Comp'!#REF!</f>
        <v>#REF!</v>
      </c>
      <c r="H23" s="222" t="e">
        <f>SUM(F23:G23)</f>
        <v>#REF!</v>
      </c>
      <c r="I23" s="229" t="e">
        <f>'Prog3-Oceans &amp; Coasts'!#REF!</f>
        <v>#REF!</v>
      </c>
      <c r="J23" s="11" t="e">
        <f>'Prog3-Oceans &amp; Coasts'!#REF!</f>
        <v>#REF!</v>
      </c>
      <c r="K23" s="222" t="e">
        <f>SUM(I23:J23)</f>
        <v>#REF!</v>
      </c>
      <c r="L23" s="217">
        <f>'Quarter 4'!E110</f>
        <v>1048746</v>
      </c>
      <c r="M23" s="217">
        <f>'Quarter 4'!E109</f>
        <v>523769.67</v>
      </c>
      <c r="N23" s="224">
        <f>SUM(L23:M23)</f>
        <v>1572515.67</v>
      </c>
      <c r="O23" s="247"/>
      <c r="P23" s="256" t="e">
        <f t="shared" si="1"/>
        <v>#REF!</v>
      </c>
      <c r="Q23" s="261" t="e">
        <f>D23+G23+J23+M23</f>
        <v>#REF!</v>
      </c>
      <c r="R23" s="257" t="e">
        <f>SUM(P23:Q23)</f>
        <v>#REF!</v>
      </c>
    </row>
    <row r="24" spans="1:18" ht="18.75" thickBot="1" x14ac:dyDescent="0.3">
      <c r="A24" s="14"/>
      <c r="B24" s="15"/>
      <c r="C24" s="11"/>
      <c r="D24" s="12"/>
      <c r="E24" s="222"/>
      <c r="F24" s="229"/>
      <c r="G24" s="11"/>
      <c r="H24" s="222"/>
      <c r="I24" s="229"/>
      <c r="J24" s="11"/>
      <c r="K24" s="222"/>
      <c r="L24" s="217"/>
      <c r="M24" s="218"/>
      <c r="N24" s="225"/>
      <c r="O24" s="248"/>
      <c r="P24" s="258"/>
      <c r="Q24" s="262"/>
      <c r="R24" s="252"/>
    </row>
    <row r="25" spans="1:18" x14ac:dyDescent="0.25">
      <c r="C25" s="235"/>
      <c r="D25" s="236"/>
      <c r="E25" s="237"/>
      <c r="F25" s="234"/>
      <c r="G25" s="11"/>
      <c r="H25" s="222"/>
      <c r="I25" s="229"/>
      <c r="J25" s="11"/>
      <c r="K25" s="222"/>
      <c r="L25" s="217"/>
      <c r="M25" s="217"/>
      <c r="N25" s="224"/>
      <c r="O25" s="247"/>
      <c r="P25" s="258"/>
      <c r="Q25" s="262"/>
      <c r="R25" s="252"/>
    </row>
    <row r="26" spans="1:18" ht="24" thickBot="1" x14ac:dyDescent="0.4">
      <c r="B26" s="30"/>
      <c r="C26" s="266" t="e">
        <f>SUM(C11:C23)</f>
        <v>#REF!</v>
      </c>
      <c r="D26" s="274" t="e">
        <f>SUM(D11:D23)</f>
        <v>#REF!</v>
      </c>
      <c r="E26" s="267" t="e">
        <f>SUM(E11:E25)</f>
        <v>#REF!</v>
      </c>
      <c r="F26" s="234"/>
      <c r="G26" s="11"/>
      <c r="H26" s="222"/>
      <c r="I26" s="229"/>
      <c r="J26" s="11"/>
      <c r="K26" s="222"/>
      <c r="L26" s="217"/>
      <c r="M26" s="217"/>
      <c r="N26" s="224"/>
      <c r="O26" s="247"/>
      <c r="P26" s="258"/>
      <c r="Q26" s="262"/>
      <c r="R26" s="252"/>
    </row>
    <row r="27" spans="1:18" s="17" customFormat="1" x14ac:dyDescent="0.25">
      <c r="A27" s="16"/>
      <c r="C27" s="18"/>
      <c r="D27" s="19"/>
      <c r="E27" s="19"/>
      <c r="F27" s="238"/>
      <c r="G27" s="239"/>
      <c r="H27" s="237"/>
      <c r="I27" s="234"/>
      <c r="J27" s="11"/>
      <c r="K27" s="222"/>
      <c r="L27" s="217"/>
      <c r="M27" s="219"/>
      <c r="N27" s="224"/>
      <c r="O27" s="247"/>
      <c r="P27" s="258"/>
      <c r="Q27" s="262"/>
      <c r="R27" s="259"/>
    </row>
    <row r="28" spans="1:18" ht="24" thickBot="1" x14ac:dyDescent="0.4">
      <c r="C28" s="1"/>
      <c r="D28" s="25"/>
      <c r="E28" s="25"/>
      <c r="F28" s="268" t="e">
        <f>SUM(F11:F23)</f>
        <v>#REF!</v>
      </c>
      <c r="G28" s="269" t="e">
        <f>SUM(G11:G23)</f>
        <v>#REF!</v>
      </c>
      <c r="H28" s="267" t="e">
        <f>SUM(H11:H27)</f>
        <v>#REF!</v>
      </c>
      <c r="I28" s="234"/>
      <c r="J28" s="20"/>
      <c r="K28" s="223"/>
      <c r="L28" s="217"/>
      <c r="M28" s="21"/>
      <c r="N28" s="230"/>
      <c r="O28" s="249"/>
      <c r="P28" s="258"/>
      <c r="Q28" s="262"/>
      <c r="R28" s="252"/>
    </row>
    <row r="29" spans="1:18" x14ac:dyDescent="0.25">
      <c r="C29" s="1"/>
      <c r="D29" s="1"/>
      <c r="E29" s="1"/>
      <c r="F29" s="220"/>
      <c r="G29" s="220"/>
      <c r="H29" s="220"/>
      <c r="I29" s="235"/>
      <c r="J29" s="240"/>
      <c r="K29" s="237"/>
      <c r="L29" s="247"/>
      <c r="M29" s="219"/>
      <c r="N29" s="224"/>
      <c r="O29" s="247"/>
      <c r="P29" s="258"/>
      <c r="Q29" s="262"/>
      <c r="R29" s="252"/>
    </row>
    <row r="30" spans="1:18" ht="24" thickBot="1" x14ac:dyDescent="0.4">
      <c r="C30" s="1"/>
      <c r="D30" s="1"/>
      <c r="E30" s="1"/>
      <c r="F30" s="220"/>
      <c r="G30" s="221"/>
      <c r="H30" s="221"/>
      <c r="I30" s="268" t="e">
        <f>SUM(I11:I23)</f>
        <v>#REF!</v>
      </c>
      <c r="J30" s="270" t="e">
        <f>SUM(J11:J24)</f>
        <v>#REF!</v>
      </c>
      <c r="K30" s="267" t="e">
        <f>SUM(K11:K29)</f>
        <v>#REF!</v>
      </c>
      <c r="L30" s="247"/>
      <c r="M30" s="244"/>
      <c r="N30" s="251"/>
      <c r="O30" s="247"/>
      <c r="P30" s="258"/>
      <c r="Q30" s="262"/>
      <c r="R30" s="252"/>
    </row>
    <row r="31" spans="1:18" x14ac:dyDescent="0.25">
      <c r="C31" s="1"/>
      <c r="D31" s="1"/>
      <c r="E31" s="1"/>
      <c r="F31" s="220"/>
      <c r="G31" s="220"/>
      <c r="H31" s="220"/>
      <c r="I31" s="220"/>
      <c r="J31" s="220"/>
      <c r="K31" s="220"/>
      <c r="L31" s="241"/>
      <c r="M31" s="242"/>
      <c r="N31" s="243"/>
      <c r="O31" s="247"/>
      <c r="P31" s="258"/>
      <c r="Q31" s="262"/>
      <c r="R31" s="252"/>
    </row>
    <row r="32" spans="1:18" ht="24" thickBot="1" x14ac:dyDescent="0.4">
      <c r="C32" s="1"/>
      <c r="D32" s="1"/>
      <c r="E32" s="1"/>
      <c r="F32" s="220"/>
      <c r="G32" s="220"/>
      <c r="H32" s="220"/>
      <c r="I32" s="220"/>
      <c r="J32" s="221"/>
      <c r="K32" s="221"/>
      <c r="L32" s="271">
        <f>SUM(L11:L31)</f>
        <v>22653749</v>
      </c>
      <c r="M32" s="272">
        <f>SUM(M11:M23)</f>
        <v>6365653.6699999999</v>
      </c>
      <c r="N32" s="273">
        <f>SUM(N11:N31)</f>
        <v>29019402.670000002</v>
      </c>
      <c r="O32" s="249"/>
      <c r="P32" s="258"/>
      <c r="Q32" s="262"/>
      <c r="R32" s="252"/>
    </row>
    <row r="33" spans="2:18" ht="18" customHeight="1" x14ac:dyDescent="0.25">
      <c r="C33" s="1"/>
      <c r="D33" s="1"/>
      <c r="E33" s="1"/>
      <c r="F33" s="1"/>
      <c r="G33" s="1"/>
      <c r="H33" s="1"/>
      <c r="I33" s="1"/>
      <c r="J33" s="1"/>
      <c r="K33" s="1"/>
      <c r="L33" s="22"/>
      <c r="M33" s="22"/>
      <c r="N33" s="22"/>
      <c r="O33" s="22"/>
      <c r="P33" s="690" t="e">
        <f>SUM(P11:P23)</f>
        <v>#REF!</v>
      </c>
      <c r="Q33" s="692" t="e">
        <f>SUM(Q11:Q23)</f>
        <v>#REF!</v>
      </c>
      <c r="R33" s="709" t="e">
        <f>SUM(R11:R33)</f>
        <v>#REF!</v>
      </c>
    </row>
    <row r="34" spans="2:18" ht="18.75" customHeight="1" thickBot="1" x14ac:dyDescent="0.3">
      <c r="C34" s="1"/>
      <c r="D34" s="1"/>
      <c r="E34" s="1"/>
      <c r="F34" s="1"/>
      <c r="G34" s="1"/>
      <c r="H34" s="1"/>
      <c r="I34" s="1"/>
      <c r="J34" s="1"/>
      <c r="K34" s="1"/>
      <c r="L34" s="22"/>
      <c r="M34" s="22"/>
      <c r="N34" s="22"/>
      <c r="O34" s="22"/>
      <c r="P34" s="691"/>
      <c r="Q34" s="693"/>
      <c r="R34" s="710"/>
    </row>
    <row r="35" spans="2:18" x14ac:dyDescent="0.25">
      <c r="B35" s="24"/>
      <c r="C35" s="1"/>
      <c r="D35" s="1"/>
      <c r="E35" s="1"/>
      <c r="F35" s="1"/>
      <c r="G35" s="1"/>
      <c r="H35" s="1"/>
      <c r="I35" s="1"/>
      <c r="J35" s="1"/>
      <c r="K35" s="1"/>
      <c r="L35" s="22"/>
      <c r="M35" s="22"/>
      <c r="N35" s="22"/>
      <c r="O35" s="22"/>
      <c r="P35" s="23"/>
      <c r="Q35" s="24"/>
    </row>
    <row r="36" spans="2:18" ht="27" customHeight="1" thickBot="1" x14ac:dyDescent="0.3">
      <c r="C36" s="1"/>
      <c r="D36" s="1"/>
      <c r="E36" s="1"/>
      <c r="F36" s="1"/>
      <c r="G36" s="1"/>
      <c r="H36" s="1"/>
      <c r="I36" s="1"/>
      <c r="J36" s="1"/>
      <c r="K36" s="1"/>
      <c r="L36" s="22"/>
      <c r="M36" s="22"/>
      <c r="N36" s="22"/>
      <c r="O36" s="22"/>
      <c r="P36" s="23"/>
      <c r="Q36" s="24"/>
    </row>
    <row r="37" spans="2:18" ht="27" customHeight="1" x14ac:dyDescent="0.35">
      <c r="C37" s="1"/>
      <c r="D37" s="1"/>
      <c r="E37" s="1"/>
      <c r="F37" s="1"/>
      <c r="G37" s="1"/>
      <c r="H37" s="1"/>
      <c r="I37" s="231"/>
      <c r="J37" s="232"/>
      <c r="K37" s="232"/>
      <c r="L37" s="275" t="s">
        <v>25</v>
      </c>
      <c r="M37" s="275"/>
      <c r="N37" s="276"/>
      <c r="O37" s="276"/>
      <c r="P37" s="277" t="e">
        <f>E26</f>
        <v>#REF!</v>
      </c>
      <c r="Q37" s="24"/>
    </row>
    <row r="38" spans="2:18" ht="27" customHeight="1" x14ac:dyDescent="0.35">
      <c r="C38" s="1"/>
      <c r="D38" s="1"/>
      <c r="E38" s="1"/>
      <c r="F38" s="1"/>
      <c r="G38" s="1"/>
      <c r="H38" s="1"/>
      <c r="I38" s="231"/>
      <c r="J38" s="232"/>
      <c r="K38" s="232"/>
      <c r="L38" s="275" t="s">
        <v>26</v>
      </c>
      <c r="M38" s="275"/>
      <c r="N38" s="276"/>
      <c r="O38" s="276"/>
      <c r="P38" s="278" t="e">
        <f>H28</f>
        <v>#REF!</v>
      </c>
      <c r="Q38" s="24"/>
    </row>
    <row r="39" spans="2:18" ht="27" customHeight="1" x14ac:dyDescent="0.35">
      <c r="C39" s="1"/>
      <c r="D39" s="1"/>
      <c r="E39" s="1"/>
      <c r="F39" s="1"/>
      <c r="G39" s="1"/>
      <c r="H39" s="1"/>
      <c r="I39" s="231"/>
      <c r="J39" s="232"/>
      <c r="K39" s="232"/>
      <c r="L39" s="275" t="s">
        <v>29</v>
      </c>
      <c r="M39" s="275"/>
      <c r="N39" s="276"/>
      <c r="O39" s="276"/>
      <c r="P39" s="278" t="e">
        <f>K30</f>
        <v>#REF!</v>
      </c>
      <c r="Q39" s="24"/>
    </row>
    <row r="40" spans="2:18" ht="27" customHeight="1" thickBot="1" x14ac:dyDescent="0.4">
      <c r="C40" s="1"/>
      <c r="D40" s="1"/>
      <c r="E40" s="1"/>
      <c r="F40" s="1"/>
      <c r="G40" s="1"/>
      <c r="H40" s="1"/>
      <c r="I40" s="233"/>
      <c r="J40" s="232"/>
      <c r="K40" s="232"/>
      <c r="L40" s="275" t="s">
        <v>41</v>
      </c>
      <c r="M40" s="275"/>
      <c r="N40" s="276"/>
      <c r="O40" s="276"/>
      <c r="P40" s="279">
        <f>N32</f>
        <v>29019402.670000002</v>
      </c>
      <c r="Q40" s="24">
        <f>36246-36222</f>
        <v>24</v>
      </c>
      <c r="R40" s="24"/>
    </row>
    <row r="41" spans="2:18" ht="24" thickBot="1" x14ac:dyDescent="0.4">
      <c r="G41" s="26" t="s">
        <v>27</v>
      </c>
      <c r="I41" s="27"/>
      <c r="J41" s="211"/>
      <c r="K41" s="211"/>
      <c r="L41" s="280"/>
      <c r="M41" s="280"/>
      <c r="N41" s="281"/>
      <c r="O41" s="281"/>
      <c r="P41" s="282"/>
    </row>
    <row r="42" spans="2:18" ht="23.25" x14ac:dyDescent="0.35">
      <c r="J42" s="212"/>
      <c r="K42" s="212"/>
      <c r="L42" s="283" t="s">
        <v>137</v>
      </c>
      <c r="M42" s="283"/>
      <c r="N42" s="281"/>
      <c r="O42" s="281"/>
      <c r="P42" s="277" t="e">
        <f>+P37+P38+P39+P40</f>
        <v>#REF!</v>
      </c>
    </row>
    <row r="43" spans="2:18" ht="24" thickBot="1" x14ac:dyDescent="0.4">
      <c r="L43" s="284"/>
      <c r="M43" s="284"/>
      <c r="N43" s="284"/>
      <c r="O43" s="284"/>
      <c r="P43" s="285"/>
    </row>
    <row r="44" spans="2:18" ht="19.5" thickTop="1" x14ac:dyDescent="0.25">
      <c r="P44" s="209"/>
      <c r="Q44" s="205"/>
    </row>
    <row r="45" spans="2:18" x14ac:dyDescent="0.25">
      <c r="P45" s="203"/>
      <c r="Q45" s="206"/>
    </row>
    <row r="46" spans="2:18" x14ac:dyDescent="0.25">
      <c r="P46" s="204"/>
    </row>
  </sheetData>
  <mergeCells count="24">
    <mergeCell ref="R33:R34"/>
    <mergeCell ref="C6:E7"/>
    <mergeCell ref="H8:H9"/>
    <mergeCell ref="F6:H7"/>
    <mergeCell ref="K8:K9"/>
    <mergeCell ref="I6:K7"/>
    <mergeCell ref="N8:N9"/>
    <mergeCell ref="L6:N7"/>
    <mergeCell ref="A1:Q1"/>
    <mergeCell ref="I8:I9"/>
    <mergeCell ref="M8:M9"/>
    <mergeCell ref="P33:P34"/>
    <mergeCell ref="Q33:Q34"/>
    <mergeCell ref="D8:D9"/>
    <mergeCell ref="F8:F9"/>
    <mergeCell ref="G8:G9"/>
    <mergeCell ref="J8:J9"/>
    <mergeCell ref="L8:L9"/>
    <mergeCell ref="A2:Q2"/>
    <mergeCell ref="A4:P4"/>
    <mergeCell ref="A6:B9"/>
    <mergeCell ref="C8:C9"/>
    <mergeCell ref="E8:E9"/>
    <mergeCell ref="P6:R8"/>
  </mergeCells>
  <pageMargins left="0.7" right="0.7" top="0.75" bottom="0.75" header="0.3" footer="0.3"/>
  <pageSetup paperSize="9" scale="32" orientation="landscape" r:id="rId1"/>
  <colBreaks count="1" manualBreakCount="1">
    <brk id="18" max="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5"/>
  <sheetViews>
    <sheetView view="pageBreakPreview" zoomScale="60" zoomScaleNormal="60" workbookViewId="0">
      <selection activeCell="C164" sqref="C164"/>
    </sheetView>
  </sheetViews>
  <sheetFormatPr defaultColWidth="9.140625" defaultRowHeight="15" x14ac:dyDescent="0.2"/>
  <cols>
    <col min="1" max="1" width="39.5703125" style="97" customWidth="1"/>
    <col min="2" max="2" width="57.28515625" style="97" customWidth="1"/>
    <col min="3" max="3" width="85.5703125" style="180" customWidth="1"/>
    <col min="4" max="4" width="40" style="138" customWidth="1"/>
    <col min="5" max="5" width="39.28515625" style="139" customWidth="1"/>
    <col min="6" max="6" width="9.140625" style="71" hidden="1" customWidth="1"/>
    <col min="7" max="7" width="15.42578125" style="72" bestFit="1" customWidth="1"/>
    <col min="8" max="8" width="9.140625" style="73"/>
    <col min="9" max="11" width="19.42578125" style="73" customWidth="1"/>
    <col min="12" max="16384" width="9.140625" style="73"/>
  </cols>
  <sheetData>
    <row r="1" spans="1:9" s="101" customFormat="1" ht="34.5" customHeight="1" x14ac:dyDescent="0.25">
      <c r="A1" s="724" t="s">
        <v>14</v>
      </c>
      <c r="B1" s="724"/>
      <c r="C1" s="724"/>
      <c r="D1" s="724"/>
      <c r="E1" s="724"/>
      <c r="F1" s="98"/>
      <c r="G1" s="98"/>
      <c r="H1" s="99"/>
      <c r="I1" s="100"/>
    </row>
    <row r="2" spans="1:9" s="101" customFormat="1" ht="27" customHeight="1" x14ac:dyDescent="0.25">
      <c r="A2" s="724" t="s">
        <v>498</v>
      </c>
      <c r="B2" s="724"/>
      <c r="C2" s="724"/>
      <c r="D2" s="724"/>
      <c r="E2" s="724"/>
      <c r="F2" s="98"/>
      <c r="G2" s="98"/>
      <c r="H2" s="99"/>
      <c r="I2" s="100"/>
    </row>
    <row r="3" spans="1:9" s="101" customFormat="1" ht="15.75" x14ac:dyDescent="0.25">
      <c r="A3" s="153"/>
      <c r="B3" s="153"/>
      <c r="C3" s="153"/>
      <c r="D3" s="153"/>
      <c r="E3" s="154"/>
      <c r="F3" s="98"/>
      <c r="G3" s="98"/>
      <c r="H3" s="99"/>
      <c r="I3" s="100"/>
    </row>
    <row r="4" spans="1:9" s="101" customFormat="1" ht="30.75" customHeight="1" x14ac:dyDescent="0.25">
      <c r="A4" s="723" t="s">
        <v>153</v>
      </c>
      <c r="B4" s="723"/>
      <c r="C4" s="723"/>
      <c r="D4" s="723"/>
      <c r="E4" s="723"/>
      <c r="F4" s="98"/>
      <c r="G4" s="98"/>
      <c r="H4" s="99"/>
      <c r="I4" s="100"/>
    </row>
    <row r="5" spans="1:9" s="101" customFormat="1" ht="29.25" customHeight="1" x14ac:dyDescent="0.25">
      <c r="A5" s="723" t="s">
        <v>154</v>
      </c>
      <c r="B5" s="723"/>
      <c r="C5" s="723"/>
      <c r="D5" s="723"/>
      <c r="E5" s="723"/>
      <c r="F5" s="98"/>
      <c r="G5" s="98"/>
      <c r="H5" s="99"/>
      <c r="I5" s="100"/>
    </row>
    <row r="6" spans="1:9" s="67" customFormat="1" ht="15.75" x14ac:dyDescent="0.25">
      <c r="A6" s="60"/>
      <c r="B6" s="61"/>
      <c r="C6" s="62"/>
      <c r="D6" s="63" t="s">
        <v>9</v>
      </c>
      <c r="E6" s="64"/>
      <c r="F6" s="65"/>
      <c r="G6" s="66"/>
    </row>
    <row r="7" spans="1:9" s="81" customFormat="1" ht="15.75" x14ac:dyDescent="0.25">
      <c r="A7" s="68" t="s">
        <v>11</v>
      </c>
      <c r="B7" s="69" t="s">
        <v>12</v>
      </c>
      <c r="C7" s="69" t="s">
        <v>7</v>
      </c>
      <c r="D7" s="69" t="s">
        <v>10</v>
      </c>
      <c r="E7" s="70" t="s">
        <v>8</v>
      </c>
      <c r="F7" s="79"/>
      <c r="G7" s="80"/>
    </row>
    <row r="8" spans="1:9" s="81" customFormat="1" ht="6" customHeight="1" x14ac:dyDescent="0.2">
      <c r="A8" s="74"/>
      <c r="B8" s="75"/>
      <c r="C8" s="76"/>
      <c r="D8" s="77"/>
      <c r="E8" s="78"/>
      <c r="F8" s="82"/>
      <c r="G8" s="83"/>
    </row>
    <row r="9" spans="1:9" s="81" customFormat="1" ht="33.75" customHeight="1" x14ac:dyDescent="0.2">
      <c r="A9" s="36" t="s">
        <v>178</v>
      </c>
      <c r="B9" s="31" t="s">
        <v>48</v>
      </c>
      <c r="C9" s="37" t="s">
        <v>179</v>
      </c>
      <c r="D9" s="33">
        <v>11</v>
      </c>
      <c r="E9" s="161">
        <v>829409</v>
      </c>
      <c r="F9" s="82"/>
      <c r="G9" s="83"/>
    </row>
    <row r="10" spans="1:9" s="81" customFormat="1" ht="33.75" customHeight="1" x14ac:dyDescent="0.2">
      <c r="A10" s="36" t="s">
        <v>180</v>
      </c>
      <c r="B10" s="31" t="s">
        <v>242</v>
      </c>
      <c r="C10" s="37" t="s">
        <v>181</v>
      </c>
      <c r="D10" s="33">
        <v>12</v>
      </c>
      <c r="E10" s="161">
        <v>910453</v>
      </c>
      <c r="F10" s="82"/>
      <c r="G10" s="83"/>
    </row>
    <row r="11" spans="1:9" s="81" customFormat="1" ht="33.75" customHeight="1" x14ac:dyDescent="0.2">
      <c r="A11" s="36" t="s">
        <v>182</v>
      </c>
      <c r="B11" s="31" t="s">
        <v>183</v>
      </c>
      <c r="C11" s="37" t="s">
        <v>63</v>
      </c>
      <c r="D11" s="33">
        <v>1</v>
      </c>
      <c r="E11" s="161">
        <v>209501</v>
      </c>
      <c r="F11" s="82"/>
      <c r="G11" s="83"/>
    </row>
    <row r="12" spans="1:9" s="81" customFormat="1" ht="33.75" customHeight="1" x14ac:dyDescent="0.2">
      <c r="A12" s="36" t="s">
        <v>184</v>
      </c>
      <c r="B12" s="31" t="s">
        <v>186</v>
      </c>
      <c r="C12" s="37" t="s">
        <v>185</v>
      </c>
      <c r="D12" s="33">
        <v>10</v>
      </c>
      <c r="E12" s="161">
        <v>603552</v>
      </c>
      <c r="F12" s="82"/>
      <c r="G12" s="83"/>
    </row>
    <row r="13" spans="1:9" s="81" customFormat="1" ht="33.75" customHeight="1" x14ac:dyDescent="0.2">
      <c r="A13" s="31" t="s">
        <v>187</v>
      </c>
      <c r="B13" s="31" t="s">
        <v>56</v>
      </c>
      <c r="C13" s="37" t="s">
        <v>188</v>
      </c>
      <c r="D13" s="33">
        <v>3</v>
      </c>
      <c r="E13" s="161">
        <v>17746</v>
      </c>
      <c r="F13" s="82"/>
      <c r="G13" s="83"/>
    </row>
    <row r="14" spans="1:9" s="81" customFormat="1" ht="33.75" customHeight="1" x14ac:dyDescent="0.2">
      <c r="A14" s="36" t="s">
        <v>189</v>
      </c>
      <c r="B14" s="31" t="s">
        <v>190</v>
      </c>
      <c r="C14" s="37" t="s">
        <v>191</v>
      </c>
      <c r="D14" s="33">
        <v>6</v>
      </c>
      <c r="E14" s="161">
        <v>413383</v>
      </c>
      <c r="F14" s="84"/>
      <c r="G14" s="83"/>
    </row>
    <row r="15" spans="1:9" s="81" customFormat="1" ht="33.75" customHeight="1" x14ac:dyDescent="0.2">
      <c r="A15" s="36" t="s">
        <v>225</v>
      </c>
      <c r="B15" s="31" t="s">
        <v>64</v>
      </c>
      <c r="C15" s="37" t="s">
        <v>226</v>
      </c>
      <c r="D15" s="33">
        <v>6</v>
      </c>
      <c r="E15" s="161">
        <f>299626+176000</f>
        <v>475626</v>
      </c>
      <c r="F15" s="84"/>
      <c r="G15" s="83"/>
    </row>
    <row r="16" spans="1:9" s="81" customFormat="1" ht="33.75" customHeight="1" x14ac:dyDescent="0.2">
      <c r="A16" s="36" t="s">
        <v>227</v>
      </c>
      <c r="B16" s="31" t="s">
        <v>228</v>
      </c>
      <c r="C16" s="37" t="s">
        <v>229</v>
      </c>
      <c r="D16" s="33">
        <v>13</v>
      </c>
      <c r="E16" s="161">
        <v>956780.8</v>
      </c>
      <c r="F16" s="84"/>
      <c r="G16" s="83"/>
    </row>
    <row r="17" spans="1:10" s="81" customFormat="1" ht="33.75" customHeight="1" x14ac:dyDescent="0.2">
      <c r="A17" s="36" t="s">
        <v>230</v>
      </c>
      <c r="B17" s="31" t="s">
        <v>231</v>
      </c>
      <c r="C17" s="37" t="s">
        <v>232</v>
      </c>
      <c r="D17" s="33">
        <v>1</v>
      </c>
      <c r="E17" s="161">
        <v>14313.2</v>
      </c>
      <c r="F17" s="84"/>
      <c r="G17" s="83"/>
    </row>
    <row r="18" spans="1:10" s="81" customFormat="1" ht="33.75" customHeight="1" x14ac:dyDescent="0.2">
      <c r="A18" s="36" t="s">
        <v>233</v>
      </c>
      <c r="B18" s="31" t="s">
        <v>234</v>
      </c>
      <c r="C18" s="37" t="s">
        <v>235</v>
      </c>
      <c r="D18" s="33">
        <v>3</v>
      </c>
      <c r="E18" s="161">
        <v>84224</v>
      </c>
      <c r="F18" s="84"/>
      <c r="G18" s="83"/>
    </row>
    <row r="19" spans="1:10" s="81" customFormat="1" ht="33.75" customHeight="1" x14ac:dyDescent="0.2">
      <c r="A19" s="36" t="s">
        <v>243</v>
      </c>
      <c r="B19" s="31" t="s">
        <v>244</v>
      </c>
      <c r="C19" s="37" t="s">
        <v>245</v>
      </c>
      <c r="D19" s="33">
        <v>7</v>
      </c>
      <c r="E19" s="161">
        <v>826669</v>
      </c>
      <c r="F19" s="84"/>
      <c r="G19" s="83"/>
    </row>
    <row r="20" spans="1:10" s="81" customFormat="1" ht="33.75" customHeight="1" x14ac:dyDescent="0.2">
      <c r="A20" s="36" t="s">
        <v>246</v>
      </c>
      <c r="B20" s="31" t="s">
        <v>247</v>
      </c>
      <c r="C20" s="37" t="s">
        <v>248</v>
      </c>
      <c r="D20" s="33">
        <v>8</v>
      </c>
      <c r="E20" s="161">
        <v>622056</v>
      </c>
      <c r="F20" s="84"/>
      <c r="G20" s="83"/>
    </row>
    <row r="21" spans="1:10" s="81" customFormat="1" ht="33.75" customHeight="1" x14ac:dyDescent="0.2">
      <c r="A21" s="36" t="s">
        <v>256</v>
      </c>
      <c r="B21" s="31" t="s">
        <v>257</v>
      </c>
      <c r="C21" s="37" t="s">
        <v>258</v>
      </c>
      <c r="D21" s="33">
        <v>6</v>
      </c>
      <c r="E21" s="38">
        <v>525000</v>
      </c>
      <c r="F21" s="84"/>
      <c r="G21" s="83"/>
    </row>
    <row r="22" spans="1:10" s="81" customFormat="1" ht="26.25" customHeight="1" x14ac:dyDescent="0.2">
      <c r="A22" s="36" t="s">
        <v>259</v>
      </c>
      <c r="B22" s="31" t="s">
        <v>45</v>
      </c>
      <c r="C22" s="37" t="s">
        <v>260</v>
      </c>
      <c r="D22" s="33">
        <v>3</v>
      </c>
      <c r="E22" s="38">
        <v>70000</v>
      </c>
      <c r="F22" s="84"/>
      <c r="G22" s="83"/>
    </row>
    <row r="23" spans="1:10" s="81" customFormat="1" ht="21" customHeight="1" x14ac:dyDescent="0.2">
      <c r="A23" s="31" t="s">
        <v>261</v>
      </c>
      <c r="B23" s="31" t="s">
        <v>262</v>
      </c>
      <c r="C23" s="32" t="s">
        <v>263</v>
      </c>
      <c r="D23" s="33">
        <v>1</v>
      </c>
      <c r="E23" s="38">
        <v>168247</v>
      </c>
      <c r="F23" s="84"/>
      <c r="G23" s="83"/>
      <c r="I23" s="210"/>
      <c r="J23" s="82"/>
    </row>
    <row r="24" spans="1:10" s="81" customFormat="1" ht="21" customHeight="1" x14ac:dyDescent="0.2">
      <c r="A24" s="36" t="s">
        <v>264</v>
      </c>
      <c r="B24" s="31" t="s">
        <v>265</v>
      </c>
      <c r="C24" s="37" t="s">
        <v>266</v>
      </c>
      <c r="D24" s="33">
        <v>1</v>
      </c>
      <c r="E24" s="38">
        <v>27439</v>
      </c>
      <c r="F24" s="84"/>
      <c r="G24" s="83"/>
    </row>
    <row r="25" spans="1:10" s="81" customFormat="1" ht="24.75" customHeight="1" x14ac:dyDescent="0.2">
      <c r="A25" s="31" t="s">
        <v>267</v>
      </c>
      <c r="B25" s="31" t="s">
        <v>268</v>
      </c>
      <c r="C25" s="37" t="s">
        <v>269</v>
      </c>
      <c r="D25" s="33">
        <v>9</v>
      </c>
      <c r="E25" s="38">
        <v>938004</v>
      </c>
      <c r="F25" s="84"/>
      <c r="G25" s="83"/>
    </row>
    <row r="26" spans="1:10" s="81" customFormat="1" ht="24.75" customHeight="1" x14ac:dyDescent="0.2">
      <c r="A26" s="36" t="s">
        <v>270</v>
      </c>
      <c r="B26" s="31" t="s">
        <v>55</v>
      </c>
      <c r="C26" s="37" t="s">
        <v>271</v>
      </c>
      <c r="D26" s="33">
        <v>1</v>
      </c>
      <c r="E26" s="38">
        <v>16801</v>
      </c>
      <c r="F26" s="84"/>
      <c r="G26" s="83"/>
    </row>
    <row r="27" spans="1:10" s="81" customFormat="1" ht="24.75" customHeight="1" x14ac:dyDescent="0.2">
      <c r="A27" s="36" t="s">
        <v>272</v>
      </c>
      <c r="B27" s="31" t="s">
        <v>199</v>
      </c>
      <c r="C27" s="37" t="s">
        <v>273</v>
      </c>
      <c r="D27" s="33">
        <v>4</v>
      </c>
      <c r="E27" s="38">
        <v>250000</v>
      </c>
      <c r="F27" s="84"/>
      <c r="G27" s="83"/>
    </row>
    <row r="28" spans="1:10" s="81" customFormat="1" ht="24.75" customHeight="1" x14ac:dyDescent="0.2">
      <c r="A28" s="36"/>
      <c r="B28" s="31"/>
      <c r="C28" s="37"/>
      <c r="D28" s="33"/>
      <c r="E28" s="38"/>
      <c r="F28" s="84"/>
      <c r="G28" s="83"/>
    </row>
    <row r="29" spans="1:10" s="81" customFormat="1" ht="24.75" customHeight="1" x14ac:dyDescent="0.25">
      <c r="A29" s="36"/>
      <c r="B29" s="31"/>
      <c r="C29" s="48" t="s">
        <v>44</v>
      </c>
      <c r="D29" s="49"/>
      <c r="E29" s="85">
        <f>SUM(E9:E27)</f>
        <v>7959204</v>
      </c>
      <c r="F29" s="84"/>
      <c r="G29" s="83"/>
    </row>
    <row r="30" spans="1:10" s="81" customFormat="1" ht="24.75" customHeight="1" x14ac:dyDescent="0.25">
      <c r="A30" s="36"/>
      <c r="B30" s="31"/>
      <c r="C30" s="48" t="s">
        <v>42</v>
      </c>
      <c r="D30" s="33"/>
      <c r="E30" s="50">
        <v>8752868.7699999996</v>
      </c>
      <c r="F30" s="84"/>
      <c r="G30" s="83"/>
    </row>
    <row r="31" spans="1:10" s="81" customFormat="1" ht="24.75" customHeight="1" x14ac:dyDescent="0.25">
      <c r="A31" s="36"/>
      <c r="B31" s="31"/>
      <c r="C31" s="32"/>
      <c r="D31" s="52" t="s">
        <v>15</v>
      </c>
      <c r="E31" s="50">
        <f>SUM(E29:E30)</f>
        <v>16712072.77</v>
      </c>
      <c r="F31" s="84"/>
      <c r="G31" s="83"/>
    </row>
    <row r="32" spans="1:10" s="81" customFormat="1" ht="24.75" customHeight="1" x14ac:dyDescent="0.25">
      <c r="A32" s="86"/>
      <c r="C32" s="87"/>
      <c r="D32" s="88"/>
      <c r="E32" s="90"/>
      <c r="F32" s="84"/>
      <c r="G32" s="83"/>
    </row>
    <row r="33" spans="1:7" s="81" customFormat="1" ht="24.75" customHeight="1" x14ac:dyDescent="0.25">
      <c r="A33" s="723" t="s">
        <v>155</v>
      </c>
      <c r="B33" s="723"/>
      <c r="C33" s="723"/>
      <c r="D33" s="723"/>
      <c r="E33" s="723"/>
      <c r="F33" s="84"/>
      <c r="G33" s="83"/>
    </row>
    <row r="34" spans="1:7" s="81" customFormat="1" ht="24.75" customHeight="1" x14ac:dyDescent="0.25">
      <c r="A34" s="86"/>
      <c r="C34" s="87"/>
      <c r="D34" s="88"/>
      <c r="E34" s="90"/>
      <c r="F34" s="84"/>
      <c r="G34" s="83"/>
    </row>
    <row r="35" spans="1:7" s="81" customFormat="1" ht="24.75" customHeight="1" x14ac:dyDescent="0.25">
      <c r="A35" s="60"/>
      <c r="B35" s="61"/>
      <c r="C35" s="62"/>
      <c r="D35" s="63" t="s">
        <v>9</v>
      </c>
      <c r="E35" s="64"/>
      <c r="F35" s="84"/>
      <c r="G35" s="83"/>
    </row>
    <row r="36" spans="1:7" s="81" customFormat="1" ht="24.75" customHeight="1" x14ac:dyDescent="0.25">
      <c r="A36" s="68" t="s">
        <v>11</v>
      </c>
      <c r="B36" s="69" t="s">
        <v>12</v>
      </c>
      <c r="C36" s="69" t="s">
        <v>7</v>
      </c>
      <c r="D36" s="69" t="s">
        <v>10</v>
      </c>
      <c r="E36" s="70" t="s">
        <v>8</v>
      </c>
      <c r="F36" s="84"/>
      <c r="G36" s="83"/>
    </row>
    <row r="37" spans="1:7" s="81" customFormat="1" ht="24.75" customHeight="1" x14ac:dyDescent="0.2">
      <c r="A37" s="74"/>
      <c r="B37" s="75"/>
      <c r="C37" s="76"/>
      <c r="D37" s="77"/>
      <c r="E37" s="78"/>
      <c r="F37" s="84"/>
      <c r="G37" s="83"/>
    </row>
    <row r="38" spans="1:7" s="81" customFormat="1" ht="24.75" customHeight="1" x14ac:dyDescent="0.2">
      <c r="A38" s="36" t="s">
        <v>282</v>
      </c>
      <c r="B38" s="31" t="s">
        <v>58</v>
      </c>
      <c r="C38" s="37" t="s">
        <v>283</v>
      </c>
      <c r="D38" s="33">
        <v>2</v>
      </c>
      <c r="E38" s="38">
        <v>334373</v>
      </c>
      <c r="F38" s="84"/>
      <c r="G38" s="83"/>
    </row>
    <row r="39" spans="1:7" s="81" customFormat="1" ht="24.75" customHeight="1" x14ac:dyDescent="0.2">
      <c r="A39" s="36" t="s">
        <v>284</v>
      </c>
      <c r="B39" s="31" t="s">
        <v>47</v>
      </c>
      <c r="C39" s="37" t="s">
        <v>285</v>
      </c>
      <c r="D39" s="33">
        <v>4</v>
      </c>
      <c r="E39" s="38">
        <v>239541</v>
      </c>
      <c r="F39" s="84"/>
      <c r="G39" s="83"/>
    </row>
    <row r="40" spans="1:7" s="81" customFormat="1" ht="24.75" customHeight="1" x14ac:dyDescent="0.2">
      <c r="A40" s="36" t="s">
        <v>286</v>
      </c>
      <c r="B40" s="31" t="s">
        <v>287</v>
      </c>
      <c r="C40" s="37" t="s">
        <v>288</v>
      </c>
      <c r="D40" s="33">
        <v>2</v>
      </c>
      <c r="E40" s="38">
        <v>111247</v>
      </c>
      <c r="F40" s="84"/>
      <c r="G40" s="83"/>
    </row>
    <row r="41" spans="1:7" s="81" customFormat="1" ht="24.75" customHeight="1" x14ac:dyDescent="0.2">
      <c r="A41" s="36" t="s">
        <v>289</v>
      </c>
      <c r="B41" s="31" t="s">
        <v>291</v>
      </c>
      <c r="C41" s="37" t="s">
        <v>290</v>
      </c>
      <c r="D41" s="33">
        <v>4</v>
      </c>
      <c r="E41" s="38">
        <v>170517</v>
      </c>
      <c r="F41" s="84"/>
      <c r="G41" s="83"/>
    </row>
    <row r="42" spans="1:7" s="81" customFormat="1" ht="24.75" customHeight="1" x14ac:dyDescent="0.2">
      <c r="A42" s="31" t="s">
        <v>292</v>
      </c>
      <c r="B42" s="31" t="s">
        <v>293</v>
      </c>
      <c r="C42" s="37" t="s">
        <v>294</v>
      </c>
      <c r="D42" s="33">
        <v>3</v>
      </c>
      <c r="E42" s="38">
        <v>24710</v>
      </c>
      <c r="F42" s="84"/>
      <c r="G42" s="83"/>
    </row>
    <row r="43" spans="1:7" s="81" customFormat="1" ht="24.75" customHeight="1" x14ac:dyDescent="0.2">
      <c r="A43" s="36" t="s">
        <v>335</v>
      </c>
      <c r="B43" s="31" t="s">
        <v>336</v>
      </c>
      <c r="C43" s="37" t="s">
        <v>337</v>
      </c>
      <c r="D43" s="33">
        <v>4</v>
      </c>
      <c r="E43" s="38">
        <v>122450.72</v>
      </c>
      <c r="F43" s="84"/>
      <c r="G43" s="83"/>
    </row>
    <row r="44" spans="1:7" s="81" customFormat="1" ht="24.75" customHeight="1" x14ac:dyDescent="0.2">
      <c r="A44" s="36" t="s">
        <v>338</v>
      </c>
      <c r="B44" s="31" t="s">
        <v>339</v>
      </c>
      <c r="C44" s="37" t="s">
        <v>340</v>
      </c>
      <c r="D44" s="33">
        <v>7</v>
      </c>
      <c r="E44" s="38">
        <v>568233</v>
      </c>
      <c r="F44" s="84"/>
      <c r="G44" s="83"/>
    </row>
    <row r="45" spans="1:7" s="81" customFormat="1" ht="24.75" customHeight="1" x14ac:dyDescent="0.2">
      <c r="A45" s="36" t="s">
        <v>341</v>
      </c>
      <c r="B45" s="31" t="s">
        <v>291</v>
      </c>
      <c r="C45" s="37" t="s">
        <v>342</v>
      </c>
      <c r="D45" s="33">
        <v>1</v>
      </c>
      <c r="E45" s="38">
        <v>215000</v>
      </c>
      <c r="F45" s="84"/>
      <c r="G45" s="83"/>
    </row>
    <row r="46" spans="1:7" s="81" customFormat="1" ht="24.75" customHeight="1" x14ac:dyDescent="0.2">
      <c r="A46" s="36" t="s">
        <v>343</v>
      </c>
      <c r="B46" s="45" t="s">
        <v>345</v>
      </c>
      <c r="C46" s="45" t="s">
        <v>344</v>
      </c>
      <c r="D46" s="33">
        <v>4</v>
      </c>
      <c r="E46" s="38">
        <v>364001.72</v>
      </c>
      <c r="F46" s="84"/>
      <c r="G46" s="83"/>
    </row>
    <row r="47" spans="1:7" s="81" customFormat="1" ht="24.75" customHeight="1" x14ac:dyDescent="0.2">
      <c r="A47" s="36" t="s">
        <v>289</v>
      </c>
      <c r="B47" s="45" t="s">
        <v>48</v>
      </c>
      <c r="C47" s="32" t="s">
        <v>346</v>
      </c>
      <c r="D47" s="33">
        <v>1</v>
      </c>
      <c r="E47" s="38">
        <v>63576</v>
      </c>
      <c r="F47" s="84"/>
      <c r="G47" s="83"/>
    </row>
    <row r="48" spans="1:7" s="81" customFormat="1" ht="24.75" customHeight="1" x14ac:dyDescent="0.2">
      <c r="A48" s="36" t="s">
        <v>347</v>
      </c>
      <c r="B48" s="45" t="s">
        <v>348</v>
      </c>
      <c r="C48" s="32" t="s">
        <v>263</v>
      </c>
      <c r="D48" s="33">
        <v>1</v>
      </c>
      <c r="E48" s="38">
        <v>138764</v>
      </c>
      <c r="F48" s="84"/>
      <c r="G48" s="83"/>
    </row>
    <row r="49" spans="1:7" s="81" customFormat="1" ht="24.75" customHeight="1" x14ac:dyDescent="0.2">
      <c r="A49" s="40" t="s">
        <v>349</v>
      </c>
      <c r="B49" s="41" t="s">
        <v>391</v>
      </c>
      <c r="C49" s="42" t="s">
        <v>350</v>
      </c>
      <c r="D49" s="43">
        <v>6</v>
      </c>
      <c r="E49" s="44">
        <v>368922</v>
      </c>
      <c r="F49" s="84"/>
      <c r="G49" s="83"/>
    </row>
    <row r="50" spans="1:7" s="81" customFormat="1" ht="24.75" customHeight="1" x14ac:dyDescent="0.2">
      <c r="A50" s="36" t="s">
        <v>382</v>
      </c>
      <c r="B50" s="45" t="s">
        <v>383</v>
      </c>
      <c r="C50" s="32" t="s">
        <v>384</v>
      </c>
      <c r="D50" s="33">
        <v>3</v>
      </c>
      <c r="E50" s="38">
        <v>250000</v>
      </c>
      <c r="F50" s="84"/>
      <c r="G50" s="83"/>
    </row>
    <row r="51" spans="1:7" s="81" customFormat="1" ht="24.75" customHeight="1" x14ac:dyDescent="0.2">
      <c r="A51" s="36" t="s">
        <v>388</v>
      </c>
      <c r="B51" s="45" t="s">
        <v>389</v>
      </c>
      <c r="C51" s="32" t="s">
        <v>390</v>
      </c>
      <c r="D51" s="33">
        <v>8</v>
      </c>
      <c r="E51" s="38">
        <f>358380.72</f>
        <v>358380.72</v>
      </c>
      <c r="F51" s="84"/>
      <c r="G51" s="83"/>
    </row>
    <row r="52" spans="1:7" s="81" customFormat="1" ht="24.75" customHeight="1" x14ac:dyDescent="0.2">
      <c r="A52" s="36" t="s">
        <v>385</v>
      </c>
      <c r="B52" s="45" t="s">
        <v>386</v>
      </c>
      <c r="C52" s="32" t="s">
        <v>387</v>
      </c>
      <c r="D52" s="33">
        <v>4</v>
      </c>
      <c r="E52" s="38">
        <v>249340.55</v>
      </c>
      <c r="F52" s="84"/>
      <c r="G52" s="83"/>
    </row>
    <row r="53" spans="1:7" s="81" customFormat="1" ht="24.75" customHeight="1" x14ac:dyDescent="0.2">
      <c r="A53" s="36" t="s">
        <v>402</v>
      </c>
      <c r="B53" s="45" t="s">
        <v>45</v>
      </c>
      <c r="C53" s="32" t="s">
        <v>403</v>
      </c>
      <c r="D53" s="33">
        <v>4</v>
      </c>
      <c r="E53" s="38">
        <v>39305.72</v>
      </c>
      <c r="F53" s="84"/>
      <c r="G53" s="83"/>
    </row>
    <row r="54" spans="1:7" s="81" customFormat="1" ht="24.75" hidden="1" customHeight="1" x14ac:dyDescent="0.2">
      <c r="A54" s="36"/>
      <c r="B54" s="45"/>
      <c r="C54" s="32"/>
      <c r="D54" s="33"/>
      <c r="E54" s="38"/>
      <c r="F54" s="84"/>
      <c r="G54" s="83"/>
    </row>
    <row r="55" spans="1:7" s="81" customFormat="1" ht="24.75" hidden="1" customHeight="1" x14ac:dyDescent="0.2">
      <c r="A55" s="36"/>
      <c r="B55" s="45"/>
      <c r="C55" s="32"/>
      <c r="D55" s="33"/>
      <c r="E55" s="38"/>
      <c r="F55" s="84"/>
      <c r="G55" s="83"/>
    </row>
    <row r="56" spans="1:7" s="81" customFormat="1" ht="24.75" hidden="1" customHeight="1" x14ac:dyDescent="0.2">
      <c r="A56" s="36"/>
      <c r="B56" s="45"/>
      <c r="C56" s="32"/>
      <c r="D56" s="33"/>
      <c r="E56" s="38"/>
      <c r="F56" s="84"/>
      <c r="G56" s="83"/>
    </row>
    <row r="57" spans="1:7" s="81" customFormat="1" ht="24.75" hidden="1" customHeight="1" x14ac:dyDescent="0.25">
      <c r="A57" s="36"/>
      <c r="B57" s="45"/>
      <c r="C57" s="32"/>
      <c r="D57" s="33"/>
      <c r="E57" s="38"/>
      <c r="F57" s="523"/>
      <c r="G57" s="523"/>
    </row>
    <row r="58" spans="1:7" s="81" customFormat="1" ht="24.75" hidden="1" customHeight="1" x14ac:dyDescent="0.25">
      <c r="A58" s="36"/>
      <c r="B58" s="45"/>
      <c r="C58" s="32"/>
      <c r="D58" s="33"/>
      <c r="E58" s="38"/>
      <c r="F58" s="286"/>
      <c r="G58" s="286"/>
    </row>
    <row r="59" spans="1:7" s="81" customFormat="1" ht="24.75" hidden="1" customHeight="1" x14ac:dyDescent="0.25">
      <c r="A59" s="36"/>
      <c r="B59" s="45"/>
      <c r="C59" s="32"/>
      <c r="D59" s="33"/>
      <c r="E59" s="38"/>
      <c r="F59" s="286"/>
      <c r="G59" s="286"/>
    </row>
    <row r="60" spans="1:7" s="81" customFormat="1" ht="24.75" hidden="1" customHeight="1" x14ac:dyDescent="0.25">
      <c r="A60" s="36"/>
      <c r="B60" s="45"/>
      <c r="C60" s="32"/>
      <c r="D60" s="33"/>
      <c r="E60" s="38"/>
      <c r="F60" s="286"/>
      <c r="G60" s="286"/>
    </row>
    <row r="61" spans="1:7" s="81" customFormat="1" ht="24.75" customHeight="1" x14ac:dyDescent="0.25">
      <c r="A61" s="42"/>
      <c r="B61" s="31"/>
      <c r="C61" s="48" t="s">
        <v>44</v>
      </c>
      <c r="D61" s="49"/>
      <c r="E61" s="85">
        <f>SUM(E38:E60)</f>
        <v>3618362.43</v>
      </c>
      <c r="F61" s="286"/>
      <c r="G61" s="286"/>
    </row>
    <row r="62" spans="1:7" s="81" customFormat="1" ht="24.75" customHeight="1" x14ac:dyDescent="0.25">
      <c r="A62" s="42"/>
      <c r="B62" s="31"/>
      <c r="C62" s="48" t="s">
        <v>42</v>
      </c>
      <c r="D62" s="33"/>
      <c r="E62" s="50">
        <f>10948560.46-1078000</f>
        <v>9870560.4600000009</v>
      </c>
      <c r="F62" s="286"/>
      <c r="G62" s="286"/>
    </row>
    <row r="63" spans="1:7" s="81" customFormat="1" ht="24.75" customHeight="1" x14ac:dyDescent="0.25">
      <c r="A63" s="51"/>
      <c r="B63" s="31"/>
      <c r="C63" s="32"/>
      <c r="D63" s="52" t="s">
        <v>15</v>
      </c>
      <c r="E63" s="50">
        <f>SUM(E61:E62)</f>
        <v>13488922.890000001</v>
      </c>
      <c r="F63" s="286"/>
      <c r="G63" s="286"/>
    </row>
    <row r="64" spans="1:7" s="81" customFormat="1" ht="24.75" customHeight="1" x14ac:dyDescent="0.25">
      <c r="A64" s="86"/>
      <c r="C64" s="87"/>
      <c r="D64" s="88"/>
      <c r="E64" s="199"/>
      <c r="F64" s="551"/>
      <c r="G64" s="551"/>
    </row>
    <row r="65" spans="1:7" s="81" customFormat="1" ht="24.75" customHeight="1" x14ac:dyDescent="0.25">
      <c r="A65" s="86"/>
      <c r="C65" s="87"/>
      <c r="D65" s="88"/>
      <c r="E65" s="199"/>
      <c r="F65" s="551"/>
      <c r="G65" s="551"/>
    </row>
    <row r="66" spans="1:7" s="81" customFormat="1" ht="24.75" customHeight="1" x14ac:dyDescent="0.25">
      <c r="A66" s="723" t="s">
        <v>156</v>
      </c>
      <c r="B66" s="723"/>
      <c r="C66" s="723"/>
      <c r="D66" s="723"/>
      <c r="E66" s="723"/>
      <c r="F66" s="84"/>
      <c r="G66" s="83"/>
    </row>
    <row r="67" spans="1:7" s="81" customFormat="1" ht="24.75" customHeight="1" x14ac:dyDescent="0.25">
      <c r="A67" s="86"/>
      <c r="C67" s="87"/>
      <c r="D67" s="88"/>
      <c r="E67" s="90"/>
      <c r="F67" s="84"/>
      <c r="G67" s="83"/>
    </row>
    <row r="68" spans="1:7" s="81" customFormat="1" ht="24.75" customHeight="1" x14ac:dyDescent="0.25">
      <c r="A68" s="60"/>
      <c r="B68" s="61"/>
      <c r="C68" s="62"/>
      <c r="D68" s="63" t="s">
        <v>9</v>
      </c>
      <c r="E68" s="64"/>
      <c r="F68" s="84"/>
      <c r="G68" s="83"/>
    </row>
    <row r="69" spans="1:7" s="81" customFormat="1" ht="24.75" customHeight="1" x14ac:dyDescent="0.25">
      <c r="A69" s="68" t="s">
        <v>11</v>
      </c>
      <c r="B69" s="69" t="s">
        <v>12</v>
      </c>
      <c r="C69" s="69" t="s">
        <v>7</v>
      </c>
      <c r="D69" s="69" t="s">
        <v>10</v>
      </c>
      <c r="E69" s="70" t="s">
        <v>8</v>
      </c>
      <c r="F69" s="84"/>
      <c r="G69" s="83"/>
    </row>
    <row r="70" spans="1:7" s="81" customFormat="1" ht="24.75" customHeight="1" x14ac:dyDescent="0.2">
      <c r="A70" s="74"/>
      <c r="B70" s="75"/>
      <c r="C70" s="76"/>
      <c r="D70" s="77"/>
      <c r="E70" s="78"/>
      <c r="F70" s="84"/>
      <c r="G70" s="83"/>
    </row>
    <row r="71" spans="1:7" s="81" customFormat="1" ht="24.75" customHeight="1" x14ac:dyDescent="0.2">
      <c r="A71" s="36" t="s">
        <v>432</v>
      </c>
      <c r="B71" s="31" t="s">
        <v>56</v>
      </c>
      <c r="C71" s="37" t="s">
        <v>433</v>
      </c>
      <c r="D71" s="33">
        <v>5</v>
      </c>
      <c r="E71" s="38">
        <v>79287</v>
      </c>
      <c r="F71" s="84"/>
      <c r="G71" s="83"/>
    </row>
    <row r="72" spans="1:7" s="81" customFormat="1" ht="24.75" customHeight="1" x14ac:dyDescent="0.2">
      <c r="A72" s="36" t="s">
        <v>434</v>
      </c>
      <c r="B72" s="31" t="s">
        <v>228</v>
      </c>
      <c r="C72" s="37" t="s">
        <v>435</v>
      </c>
      <c r="D72" s="33">
        <v>25</v>
      </c>
      <c r="E72" s="38">
        <v>1323232.81</v>
      </c>
      <c r="F72" s="84"/>
      <c r="G72" s="83"/>
    </row>
    <row r="73" spans="1:7" s="81" customFormat="1" ht="24.75" customHeight="1" x14ac:dyDescent="0.2">
      <c r="A73" s="36" t="s">
        <v>436</v>
      </c>
      <c r="B73" s="31" t="s">
        <v>114</v>
      </c>
      <c r="C73" s="37" t="s">
        <v>437</v>
      </c>
      <c r="D73" s="33">
        <v>2</v>
      </c>
      <c r="E73" s="38">
        <v>70000</v>
      </c>
      <c r="F73" s="84"/>
      <c r="G73" s="83"/>
    </row>
    <row r="74" spans="1:7" s="81" customFormat="1" ht="24.75" customHeight="1" x14ac:dyDescent="0.2">
      <c r="A74" s="36" t="s">
        <v>438</v>
      </c>
      <c r="B74" s="31" t="s">
        <v>439</v>
      </c>
      <c r="C74" s="37" t="s">
        <v>440</v>
      </c>
      <c r="D74" s="33">
        <v>6</v>
      </c>
      <c r="E74" s="38">
        <v>2042164</v>
      </c>
      <c r="F74" s="84"/>
      <c r="G74" s="83"/>
    </row>
    <row r="75" spans="1:7" s="81" customFormat="1" ht="24.75" customHeight="1" x14ac:dyDescent="0.2">
      <c r="A75" s="31" t="s">
        <v>441</v>
      </c>
      <c r="B75" s="31" t="s">
        <v>69</v>
      </c>
      <c r="C75" s="37" t="s">
        <v>442</v>
      </c>
      <c r="D75" s="33">
        <v>7</v>
      </c>
      <c r="E75" s="38">
        <v>2298244.96</v>
      </c>
      <c r="F75" s="84"/>
      <c r="G75" s="83"/>
    </row>
    <row r="76" spans="1:7" s="81" customFormat="1" ht="24.75" customHeight="1" x14ac:dyDescent="0.2">
      <c r="A76" s="36" t="s">
        <v>476</v>
      </c>
      <c r="B76" s="31" t="s">
        <v>478</v>
      </c>
      <c r="C76" s="37" t="s">
        <v>477</v>
      </c>
      <c r="D76" s="33">
        <v>1</v>
      </c>
      <c r="E76" s="38">
        <v>39878</v>
      </c>
      <c r="F76" s="84"/>
      <c r="G76" s="83"/>
    </row>
    <row r="77" spans="1:7" s="81" customFormat="1" ht="24.75" customHeight="1" x14ac:dyDescent="0.2">
      <c r="A77" s="36" t="s">
        <v>479</v>
      </c>
      <c r="B77" s="31" t="s">
        <v>55</v>
      </c>
      <c r="C77" s="37" t="s">
        <v>480</v>
      </c>
      <c r="D77" s="33">
        <v>7</v>
      </c>
      <c r="E77" s="38">
        <v>290115.71999999997</v>
      </c>
      <c r="F77" s="84"/>
      <c r="G77" s="83"/>
    </row>
    <row r="78" spans="1:7" s="81" customFormat="1" ht="24.75" customHeight="1" x14ac:dyDescent="0.2">
      <c r="A78" s="36" t="s">
        <v>335</v>
      </c>
      <c r="B78" s="45" t="s">
        <v>336</v>
      </c>
      <c r="C78" s="45" t="s">
        <v>481</v>
      </c>
      <c r="D78" s="33">
        <v>3</v>
      </c>
      <c r="E78" s="38">
        <v>59079</v>
      </c>
      <c r="F78" s="84"/>
      <c r="G78" s="83"/>
    </row>
    <row r="79" spans="1:7" s="81" customFormat="1" ht="24.75" customHeight="1" x14ac:dyDescent="0.2">
      <c r="A79" s="36" t="s">
        <v>482</v>
      </c>
      <c r="B79" s="45" t="s">
        <v>427</v>
      </c>
      <c r="C79" s="32" t="s">
        <v>483</v>
      </c>
      <c r="D79" s="33">
        <v>1</v>
      </c>
      <c r="E79" s="38">
        <v>27636</v>
      </c>
      <c r="F79" s="84"/>
      <c r="G79" s="83"/>
    </row>
    <row r="80" spans="1:7" s="81" customFormat="1" ht="24.75" customHeight="1" x14ac:dyDescent="0.2">
      <c r="A80" s="36" t="s">
        <v>484</v>
      </c>
      <c r="B80" s="45" t="s">
        <v>485</v>
      </c>
      <c r="C80" s="32" t="s">
        <v>486</v>
      </c>
      <c r="D80" s="33">
        <v>1</v>
      </c>
      <c r="E80" s="38">
        <v>10541</v>
      </c>
      <c r="F80" s="84"/>
      <c r="G80" s="83"/>
    </row>
    <row r="81" spans="1:7" s="81" customFormat="1" ht="24.75" customHeight="1" x14ac:dyDescent="0.2">
      <c r="A81" s="40" t="s">
        <v>487</v>
      </c>
      <c r="B81" s="41" t="s">
        <v>48</v>
      </c>
      <c r="C81" s="42" t="s">
        <v>488</v>
      </c>
      <c r="D81" s="43">
        <v>10</v>
      </c>
      <c r="E81" s="44">
        <f>780000+547768.8</f>
        <v>1327768.8</v>
      </c>
      <c r="F81" s="84"/>
      <c r="G81" s="83"/>
    </row>
    <row r="82" spans="1:7" s="81" customFormat="1" ht="24.75" customHeight="1" x14ac:dyDescent="0.2">
      <c r="A82" s="36" t="s">
        <v>489</v>
      </c>
      <c r="B82" s="45" t="s">
        <v>490</v>
      </c>
      <c r="C82" s="32" t="s">
        <v>491</v>
      </c>
      <c r="D82" s="33">
        <v>1</v>
      </c>
      <c r="E82" s="38">
        <v>12152</v>
      </c>
      <c r="F82" s="84"/>
      <c r="G82" s="83"/>
    </row>
    <row r="83" spans="1:7" s="81" customFormat="1" ht="24.75" customHeight="1" x14ac:dyDescent="0.2">
      <c r="A83" s="36" t="s">
        <v>492</v>
      </c>
      <c r="B83" s="45" t="s">
        <v>47</v>
      </c>
      <c r="C83" s="32" t="s">
        <v>447</v>
      </c>
      <c r="D83" s="33">
        <v>7</v>
      </c>
      <c r="E83" s="38">
        <v>486874.29</v>
      </c>
      <c r="F83" s="84"/>
      <c r="G83" s="83"/>
    </row>
    <row r="84" spans="1:7" s="81" customFormat="1" ht="24.75" customHeight="1" x14ac:dyDescent="0.2">
      <c r="A84" s="36" t="s">
        <v>493</v>
      </c>
      <c r="B84" s="45" t="s">
        <v>494</v>
      </c>
      <c r="C84" s="32" t="s">
        <v>495</v>
      </c>
      <c r="D84" s="33">
        <v>1</v>
      </c>
      <c r="E84" s="38">
        <v>14810</v>
      </c>
      <c r="F84" s="84"/>
      <c r="G84" s="83"/>
    </row>
    <row r="85" spans="1:7" s="81" customFormat="1" ht="24.75" customHeight="1" x14ac:dyDescent="0.2">
      <c r="A85" s="31" t="s">
        <v>500</v>
      </c>
      <c r="B85" s="31" t="s">
        <v>89</v>
      </c>
      <c r="C85" s="37" t="s">
        <v>503</v>
      </c>
      <c r="D85" s="33">
        <v>2</v>
      </c>
      <c r="E85" s="38">
        <v>65166.44</v>
      </c>
      <c r="F85" s="84"/>
      <c r="G85" s="83"/>
    </row>
    <row r="86" spans="1:7" s="81" customFormat="1" ht="24.75" customHeight="1" x14ac:dyDescent="0.2">
      <c r="A86" s="36" t="s">
        <v>501</v>
      </c>
      <c r="B86" s="31" t="s">
        <v>502</v>
      </c>
      <c r="C86" s="37" t="s">
        <v>504</v>
      </c>
      <c r="D86" s="33">
        <v>3</v>
      </c>
      <c r="E86" s="38">
        <v>102527</v>
      </c>
      <c r="F86" s="84"/>
      <c r="G86" s="83"/>
    </row>
    <row r="87" spans="1:7" s="81" customFormat="1" ht="24.75" customHeight="1" x14ac:dyDescent="0.2">
      <c r="A87" s="36" t="s">
        <v>565</v>
      </c>
      <c r="B87" s="31" t="s">
        <v>247</v>
      </c>
      <c r="C87" s="37" t="s">
        <v>566</v>
      </c>
      <c r="D87" s="33">
        <v>1</v>
      </c>
      <c r="E87" s="38">
        <v>41226.050000000003</v>
      </c>
      <c r="F87" s="84"/>
      <c r="G87" s="83"/>
    </row>
    <row r="88" spans="1:7" s="81" customFormat="1" ht="24.75" customHeight="1" x14ac:dyDescent="0.2">
      <c r="A88" s="36" t="s">
        <v>567</v>
      </c>
      <c r="B88" s="45" t="s">
        <v>48</v>
      </c>
      <c r="C88" s="45" t="s">
        <v>568</v>
      </c>
      <c r="D88" s="33">
        <v>2</v>
      </c>
      <c r="E88" s="38">
        <v>100663.96</v>
      </c>
      <c r="F88" s="84"/>
      <c r="G88" s="83"/>
    </row>
    <row r="89" spans="1:7" s="81" customFormat="1" ht="24.75" customHeight="1" x14ac:dyDescent="0.2">
      <c r="A89" s="36" t="s">
        <v>569</v>
      </c>
      <c r="B89" s="45" t="s">
        <v>312</v>
      </c>
      <c r="C89" s="32" t="s">
        <v>570</v>
      </c>
      <c r="D89" s="33">
        <v>1</v>
      </c>
      <c r="E89" s="38">
        <v>46585.599999999999</v>
      </c>
      <c r="F89" s="84"/>
      <c r="G89" s="83"/>
    </row>
    <row r="90" spans="1:7" s="81" customFormat="1" ht="24.75" customHeight="1" x14ac:dyDescent="0.2">
      <c r="A90" s="40" t="s">
        <v>571</v>
      </c>
      <c r="B90" s="41" t="s">
        <v>518</v>
      </c>
      <c r="C90" s="42" t="s">
        <v>572</v>
      </c>
      <c r="D90" s="43">
        <v>2</v>
      </c>
      <c r="E90" s="44">
        <v>39628</v>
      </c>
      <c r="F90" s="84"/>
      <c r="G90" s="83"/>
    </row>
    <row r="91" spans="1:7" s="81" customFormat="1" ht="24.75" customHeight="1" x14ac:dyDescent="0.2">
      <c r="A91" s="36" t="s">
        <v>573</v>
      </c>
      <c r="B91" s="45" t="s">
        <v>190</v>
      </c>
      <c r="C91" s="32" t="s">
        <v>574</v>
      </c>
      <c r="D91" s="33">
        <v>1</v>
      </c>
      <c r="E91" s="38">
        <v>130298.72</v>
      </c>
      <c r="F91" s="84"/>
      <c r="G91" s="83"/>
    </row>
    <row r="92" spans="1:7" s="81" customFormat="1" ht="24.75" customHeight="1" x14ac:dyDescent="0.2">
      <c r="A92" s="36"/>
      <c r="B92" s="45"/>
      <c r="C92" s="32"/>
      <c r="D92" s="33"/>
      <c r="E92" s="38"/>
      <c r="F92" s="84"/>
      <c r="G92" s="83"/>
    </row>
    <row r="93" spans="1:7" s="81" customFormat="1" ht="24.75" hidden="1" customHeight="1" x14ac:dyDescent="0.2">
      <c r="A93" s="36"/>
      <c r="B93" s="45"/>
      <c r="C93" s="32"/>
      <c r="D93" s="33"/>
      <c r="E93" s="38"/>
      <c r="F93" s="84"/>
      <c r="G93" s="83"/>
    </row>
    <row r="94" spans="1:7" s="81" customFormat="1" ht="24.75" hidden="1" customHeight="1" x14ac:dyDescent="0.2">
      <c r="A94" s="36"/>
      <c r="B94" s="45"/>
      <c r="C94" s="32"/>
      <c r="D94" s="33"/>
      <c r="E94" s="38"/>
      <c r="F94" s="84"/>
      <c r="G94" s="83"/>
    </row>
    <row r="95" spans="1:7" s="81" customFormat="1" ht="24.75" hidden="1" customHeight="1" x14ac:dyDescent="0.2">
      <c r="A95" s="36"/>
      <c r="B95" s="45"/>
      <c r="C95" s="32"/>
      <c r="D95" s="33"/>
      <c r="E95" s="38"/>
      <c r="F95" s="84"/>
      <c r="G95" s="83"/>
    </row>
    <row r="96" spans="1:7" s="81" customFormat="1" ht="24.75" hidden="1" customHeight="1" x14ac:dyDescent="0.25">
      <c r="A96" s="36"/>
      <c r="B96" s="45"/>
      <c r="C96" s="32"/>
      <c r="D96" s="33"/>
      <c r="E96" s="38"/>
      <c r="F96" s="551"/>
      <c r="G96" s="551"/>
    </row>
    <row r="97" spans="1:7" s="81" customFormat="1" ht="24.75" hidden="1" customHeight="1" x14ac:dyDescent="0.25">
      <c r="A97" s="36"/>
      <c r="B97" s="45"/>
      <c r="C97" s="32"/>
      <c r="D97" s="33"/>
      <c r="E97" s="38"/>
      <c r="F97" s="551"/>
      <c r="G97" s="551"/>
    </row>
    <row r="98" spans="1:7" s="81" customFormat="1" ht="24.75" hidden="1" customHeight="1" x14ac:dyDescent="0.25">
      <c r="A98" s="36"/>
      <c r="B98" s="45"/>
      <c r="C98" s="32"/>
      <c r="D98" s="33"/>
      <c r="E98" s="38"/>
      <c r="F98" s="551"/>
      <c r="G98" s="551"/>
    </row>
    <row r="99" spans="1:7" s="81" customFormat="1" ht="24.75" hidden="1" customHeight="1" x14ac:dyDescent="0.25">
      <c r="A99" s="36"/>
      <c r="B99" s="45"/>
      <c r="C99" s="32"/>
      <c r="D99" s="33"/>
      <c r="E99" s="38"/>
      <c r="F99" s="551"/>
      <c r="G99" s="551"/>
    </row>
    <row r="100" spans="1:7" s="81" customFormat="1" ht="24.75" customHeight="1" x14ac:dyDescent="0.25">
      <c r="A100" s="42"/>
      <c r="B100" s="31"/>
      <c r="C100" s="48" t="s">
        <v>44</v>
      </c>
      <c r="D100" s="49"/>
      <c r="E100" s="85">
        <f>SUM(E71:E91)</f>
        <v>8607879.3499999996</v>
      </c>
      <c r="F100" s="551"/>
      <c r="G100" s="551"/>
    </row>
    <row r="101" spans="1:7" s="81" customFormat="1" ht="24.75" customHeight="1" x14ac:dyDescent="0.25">
      <c r="A101" s="42"/>
      <c r="B101" s="31"/>
      <c r="C101" s="48" t="s">
        <v>42</v>
      </c>
      <c r="D101" s="33"/>
      <c r="E101" s="50">
        <v>11289420</v>
      </c>
      <c r="F101" s="551"/>
      <c r="G101" s="551"/>
    </row>
    <row r="102" spans="1:7" s="81" customFormat="1" ht="24.75" customHeight="1" x14ac:dyDescent="0.25">
      <c r="A102" s="51"/>
      <c r="B102" s="31"/>
      <c r="C102" s="32"/>
      <c r="D102" s="52" t="s">
        <v>15</v>
      </c>
      <c r="E102" s="50">
        <f>SUM(E100:E101)</f>
        <v>19897299.350000001</v>
      </c>
      <c r="F102" s="551"/>
      <c r="G102" s="551"/>
    </row>
    <row r="103" spans="1:7" s="81" customFormat="1" ht="24.75" customHeight="1" x14ac:dyDescent="0.25">
      <c r="A103" s="86"/>
      <c r="C103" s="87"/>
      <c r="D103" s="88"/>
      <c r="E103" s="199"/>
      <c r="F103" s="551"/>
      <c r="G103" s="551"/>
    </row>
    <row r="104" spans="1:7" s="81" customFormat="1" ht="24.75" customHeight="1" thickBot="1" x14ac:dyDescent="0.3">
      <c r="A104" s="86"/>
      <c r="C104" s="87"/>
      <c r="D104" s="88"/>
      <c r="E104" s="90"/>
      <c r="F104" s="286"/>
      <c r="G104" s="286"/>
    </row>
    <row r="105" spans="1:7" s="81" customFormat="1" ht="24.75" hidden="1" customHeight="1" x14ac:dyDescent="0.25">
      <c r="A105" s="526" t="s">
        <v>156</v>
      </c>
      <c r="B105" s="523"/>
      <c r="C105" s="523"/>
      <c r="D105" s="523"/>
      <c r="E105" s="523"/>
      <c r="F105" s="286"/>
      <c r="G105" s="286"/>
    </row>
    <row r="106" spans="1:7" s="81" customFormat="1" ht="24.75" hidden="1" customHeight="1" x14ac:dyDescent="0.25">
      <c r="A106" s="286"/>
      <c r="B106" s="286"/>
      <c r="C106" s="286"/>
      <c r="D106" s="286"/>
      <c r="E106" s="286"/>
      <c r="F106" s="286"/>
      <c r="G106" s="286"/>
    </row>
    <row r="107" spans="1:7" s="81" customFormat="1" ht="24.75" hidden="1" customHeight="1" x14ac:dyDescent="0.25">
      <c r="A107" s="155"/>
      <c r="B107" s="156"/>
      <c r="C107" s="157"/>
      <c r="D107" s="158" t="s">
        <v>9</v>
      </c>
      <c r="E107" s="159"/>
      <c r="F107" s="286"/>
      <c r="G107" s="286"/>
    </row>
    <row r="108" spans="1:7" s="81" customFormat="1" ht="24.75" hidden="1" customHeight="1" x14ac:dyDescent="0.25">
      <c r="A108" s="68" t="s">
        <v>11</v>
      </c>
      <c r="B108" s="69" t="s">
        <v>12</v>
      </c>
      <c r="C108" s="69" t="s">
        <v>7</v>
      </c>
      <c r="D108" s="69" t="s">
        <v>10</v>
      </c>
      <c r="E108" s="70" t="s">
        <v>8</v>
      </c>
      <c r="F108" s="286"/>
      <c r="G108" s="286"/>
    </row>
    <row r="109" spans="1:7" s="81" customFormat="1" ht="24.75" hidden="1" customHeight="1" x14ac:dyDescent="0.25">
      <c r="A109" s="74"/>
      <c r="B109" s="75"/>
      <c r="C109" s="76"/>
      <c r="D109" s="77"/>
      <c r="E109" s="78"/>
      <c r="F109" s="286"/>
      <c r="G109" s="286"/>
    </row>
    <row r="110" spans="1:7" s="81" customFormat="1" ht="24.75" hidden="1" customHeight="1" x14ac:dyDescent="0.25">
      <c r="A110" s="36"/>
      <c r="B110" s="31"/>
      <c r="C110" s="37"/>
      <c r="D110" s="33"/>
      <c r="E110" s="161"/>
      <c r="F110" s="286"/>
      <c r="G110" s="286"/>
    </row>
    <row r="111" spans="1:7" s="81" customFormat="1" ht="24.75" hidden="1" customHeight="1" x14ac:dyDescent="0.25">
      <c r="A111" s="36"/>
      <c r="B111" s="31"/>
      <c r="C111" s="37"/>
      <c r="D111" s="33"/>
      <c r="E111" s="161"/>
      <c r="F111" s="286"/>
      <c r="G111" s="286"/>
    </row>
    <row r="112" spans="1:7" s="81" customFormat="1" ht="24.75" hidden="1" customHeight="1" x14ac:dyDescent="0.25">
      <c r="A112" s="36"/>
      <c r="B112" s="31"/>
      <c r="C112" s="37"/>
      <c r="D112" s="33"/>
      <c r="E112" s="161"/>
      <c r="F112" s="286"/>
      <c r="G112" s="286"/>
    </row>
    <row r="113" spans="1:7" s="81" customFormat="1" ht="24.75" hidden="1" customHeight="1" x14ac:dyDescent="0.25">
      <c r="A113" s="36"/>
      <c r="B113" s="31"/>
      <c r="C113" s="37"/>
      <c r="D113" s="33"/>
      <c r="E113" s="161"/>
      <c r="F113" s="286"/>
      <c r="G113" s="286"/>
    </row>
    <row r="114" spans="1:7" s="81" customFormat="1" ht="24.75" hidden="1" customHeight="1" x14ac:dyDescent="0.25">
      <c r="A114" s="36"/>
      <c r="B114" s="31"/>
      <c r="C114" s="37"/>
      <c r="D114" s="33"/>
      <c r="E114" s="161"/>
      <c r="F114" s="286"/>
      <c r="G114" s="286"/>
    </row>
    <row r="115" spans="1:7" s="81" customFormat="1" ht="24.75" hidden="1" customHeight="1" x14ac:dyDescent="0.25">
      <c r="A115" s="36"/>
      <c r="B115" s="31"/>
      <c r="C115" s="37"/>
      <c r="D115" s="33"/>
      <c r="E115" s="161"/>
      <c r="F115" s="286"/>
      <c r="G115" s="286"/>
    </row>
    <row r="116" spans="1:7" s="81" customFormat="1" ht="24.75" hidden="1" customHeight="1" x14ac:dyDescent="0.25">
      <c r="A116" s="36"/>
      <c r="B116" s="31"/>
      <c r="C116" s="37"/>
      <c r="D116" s="33"/>
      <c r="E116" s="161"/>
      <c r="F116" s="286"/>
      <c r="G116" s="286"/>
    </row>
    <row r="117" spans="1:7" s="81" customFormat="1" ht="24.75" hidden="1" customHeight="1" x14ac:dyDescent="0.25">
      <c r="A117" s="36"/>
      <c r="B117" s="31"/>
      <c r="C117" s="37"/>
      <c r="D117" s="33"/>
      <c r="E117" s="161"/>
      <c r="F117" s="286"/>
      <c r="G117" s="286"/>
    </row>
    <row r="118" spans="1:7" s="81" customFormat="1" ht="24.75" hidden="1" customHeight="1" x14ac:dyDescent="0.25">
      <c r="A118" s="36"/>
      <c r="B118" s="31"/>
      <c r="C118" s="37"/>
      <c r="D118" s="33"/>
      <c r="E118" s="161"/>
      <c r="F118" s="286"/>
      <c r="G118" s="286"/>
    </row>
    <row r="119" spans="1:7" s="81" customFormat="1" ht="24.75" hidden="1" customHeight="1" x14ac:dyDescent="0.25">
      <c r="A119" s="36"/>
      <c r="B119" s="31"/>
      <c r="C119" s="37"/>
      <c r="D119" s="33"/>
      <c r="E119" s="161"/>
      <c r="F119" s="286"/>
      <c r="G119" s="286"/>
    </row>
    <row r="120" spans="1:7" s="81" customFormat="1" ht="24.75" hidden="1" customHeight="1" x14ac:dyDescent="0.25">
      <c r="A120" s="36"/>
      <c r="B120" s="31"/>
      <c r="C120" s="37"/>
      <c r="D120" s="33"/>
      <c r="E120" s="161"/>
      <c r="F120" s="286"/>
      <c r="G120" s="286"/>
    </row>
    <row r="121" spans="1:7" s="81" customFormat="1" ht="24.75" hidden="1" customHeight="1" x14ac:dyDescent="0.25">
      <c r="A121" s="36"/>
      <c r="B121" s="31"/>
      <c r="C121" s="37"/>
      <c r="D121" s="33"/>
      <c r="E121" s="161"/>
      <c r="F121" s="286"/>
      <c r="G121" s="286"/>
    </row>
    <row r="122" spans="1:7" s="81" customFormat="1" ht="24.75" hidden="1" customHeight="1" x14ac:dyDescent="0.25">
      <c r="A122" s="36"/>
      <c r="B122" s="31"/>
      <c r="C122" s="37"/>
      <c r="D122" s="33"/>
      <c r="E122" s="161"/>
      <c r="F122" s="286"/>
      <c r="G122" s="286"/>
    </row>
    <row r="123" spans="1:7" s="81" customFormat="1" ht="24.75" hidden="1" customHeight="1" x14ac:dyDescent="0.25">
      <c r="A123" s="36"/>
      <c r="B123" s="31"/>
      <c r="C123" s="37"/>
      <c r="D123" s="33"/>
      <c r="E123" s="213"/>
      <c r="F123" s="286"/>
      <c r="G123" s="286"/>
    </row>
    <row r="124" spans="1:7" s="81" customFormat="1" ht="24.75" hidden="1" customHeight="1" x14ac:dyDescent="0.25">
      <c r="A124" s="36"/>
      <c r="B124" s="31"/>
      <c r="C124" s="37"/>
      <c r="D124" s="33"/>
      <c r="E124" s="161"/>
      <c r="F124" s="286"/>
      <c r="G124" s="286"/>
    </row>
    <row r="125" spans="1:7" s="81" customFormat="1" ht="24.75" hidden="1" customHeight="1" x14ac:dyDescent="0.25">
      <c r="A125" s="36"/>
      <c r="B125" s="31"/>
      <c r="C125" s="37"/>
      <c r="D125" s="33"/>
      <c r="E125" s="161"/>
      <c r="F125" s="286"/>
      <c r="G125" s="286"/>
    </row>
    <row r="126" spans="1:7" s="81" customFormat="1" ht="24.75" hidden="1" customHeight="1" x14ac:dyDescent="0.25">
      <c r="A126" s="36"/>
      <c r="B126" s="31"/>
      <c r="C126" s="37"/>
      <c r="D126" s="33"/>
      <c r="E126" s="161"/>
      <c r="F126" s="523"/>
      <c r="G126" s="523"/>
    </row>
    <row r="127" spans="1:7" s="81" customFormat="1" ht="24.75" hidden="1" customHeight="1" x14ac:dyDescent="0.25">
      <c r="A127" s="36"/>
      <c r="B127" s="31"/>
      <c r="C127" s="37"/>
      <c r="D127" s="33"/>
      <c r="E127" s="161"/>
      <c r="F127" s="286"/>
      <c r="G127" s="286"/>
    </row>
    <row r="128" spans="1:7" s="81" customFormat="1" ht="24.75" hidden="1" customHeight="1" x14ac:dyDescent="0.25">
      <c r="A128" s="36"/>
      <c r="B128" s="31"/>
      <c r="C128" s="37"/>
      <c r="D128" s="33"/>
      <c r="E128" s="161"/>
      <c r="F128" s="286"/>
      <c r="G128" s="286"/>
    </row>
    <row r="129" spans="1:7" s="81" customFormat="1" ht="24.75" hidden="1" customHeight="1" x14ac:dyDescent="0.25">
      <c r="A129" s="36"/>
      <c r="B129" s="31"/>
      <c r="C129" s="37"/>
      <c r="D129" s="33"/>
      <c r="E129" s="161"/>
      <c r="F129" s="286"/>
      <c r="G129" s="286"/>
    </row>
    <row r="130" spans="1:7" s="81" customFormat="1" ht="24.75" hidden="1" customHeight="1" x14ac:dyDescent="0.25">
      <c r="A130" s="36"/>
      <c r="B130" s="31"/>
      <c r="C130" s="48" t="s">
        <v>44</v>
      </c>
      <c r="D130" s="33"/>
      <c r="E130" s="162">
        <f>SUM(E110:E129)</f>
        <v>0</v>
      </c>
      <c r="F130" s="286"/>
      <c r="G130" s="286"/>
    </row>
    <row r="131" spans="1:7" s="81" customFormat="1" ht="24.75" hidden="1" customHeight="1" x14ac:dyDescent="0.25">
      <c r="A131" s="42"/>
      <c r="B131" s="31"/>
      <c r="C131" s="48" t="s">
        <v>42</v>
      </c>
      <c r="D131" s="33"/>
      <c r="E131" s="109"/>
      <c r="F131" s="286"/>
      <c r="G131" s="286"/>
    </row>
    <row r="132" spans="1:7" s="81" customFormat="1" ht="24.75" hidden="1" customHeight="1" x14ac:dyDescent="0.25">
      <c r="A132" s="163"/>
      <c r="B132" s="164"/>
      <c r="C132" s="137"/>
      <c r="D132" s="52" t="s">
        <v>15</v>
      </c>
      <c r="E132" s="114">
        <f>SUM(E130:E131)</f>
        <v>0</v>
      </c>
      <c r="F132" s="286"/>
      <c r="G132" s="286"/>
    </row>
    <row r="133" spans="1:7" s="81" customFormat="1" ht="24.75" hidden="1" customHeight="1" x14ac:dyDescent="0.25">
      <c r="A133" s="286"/>
      <c r="B133" s="286"/>
      <c r="C133" s="286"/>
      <c r="D133" s="286"/>
      <c r="E133" s="286"/>
      <c r="F133" s="286"/>
      <c r="G133" s="286"/>
    </row>
    <row r="134" spans="1:7" s="81" customFormat="1" ht="24.75" hidden="1" customHeight="1" x14ac:dyDescent="0.25">
      <c r="A134" s="523" t="s">
        <v>157</v>
      </c>
      <c r="B134" s="523"/>
      <c r="C134" s="523"/>
      <c r="D134" s="523"/>
      <c r="E134" s="523"/>
      <c r="F134" s="286"/>
      <c r="G134" s="286"/>
    </row>
    <row r="135" spans="1:7" s="81" customFormat="1" ht="24.75" hidden="1" customHeight="1" x14ac:dyDescent="0.25">
      <c r="A135" s="286"/>
      <c r="B135" s="286"/>
      <c r="C135" s="286"/>
      <c r="D135" s="286"/>
      <c r="E135" s="286"/>
      <c r="F135" s="286"/>
      <c r="G135" s="286"/>
    </row>
    <row r="136" spans="1:7" s="81" customFormat="1" ht="24.75" hidden="1" customHeight="1" x14ac:dyDescent="0.25">
      <c r="A136" s="60"/>
      <c r="B136" s="61"/>
      <c r="C136" s="62"/>
      <c r="D136" s="63" t="s">
        <v>9</v>
      </c>
      <c r="E136" s="64"/>
      <c r="F136" s="286"/>
      <c r="G136" s="286"/>
    </row>
    <row r="137" spans="1:7" s="81" customFormat="1" ht="24.75" hidden="1" customHeight="1" x14ac:dyDescent="0.25">
      <c r="A137" s="68" t="s">
        <v>11</v>
      </c>
      <c r="B137" s="69" t="s">
        <v>12</v>
      </c>
      <c r="C137" s="69" t="s">
        <v>7</v>
      </c>
      <c r="D137" s="69" t="s">
        <v>10</v>
      </c>
      <c r="E137" s="70" t="s">
        <v>8</v>
      </c>
      <c r="F137" s="84"/>
      <c r="G137" s="83"/>
    </row>
    <row r="138" spans="1:7" s="81" customFormat="1" ht="24.75" hidden="1" customHeight="1" x14ac:dyDescent="0.2">
      <c r="A138" s="74"/>
      <c r="B138" s="75"/>
      <c r="C138" s="76"/>
      <c r="D138" s="77"/>
      <c r="E138" s="78"/>
      <c r="F138" s="84"/>
      <c r="G138" s="83"/>
    </row>
    <row r="139" spans="1:7" s="81" customFormat="1" ht="24.75" hidden="1" customHeight="1" x14ac:dyDescent="0.2">
      <c r="A139" s="36"/>
      <c r="B139" s="31"/>
      <c r="C139" s="37"/>
      <c r="D139" s="33"/>
      <c r="E139" s="38"/>
      <c r="F139" s="84"/>
      <c r="G139" s="83"/>
    </row>
    <row r="140" spans="1:7" s="81" customFormat="1" ht="24.75" hidden="1" customHeight="1" x14ac:dyDescent="0.2">
      <c r="A140" s="36"/>
      <c r="B140" s="31"/>
      <c r="C140" s="37"/>
      <c r="D140" s="33"/>
      <c r="E140" s="38"/>
      <c r="F140" s="84"/>
      <c r="G140" s="83"/>
    </row>
    <row r="141" spans="1:7" s="81" customFormat="1" ht="24.75" hidden="1" customHeight="1" x14ac:dyDescent="0.2">
      <c r="A141" s="36"/>
      <c r="B141" s="31"/>
      <c r="C141" s="37"/>
      <c r="D141" s="33"/>
      <c r="E141" s="38"/>
      <c r="F141" s="84"/>
      <c r="G141" s="83"/>
    </row>
    <row r="142" spans="1:7" s="81" customFormat="1" ht="24.75" hidden="1" customHeight="1" x14ac:dyDescent="0.25">
      <c r="A142" s="39"/>
      <c r="B142" s="31"/>
      <c r="C142" s="37"/>
      <c r="D142" s="33"/>
      <c r="E142" s="38"/>
      <c r="F142" s="84"/>
      <c r="G142" s="83"/>
    </row>
    <row r="143" spans="1:7" s="81" customFormat="1" ht="24.75" hidden="1" customHeight="1" x14ac:dyDescent="0.2">
      <c r="A143" s="40"/>
      <c r="B143" s="41"/>
      <c r="C143" s="42"/>
      <c r="D143" s="43"/>
      <c r="E143" s="44"/>
      <c r="F143" s="84"/>
      <c r="G143" s="83"/>
    </row>
    <row r="144" spans="1:7" s="81" customFormat="1" ht="24.75" hidden="1" customHeight="1" x14ac:dyDescent="0.2">
      <c r="A144" s="36"/>
      <c r="B144" s="45"/>
      <c r="C144" s="32"/>
      <c r="D144" s="33"/>
      <c r="E144" s="38"/>
      <c r="F144" s="84"/>
      <c r="G144" s="83"/>
    </row>
    <row r="145" spans="1:7" s="81" customFormat="1" ht="24.75" hidden="1" customHeight="1" x14ac:dyDescent="0.2">
      <c r="A145" s="36"/>
      <c r="B145" s="45"/>
      <c r="C145" s="32"/>
      <c r="D145" s="33"/>
      <c r="E145" s="38"/>
      <c r="F145" s="84"/>
      <c r="G145" s="83"/>
    </row>
    <row r="146" spans="1:7" s="81" customFormat="1" ht="24.75" hidden="1" customHeight="1" x14ac:dyDescent="0.2">
      <c r="A146" s="36"/>
      <c r="B146" s="45"/>
      <c r="C146" s="32"/>
      <c r="D146" s="33"/>
      <c r="E146" s="38"/>
      <c r="F146" s="84"/>
      <c r="G146" s="83"/>
    </row>
    <row r="147" spans="1:7" s="81" customFormat="1" ht="24.75" hidden="1" customHeight="1" x14ac:dyDescent="0.2">
      <c r="A147" s="36"/>
      <c r="B147" s="31"/>
      <c r="C147" s="37"/>
      <c r="D147" s="33"/>
      <c r="E147" s="38"/>
      <c r="F147" s="84"/>
      <c r="G147" s="83"/>
    </row>
    <row r="148" spans="1:7" s="81" customFormat="1" ht="24.75" hidden="1" customHeight="1" x14ac:dyDescent="0.2">
      <c r="A148" s="40"/>
      <c r="B148" s="41"/>
      <c r="C148" s="42"/>
      <c r="D148" s="43"/>
      <c r="E148" s="44"/>
      <c r="F148" s="84"/>
      <c r="G148" s="83"/>
    </row>
    <row r="149" spans="1:7" s="81" customFormat="1" ht="24.75" hidden="1" customHeight="1" x14ac:dyDescent="0.2">
      <c r="A149" s="36"/>
      <c r="B149" s="45"/>
      <c r="C149" s="32"/>
      <c r="D149" s="33"/>
      <c r="E149" s="38"/>
      <c r="F149" s="84"/>
      <c r="G149" s="83"/>
    </row>
    <row r="150" spans="1:7" s="81" customFormat="1" ht="24.75" hidden="1" customHeight="1" x14ac:dyDescent="0.2">
      <c r="A150" s="36"/>
      <c r="B150" s="31"/>
      <c r="C150" s="37"/>
      <c r="D150" s="33"/>
      <c r="E150" s="38"/>
      <c r="F150" s="84"/>
      <c r="G150" s="83"/>
    </row>
    <row r="151" spans="1:7" s="81" customFormat="1" ht="24.75" hidden="1" customHeight="1" x14ac:dyDescent="0.2">
      <c r="A151" s="36"/>
      <c r="B151" s="31"/>
      <c r="C151" s="37"/>
      <c r="D151" s="33"/>
      <c r="E151" s="38"/>
      <c r="F151" s="84"/>
      <c r="G151" s="83"/>
    </row>
    <row r="152" spans="1:7" s="81" customFormat="1" ht="24.75" hidden="1" customHeight="1" x14ac:dyDescent="0.2">
      <c r="A152" s="36"/>
      <c r="B152" s="31"/>
      <c r="C152" s="32"/>
      <c r="D152" s="33"/>
      <c r="E152" s="38"/>
      <c r="F152" s="84"/>
      <c r="G152" s="287"/>
    </row>
    <row r="153" spans="1:7" s="81" customFormat="1" ht="24.75" hidden="1" customHeight="1" x14ac:dyDescent="0.2">
      <c r="A153" s="36"/>
      <c r="B153" s="31"/>
      <c r="C153" s="32"/>
      <c r="D153" s="33"/>
      <c r="E153" s="38"/>
      <c r="F153" s="84"/>
      <c r="G153" s="92"/>
    </row>
    <row r="154" spans="1:7" s="81" customFormat="1" ht="24.75" hidden="1" customHeight="1" x14ac:dyDescent="0.25">
      <c r="A154" s="46"/>
      <c r="B154" s="47"/>
      <c r="C154" s="48" t="s">
        <v>44</v>
      </c>
      <c r="D154" s="49"/>
      <c r="E154" s="50">
        <f>SUM(E139:E153)</f>
        <v>0</v>
      </c>
      <c r="F154" s="84"/>
      <c r="G154" s="287"/>
    </row>
    <row r="155" spans="1:7" s="81" customFormat="1" ht="24.75" hidden="1" customHeight="1" x14ac:dyDescent="0.25">
      <c r="A155" s="42"/>
      <c r="B155" s="31"/>
      <c r="C155" s="48" t="s">
        <v>42</v>
      </c>
      <c r="D155" s="33"/>
      <c r="E155" s="208">
        <f>7236141+20000-23000</f>
        <v>7233141</v>
      </c>
      <c r="F155" s="84"/>
      <c r="G155" s="288"/>
    </row>
    <row r="156" spans="1:7" s="81" customFormat="1" ht="24.75" hidden="1" customHeight="1" x14ac:dyDescent="0.25">
      <c r="A156" s="51"/>
      <c r="B156" s="31"/>
      <c r="C156" s="32"/>
      <c r="D156" s="52" t="s">
        <v>148</v>
      </c>
      <c r="E156" s="50">
        <f>SUM(E154:E155)</f>
        <v>7233141</v>
      </c>
      <c r="F156" s="84"/>
      <c r="G156" s="288"/>
    </row>
    <row r="157" spans="1:7" s="81" customFormat="1" ht="24.75" customHeight="1" x14ac:dyDescent="0.35">
      <c r="A157" s="86"/>
      <c r="B157" s="292" t="s">
        <v>164</v>
      </c>
      <c r="C157" s="294" t="s">
        <v>158</v>
      </c>
      <c r="D157" s="297" t="s">
        <v>159</v>
      </c>
      <c r="E157" s="293" t="s">
        <v>165</v>
      </c>
      <c r="F157" s="84"/>
      <c r="G157" s="83"/>
    </row>
    <row r="158" spans="1:7" s="81" customFormat="1" ht="24.75" customHeight="1" x14ac:dyDescent="0.25">
      <c r="A158" s="86"/>
      <c r="B158" s="289" t="s">
        <v>160</v>
      </c>
      <c r="C158" s="301">
        <v>7783204.1900000004</v>
      </c>
      <c r="D158" s="298">
        <v>8752868.7699999996</v>
      </c>
      <c r="E158" s="290">
        <f>SUM(C158:D158)</f>
        <v>16536072.960000001</v>
      </c>
      <c r="F158" s="71"/>
      <c r="G158" s="72"/>
    </row>
    <row r="159" spans="1:7" s="81" customFormat="1" ht="24.75" customHeight="1" x14ac:dyDescent="0.25">
      <c r="A159" s="86"/>
      <c r="B159" s="289" t="s">
        <v>161</v>
      </c>
      <c r="C159" s="301">
        <v>3618362.83</v>
      </c>
      <c r="D159" s="299">
        <v>10948560</v>
      </c>
      <c r="E159" s="290">
        <f>SUM(C159:D159)</f>
        <v>14566922.83</v>
      </c>
      <c r="F159" s="71"/>
      <c r="G159" s="72"/>
    </row>
    <row r="160" spans="1:7" s="81" customFormat="1" ht="24.75" customHeight="1" x14ac:dyDescent="0.25">
      <c r="A160" s="86"/>
      <c r="B160" s="289" t="s">
        <v>162</v>
      </c>
      <c r="C160" s="301">
        <v>7827879.29</v>
      </c>
      <c r="D160" s="300">
        <v>1128941999</v>
      </c>
      <c r="E160" s="290">
        <f>SUM(C160:D160)</f>
        <v>1136769878.29</v>
      </c>
      <c r="F160" s="71"/>
      <c r="G160" s="72"/>
    </row>
    <row r="161" spans="1:9" s="81" customFormat="1" ht="24.75" customHeight="1" x14ac:dyDescent="0.25">
      <c r="A161" s="86"/>
      <c r="B161" s="289" t="s">
        <v>163</v>
      </c>
      <c r="C161" s="301"/>
      <c r="D161" s="301"/>
      <c r="E161" s="290">
        <f>SUM(C161:D161)</f>
        <v>0</v>
      </c>
      <c r="F161" s="71"/>
      <c r="G161" s="72"/>
    </row>
    <row r="162" spans="1:9" s="81" customFormat="1" ht="24.75" customHeight="1" x14ac:dyDescent="0.25">
      <c r="A162" s="86"/>
      <c r="B162" s="289"/>
      <c r="C162" s="301"/>
      <c r="D162" s="301"/>
      <c r="E162" s="290"/>
      <c r="F162" s="71"/>
      <c r="G162" s="72"/>
    </row>
    <row r="163" spans="1:9" s="81" customFormat="1" ht="24.75" customHeight="1" thickBot="1" x14ac:dyDescent="0.35">
      <c r="A163" s="86"/>
      <c r="B163" s="303" t="s">
        <v>166</v>
      </c>
      <c r="C163" s="543">
        <f>SUM(C158:C162)</f>
        <v>19229446.309999999</v>
      </c>
      <c r="D163" s="302">
        <f>SUM(D158:D162)</f>
        <v>1148643427.77</v>
      </c>
      <c r="E163" s="291">
        <f>SUM(E158:E161)</f>
        <v>1167872874.0799999</v>
      </c>
      <c r="F163" s="71"/>
      <c r="G163" s="72"/>
    </row>
    <row r="164" spans="1:9" s="81" customFormat="1" ht="24.75" customHeight="1" x14ac:dyDescent="0.25">
      <c r="A164" s="86"/>
      <c r="C164" s="87"/>
      <c r="D164" s="88"/>
      <c r="E164" s="90"/>
      <c r="F164" s="71"/>
      <c r="G164" s="72"/>
    </row>
    <row r="165" spans="1:9" s="81" customFormat="1" ht="24.75" customHeight="1" x14ac:dyDescent="0.25">
      <c r="A165" s="86"/>
      <c r="C165" s="87"/>
      <c r="D165" s="88"/>
      <c r="E165" s="90"/>
      <c r="F165" s="71"/>
      <c r="G165" s="72"/>
    </row>
    <row r="166" spans="1:9" s="81" customFormat="1" ht="24.75" customHeight="1" x14ac:dyDescent="0.2">
      <c r="A166" s="97"/>
      <c r="B166" s="97"/>
      <c r="C166" s="180"/>
      <c r="D166" s="138"/>
      <c r="E166" s="139"/>
      <c r="F166" s="71"/>
      <c r="G166" s="72"/>
    </row>
    <row r="167" spans="1:9" s="81" customFormat="1" ht="24.75" customHeight="1" x14ac:dyDescent="0.2">
      <c r="A167" s="97"/>
      <c r="B167" s="97"/>
      <c r="C167" s="180"/>
      <c r="D167" s="138"/>
      <c r="E167" s="139"/>
      <c r="F167" s="71"/>
      <c r="G167" s="72"/>
    </row>
    <row r="168" spans="1:9" s="81" customFormat="1" ht="24.75" customHeight="1" x14ac:dyDescent="0.2">
      <c r="A168" s="97"/>
      <c r="B168" s="97"/>
      <c r="C168" s="180"/>
      <c r="D168" s="138"/>
      <c r="E168" s="139"/>
      <c r="F168" s="71"/>
      <c r="G168" s="72"/>
    </row>
    <row r="169" spans="1:9" s="81" customFormat="1" ht="24.75" customHeight="1" x14ac:dyDescent="0.2">
      <c r="A169" s="97"/>
      <c r="B169" s="97"/>
      <c r="C169" s="180"/>
      <c r="D169" s="138"/>
      <c r="E169" s="139"/>
      <c r="F169" s="71"/>
      <c r="G169" s="72"/>
    </row>
    <row r="170" spans="1:9" s="81" customFormat="1" ht="24.75" customHeight="1" x14ac:dyDescent="0.2">
      <c r="A170" s="97"/>
      <c r="B170" s="97"/>
      <c r="C170" s="180"/>
      <c r="D170" s="138"/>
      <c r="E170" s="139"/>
      <c r="F170" s="71"/>
      <c r="G170" s="72"/>
    </row>
    <row r="171" spans="1:9" s="81" customFormat="1" ht="24.75" customHeight="1" x14ac:dyDescent="0.2">
      <c r="A171" s="97"/>
      <c r="B171" s="97"/>
      <c r="C171" s="180"/>
      <c r="D171" s="138"/>
      <c r="E171" s="139"/>
      <c r="F171" s="71"/>
      <c r="G171" s="72"/>
    </row>
    <row r="172" spans="1:9" s="81" customFormat="1" ht="15" customHeight="1" x14ac:dyDescent="0.2">
      <c r="A172" s="97"/>
      <c r="B172" s="97"/>
      <c r="C172" s="180"/>
      <c r="D172" s="138"/>
      <c r="E172" s="139"/>
      <c r="F172" s="71"/>
      <c r="G172" s="72"/>
    </row>
    <row r="173" spans="1:9" s="81" customFormat="1" ht="15" customHeight="1" x14ac:dyDescent="0.2">
      <c r="A173" s="97"/>
      <c r="B173" s="97"/>
      <c r="C173" s="180"/>
      <c r="D173" s="138"/>
      <c r="E173" s="139"/>
      <c r="F173" s="71"/>
      <c r="G173" s="72"/>
    </row>
    <row r="174" spans="1:9" s="81" customFormat="1" ht="21" customHeight="1" x14ac:dyDescent="0.2">
      <c r="A174" s="97"/>
      <c r="B174" s="97"/>
      <c r="C174" s="180"/>
      <c r="D174" s="138"/>
      <c r="E174" s="139"/>
      <c r="F174" s="71"/>
      <c r="G174" s="72"/>
    </row>
    <row r="175" spans="1:9" s="84" customFormat="1" ht="18.75" customHeight="1" x14ac:dyDescent="0.2">
      <c r="A175" s="97"/>
      <c r="B175" s="97"/>
      <c r="C175" s="180"/>
      <c r="D175" s="138"/>
      <c r="E175" s="139"/>
      <c r="F175" s="71"/>
      <c r="G175" s="72"/>
      <c r="H175" s="92"/>
      <c r="I175" s="93"/>
    </row>
    <row r="176" spans="1:9" s="84" customFormat="1" ht="33" customHeight="1" x14ac:dyDescent="0.2">
      <c r="A176" s="97"/>
      <c r="B176" s="97"/>
      <c r="C176" s="180"/>
      <c r="D176" s="138"/>
      <c r="E176" s="139"/>
      <c r="F176" s="71"/>
      <c r="G176" s="72"/>
      <c r="H176" s="92"/>
      <c r="I176" s="93"/>
    </row>
    <row r="177" spans="1:9" s="101" customFormat="1" ht="28.5" customHeight="1" x14ac:dyDescent="0.25">
      <c r="A177" s="97"/>
      <c r="B177" s="97"/>
      <c r="C177" s="180"/>
      <c r="D177" s="138"/>
      <c r="E177" s="139"/>
      <c r="F177" s="71"/>
      <c r="G177" s="72"/>
      <c r="H177" s="99"/>
      <c r="I177" s="100"/>
    </row>
    <row r="178" spans="1:9" s="97" customFormat="1" ht="28.5" customHeight="1" x14ac:dyDescent="0.2">
      <c r="C178" s="180"/>
      <c r="D178" s="138"/>
      <c r="E178" s="139"/>
      <c r="F178" s="71"/>
      <c r="G178" s="72"/>
      <c r="H178" s="95"/>
      <c r="I178" s="96"/>
    </row>
    <row r="179" spans="1:9" s="97" customFormat="1" ht="19.5" customHeight="1" x14ac:dyDescent="0.2">
      <c r="C179" s="180"/>
      <c r="D179" s="138"/>
      <c r="E179" s="139"/>
      <c r="F179" s="71"/>
      <c r="G179" s="72"/>
      <c r="H179" s="95"/>
      <c r="I179" s="96"/>
    </row>
    <row r="180" spans="1:9" s="84" customFormat="1" ht="25.5" customHeight="1" x14ac:dyDescent="0.2">
      <c r="A180" s="97"/>
      <c r="B180" s="97"/>
      <c r="C180" s="180"/>
      <c r="D180" s="138"/>
      <c r="E180" s="139"/>
      <c r="F180" s="71"/>
      <c r="G180" s="72"/>
      <c r="H180" s="92"/>
      <c r="I180" s="93"/>
    </row>
    <row r="181" spans="1:9" s="84" customFormat="1" ht="23.25" customHeight="1" x14ac:dyDescent="0.2">
      <c r="A181" s="97"/>
      <c r="B181" s="97"/>
      <c r="C181" s="180"/>
      <c r="D181" s="138"/>
      <c r="E181" s="139"/>
      <c r="F181" s="71"/>
      <c r="G181" s="72"/>
      <c r="H181" s="92"/>
      <c r="I181" s="93"/>
    </row>
    <row r="182" spans="1:9" s="84" customFormat="1" x14ac:dyDescent="0.2">
      <c r="A182" s="97"/>
      <c r="B182" s="97"/>
      <c r="C182" s="180"/>
      <c r="D182" s="138"/>
      <c r="E182" s="139"/>
      <c r="F182" s="71"/>
      <c r="G182" s="72"/>
      <c r="H182" s="92"/>
      <c r="I182" s="93"/>
    </row>
    <row r="183" spans="1:9" s="112" customFormat="1" ht="24" customHeight="1" x14ac:dyDescent="0.2">
      <c r="A183" s="97"/>
      <c r="B183" s="97"/>
      <c r="C183" s="180"/>
      <c r="D183" s="138"/>
      <c r="E183" s="139"/>
      <c r="F183" s="71"/>
      <c r="G183" s="72"/>
      <c r="H183" s="92"/>
      <c r="I183" s="111"/>
    </row>
    <row r="184" spans="1:9" s="112" customFormat="1" ht="24" customHeight="1" x14ac:dyDescent="0.2">
      <c r="A184" s="97"/>
      <c r="B184" s="97"/>
      <c r="C184" s="180"/>
      <c r="D184" s="138"/>
      <c r="E184" s="139"/>
      <c r="F184" s="71"/>
      <c r="G184" s="72"/>
      <c r="H184" s="92"/>
      <c r="I184" s="111"/>
    </row>
    <row r="185" spans="1:9" s="112" customFormat="1" ht="22.5" customHeight="1" x14ac:dyDescent="0.2">
      <c r="A185" s="97"/>
      <c r="B185" s="97"/>
      <c r="C185" s="180"/>
      <c r="D185" s="138"/>
      <c r="E185" s="139"/>
      <c r="F185" s="71"/>
      <c r="G185" s="72"/>
      <c r="H185" s="92"/>
      <c r="I185" s="111"/>
    </row>
    <row r="186" spans="1:9" s="112" customFormat="1" ht="21" customHeight="1" x14ac:dyDescent="0.2">
      <c r="A186" s="97"/>
      <c r="B186" s="97"/>
      <c r="C186" s="180"/>
      <c r="D186" s="138"/>
      <c r="E186" s="139"/>
      <c r="F186" s="71"/>
      <c r="G186" s="72"/>
      <c r="H186" s="92"/>
      <c r="I186" s="111"/>
    </row>
    <row r="187" spans="1:9" s="112" customFormat="1" ht="3" customHeight="1" x14ac:dyDescent="0.2">
      <c r="A187" s="97"/>
      <c r="B187" s="97"/>
      <c r="C187" s="180"/>
      <c r="D187" s="138"/>
      <c r="E187" s="139"/>
      <c r="F187" s="71"/>
      <c r="G187" s="72"/>
      <c r="H187" s="92"/>
      <c r="I187" s="111"/>
    </row>
    <row r="188" spans="1:9" s="84" customFormat="1" ht="41.25" customHeight="1" x14ac:dyDescent="0.2">
      <c r="A188" s="97"/>
      <c r="B188" s="97"/>
      <c r="C188" s="180"/>
      <c r="D188" s="138"/>
      <c r="E188" s="139"/>
      <c r="F188" s="71"/>
      <c r="G188" s="72"/>
      <c r="H188" s="92"/>
      <c r="I188" s="93"/>
    </row>
    <row r="189" spans="1:9" s="101" customFormat="1" ht="38.25" customHeight="1" x14ac:dyDescent="0.25">
      <c r="A189" s="97"/>
      <c r="B189" s="97"/>
      <c r="C189" s="180"/>
      <c r="D189" s="138"/>
      <c r="E189" s="139"/>
      <c r="F189" s="71"/>
      <c r="G189" s="72"/>
      <c r="H189" s="99"/>
      <c r="I189" s="100"/>
    </row>
    <row r="190" spans="1:9" s="84" customFormat="1" ht="31.5" customHeight="1" x14ac:dyDescent="0.2">
      <c r="A190" s="97"/>
      <c r="B190" s="97"/>
      <c r="C190" s="180"/>
      <c r="D190" s="138"/>
      <c r="E190" s="139"/>
      <c r="F190" s="71"/>
      <c r="G190" s="72"/>
      <c r="H190" s="92"/>
      <c r="I190" s="93"/>
    </row>
    <row r="191" spans="1:9" s="84" customFormat="1" x14ac:dyDescent="0.2">
      <c r="A191" s="97"/>
      <c r="B191" s="97"/>
      <c r="C191" s="180"/>
      <c r="D191" s="138"/>
      <c r="E191" s="139"/>
      <c r="F191" s="71"/>
      <c r="G191" s="72"/>
      <c r="H191" s="92"/>
      <c r="I191" s="93"/>
    </row>
    <row r="192" spans="1:9" s="84" customFormat="1" x14ac:dyDescent="0.2">
      <c r="A192" s="97"/>
      <c r="B192" s="97"/>
      <c r="C192" s="180"/>
      <c r="D192" s="138"/>
      <c r="E192" s="139"/>
      <c r="F192" s="71"/>
      <c r="G192" s="72"/>
      <c r="H192" s="92"/>
      <c r="I192" s="93"/>
    </row>
    <row r="193" spans="1:9" s="84" customFormat="1" ht="18" customHeight="1" x14ac:dyDescent="0.2">
      <c r="A193" s="97"/>
      <c r="B193" s="97"/>
      <c r="C193" s="180"/>
      <c r="D193" s="138"/>
      <c r="E193" s="139"/>
      <c r="F193" s="71"/>
      <c r="G193" s="72"/>
      <c r="H193" s="92"/>
      <c r="I193" s="93"/>
    </row>
    <row r="194" spans="1:9" s="84" customFormat="1" ht="22.5" customHeight="1" x14ac:dyDescent="0.2">
      <c r="A194" s="97"/>
      <c r="B194" s="97"/>
      <c r="C194" s="180"/>
      <c r="D194" s="138"/>
      <c r="E194" s="139"/>
      <c r="F194" s="71"/>
      <c r="G194" s="72"/>
      <c r="H194" s="92"/>
      <c r="I194" s="93"/>
    </row>
    <row r="195" spans="1:9" s="84" customFormat="1" ht="15" customHeight="1" x14ac:dyDescent="0.2">
      <c r="A195" s="97"/>
      <c r="B195" s="97"/>
      <c r="C195" s="180"/>
      <c r="D195" s="138"/>
      <c r="E195" s="139"/>
      <c r="F195" s="71"/>
      <c r="G195" s="72"/>
      <c r="H195" s="92"/>
      <c r="I195" s="93"/>
    </row>
    <row r="196" spans="1:9" s="84" customFormat="1" ht="15" customHeight="1" x14ac:dyDescent="0.2">
      <c r="A196" s="97"/>
      <c r="B196" s="97"/>
      <c r="C196" s="180"/>
      <c r="D196" s="138"/>
      <c r="E196" s="139"/>
      <c r="F196" s="71"/>
      <c r="G196" s="72"/>
      <c r="H196" s="92"/>
      <c r="I196" s="93"/>
    </row>
    <row r="197" spans="1:9" s="84" customFormat="1" ht="1.5" customHeight="1" x14ac:dyDescent="0.2">
      <c r="A197" s="97"/>
      <c r="B197" s="97"/>
      <c r="C197" s="180"/>
      <c r="D197" s="138"/>
      <c r="E197" s="139"/>
      <c r="F197" s="71"/>
      <c r="G197" s="72"/>
      <c r="H197" s="92"/>
      <c r="I197" s="93"/>
    </row>
    <row r="198" spans="1:9" s="97" customFormat="1" ht="31.5" customHeight="1" x14ac:dyDescent="0.2">
      <c r="C198" s="180"/>
      <c r="D198" s="138"/>
      <c r="E198" s="139"/>
      <c r="F198" s="71"/>
      <c r="G198" s="72"/>
      <c r="H198" s="95"/>
      <c r="I198" s="96"/>
    </row>
    <row r="199" spans="1:9" s="84" customFormat="1" ht="31.5" customHeight="1" x14ac:dyDescent="0.2">
      <c r="A199" s="97"/>
      <c r="B199" s="97"/>
      <c r="C199" s="180"/>
      <c r="D199" s="138"/>
      <c r="E199" s="139"/>
      <c r="F199" s="71"/>
      <c r="G199" s="72"/>
      <c r="H199" s="92"/>
      <c r="I199" s="93"/>
    </row>
    <row r="200" spans="1:9" s="84" customFormat="1" ht="31.5" customHeight="1" x14ac:dyDescent="0.2">
      <c r="A200" s="97"/>
      <c r="B200" s="97"/>
      <c r="C200" s="180"/>
      <c r="D200" s="138"/>
      <c r="E200" s="139"/>
      <c r="F200" s="71"/>
      <c r="G200" s="72"/>
      <c r="H200" s="92"/>
      <c r="I200" s="93"/>
    </row>
    <row r="201" spans="1:9" s="84" customFormat="1" ht="31.5" customHeight="1" x14ac:dyDescent="0.2">
      <c r="A201" s="97"/>
      <c r="B201" s="97"/>
      <c r="C201" s="180"/>
      <c r="D201" s="138"/>
      <c r="E201" s="139"/>
      <c r="F201" s="71"/>
      <c r="G201" s="72"/>
      <c r="H201" s="92"/>
      <c r="I201" s="93"/>
    </row>
    <row r="202" spans="1:9" s="84" customFormat="1" ht="31.5" customHeight="1" x14ac:dyDescent="0.2">
      <c r="A202" s="97"/>
      <c r="B202" s="97"/>
      <c r="C202" s="180"/>
      <c r="D202" s="138"/>
      <c r="E202" s="139"/>
      <c r="F202" s="71"/>
      <c r="G202" s="72"/>
      <c r="H202" s="92"/>
      <c r="I202" s="93"/>
    </row>
    <row r="203" spans="1:9" s="81" customFormat="1" ht="31.5" customHeight="1" x14ac:dyDescent="0.2">
      <c r="A203" s="97"/>
      <c r="B203" s="97"/>
      <c r="C203" s="180"/>
      <c r="D203" s="138"/>
      <c r="E203" s="139"/>
      <c r="F203" s="71"/>
      <c r="G203" s="72"/>
      <c r="H203" s="124"/>
      <c r="I203" s="91"/>
    </row>
    <row r="204" spans="1:9" s="81" customFormat="1" ht="31.5" customHeight="1" x14ac:dyDescent="0.2">
      <c r="A204" s="97"/>
      <c r="B204" s="97"/>
      <c r="C204" s="180"/>
      <c r="D204" s="138"/>
      <c r="E204" s="139"/>
      <c r="F204" s="71"/>
      <c r="G204" s="72"/>
      <c r="H204" s="124"/>
      <c r="I204" s="91"/>
    </row>
    <row r="205" spans="1:9" s="127" customFormat="1" ht="31.5" customHeight="1" x14ac:dyDescent="0.25">
      <c r="A205" s="97"/>
      <c r="B205" s="97"/>
      <c r="C205" s="180"/>
      <c r="D205" s="138"/>
      <c r="E205" s="139"/>
      <c r="F205" s="71"/>
      <c r="G205" s="72"/>
      <c r="H205" s="125"/>
      <c r="I205" s="126"/>
    </row>
    <row r="206" spans="1:9" s="84" customFormat="1" ht="27" customHeight="1" x14ac:dyDescent="0.2">
      <c r="A206" s="97"/>
      <c r="B206" s="97"/>
      <c r="C206" s="180"/>
      <c r="D206" s="138"/>
      <c r="E206" s="139"/>
      <c r="F206" s="71"/>
      <c r="G206" s="72"/>
      <c r="H206" s="92"/>
      <c r="I206" s="93"/>
    </row>
    <row r="207" spans="1:9" s="84" customFormat="1" ht="27" customHeight="1" x14ac:dyDescent="0.2">
      <c r="A207" s="97"/>
      <c r="B207" s="97"/>
      <c r="C207" s="180"/>
      <c r="D207" s="138"/>
      <c r="E207" s="139"/>
      <c r="F207" s="71"/>
      <c r="G207" s="72"/>
      <c r="H207" s="92"/>
      <c r="I207" s="93"/>
    </row>
    <row r="208" spans="1:9" s="84" customFormat="1" ht="21.75" customHeight="1" x14ac:dyDescent="0.2">
      <c r="A208" s="97"/>
      <c r="B208" s="97"/>
      <c r="C208" s="180"/>
      <c r="D208" s="138"/>
      <c r="E208" s="139"/>
      <c r="F208" s="71"/>
      <c r="G208" s="72"/>
      <c r="H208" s="92"/>
      <c r="I208" s="93"/>
    </row>
    <row r="209" spans="1:9" s="84" customFormat="1" x14ac:dyDescent="0.2">
      <c r="A209" s="97"/>
      <c r="B209" s="97"/>
      <c r="C209" s="180"/>
      <c r="D209" s="138"/>
      <c r="E209" s="139"/>
      <c r="F209" s="71"/>
      <c r="G209" s="72"/>
      <c r="H209" s="92"/>
      <c r="I209" s="93"/>
    </row>
    <row r="210" spans="1:9" s="84" customFormat="1" x14ac:dyDescent="0.2">
      <c r="A210" s="97"/>
      <c r="B210" s="97"/>
      <c r="C210" s="180"/>
      <c r="D210" s="138"/>
      <c r="E210" s="139"/>
      <c r="F210" s="71"/>
      <c r="G210" s="72"/>
      <c r="H210" s="92"/>
      <c r="I210" s="93"/>
    </row>
    <row r="211" spans="1:9" s="84" customFormat="1" x14ac:dyDescent="0.2">
      <c r="A211" s="97"/>
      <c r="B211" s="97"/>
      <c r="C211" s="180"/>
      <c r="D211" s="138"/>
      <c r="E211" s="139"/>
      <c r="F211" s="71"/>
      <c r="G211" s="72"/>
      <c r="H211" s="92"/>
      <c r="I211" s="93"/>
    </row>
    <row r="212" spans="1:9" s="112" customFormat="1" ht="25.5" customHeight="1" x14ac:dyDescent="0.2">
      <c r="A212" s="97"/>
      <c r="B212" s="97"/>
      <c r="C212" s="180"/>
      <c r="D212" s="138"/>
      <c r="E212" s="139"/>
      <c r="F212" s="71"/>
      <c r="G212" s="72"/>
      <c r="H212" s="92"/>
      <c r="I212" s="111"/>
    </row>
    <row r="213" spans="1:9" s="112" customFormat="1" ht="20.25" customHeight="1" x14ac:dyDescent="0.2">
      <c r="A213" s="97"/>
      <c r="B213" s="97"/>
      <c r="C213" s="180"/>
      <c r="D213" s="138"/>
      <c r="E213" s="139"/>
      <c r="F213" s="71"/>
      <c r="G213" s="72"/>
      <c r="H213" s="92"/>
      <c r="I213" s="111"/>
    </row>
    <row r="214" spans="1:9" s="84" customFormat="1" ht="18" customHeight="1" x14ac:dyDescent="0.2">
      <c r="A214" s="97"/>
      <c r="B214" s="97"/>
      <c r="C214" s="180"/>
      <c r="D214" s="138"/>
      <c r="E214" s="139"/>
      <c r="F214" s="71"/>
      <c r="G214" s="72"/>
      <c r="H214" s="92"/>
      <c r="I214" s="93"/>
    </row>
    <row r="215" spans="1:9" s="84" customFormat="1" ht="27.75" customHeight="1" x14ac:dyDescent="0.2">
      <c r="A215" s="97"/>
      <c r="B215" s="97"/>
      <c r="C215" s="180"/>
      <c r="D215" s="138"/>
      <c r="E215" s="139"/>
      <c r="F215" s="71"/>
      <c r="G215" s="72"/>
      <c r="H215" s="92"/>
      <c r="I215" s="93"/>
    </row>
    <row r="216" spans="1:9" s="84" customFormat="1" ht="27.75" customHeight="1" x14ac:dyDescent="0.2">
      <c r="A216" s="97"/>
      <c r="B216" s="97"/>
      <c r="C216" s="180"/>
      <c r="D216" s="138"/>
      <c r="E216" s="139"/>
      <c r="F216" s="71"/>
      <c r="G216" s="72"/>
      <c r="H216" s="92"/>
      <c r="I216" s="93"/>
    </row>
    <row r="217" spans="1:9" s="84" customFormat="1" ht="27.75" customHeight="1" x14ac:dyDescent="0.2">
      <c r="A217" s="97"/>
      <c r="B217" s="97"/>
      <c r="C217" s="180"/>
      <c r="D217" s="138"/>
      <c r="E217" s="139"/>
      <c r="F217" s="71"/>
      <c r="G217" s="72"/>
      <c r="H217" s="92"/>
      <c r="I217" s="93"/>
    </row>
    <row r="218" spans="1:9" s="84" customFormat="1" ht="27.75" customHeight="1" x14ac:dyDescent="0.2">
      <c r="A218" s="97"/>
      <c r="B218" s="97"/>
      <c r="C218" s="180"/>
      <c r="D218" s="138"/>
      <c r="E218" s="139"/>
      <c r="F218" s="71"/>
      <c r="G218" s="72"/>
      <c r="H218" s="92"/>
      <c r="I218" s="93"/>
    </row>
    <row r="219" spans="1:9" s="84" customFormat="1" ht="27.75" customHeight="1" x14ac:dyDescent="0.2">
      <c r="A219" s="97"/>
      <c r="B219" s="97"/>
      <c r="C219" s="180"/>
      <c r="D219" s="138"/>
      <c r="E219" s="139"/>
      <c r="F219" s="71"/>
      <c r="G219" s="72"/>
      <c r="H219" s="92"/>
      <c r="I219" s="93"/>
    </row>
    <row r="220" spans="1:9" s="84" customFormat="1" ht="27.75" customHeight="1" x14ac:dyDescent="0.2">
      <c r="A220" s="97"/>
      <c r="B220" s="97"/>
      <c r="C220" s="180"/>
      <c r="D220" s="138"/>
      <c r="E220" s="139"/>
      <c r="F220" s="71"/>
      <c r="G220" s="72"/>
      <c r="H220" s="92"/>
      <c r="I220" s="93"/>
    </row>
    <row r="221" spans="1:9" s="84" customFormat="1" ht="27.75" customHeight="1" x14ac:dyDescent="0.2">
      <c r="A221" s="97"/>
      <c r="B221" s="97"/>
      <c r="C221" s="180"/>
      <c r="D221" s="138"/>
      <c r="E221" s="139"/>
      <c r="F221" s="71"/>
      <c r="G221" s="72"/>
      <c r="H221" s="92"/>
      <c r="I221" s="93"/>
    </row>
    <row r="222" spans="1:9" s="127" customFormat="1" ht="27.75" customHeight="1" x14ac:dyDescent="0.25">
      <c r="A222" s="97"/>
      <c r="B222" s="97"/>
      <c r="C222" s="180"/>
      <c r="D222" s="138"/>
      <c r="E222" s="139"/>
      <c r="F222" s="71"/>
      <c r="G222" s="72"/>
      <c r="H222" s="125"/>
      <c r="I222" s="126"/>
    </row>
    <row r="223" spans="1:9" s="127" customFormat="1" ht="27.75" customHeight="1" x14ac:dyDescent="0.25">
      <c r="A223" s="97"/>
      <c r="B223" s="97"/>
      <c r="C223" s="180"/>
      <c r="D223" s="138"/>
      <c r="E223" s="139"/>
      <c r="F223" s="71"/>
      <c r="G223" s="72"/>
      <c r="H223" s="125"/>
      <c r="I223" s="126"/>
    </row>
    <row r="224" spans="1:9" s="84" customFormat="1" ht="27.75" customHeight="1" x14ac:dyDescent="0.2">
      <c r="A224" s="97"/>
      <c r="B224" s="97"/>
      <c r="C224" s="180"/>
      <c r="D224" s="138"/>
      <c r="E224" s="139"/>
      <c r="F224" s="71"/>
      <c r="G224" s="72"/>
      <c r="H224" s="92"/>
      <c r="I224" s="93"/>
    </row>
    <row r="225" spans="1:9" s="84" customFormat="1" ht="27.75" customHeight="1" x14ac:dyDescent="0.2">
      <c r="A225" s="97"/>
      <c r="B225" s="97"/>
      <c r="C225" s="180"/>
      <c r="D225" s="138"/>
      <c r="E225" s="139"/>
      <c r="F225" s="71"/>
      <c r="G225" s="72"/>
      <c r="H225" s="92"/>
      <c r="I225" s="93"/>
    </row>
    <row r="226" spans="1:9" s="84" customFormat="1" ht="27.75" customHeight="1" x14ac:dyDescent="0.2">
      <c r="A226" s="97"/>
      <c r="B226" s="97"/>
      <c r="C226" s="180"/>
      <c r="D226" s="138"/>
      <c r="E226" s="139"/>
      <c r="F226" s="71"/>
      <c r="G226" s="72"/>
      <c r="H226" s="92"/>
      <c r="I226" s="93"/>
    </row>
    <row r="227" spans="1:9" s="84" customFormat="1" ht="27.75" customHeight="1" x14ac:dyDescent="0.2">
      <c r="A227" s="97"/>
      <c r="B227" s="97"/>
      <c r="C227" s="180"/>
      <c r="D227" s="138"/>
      <c r="E227" s="139"/>
      <c r="F227" s="71"/>
      <c r="G227" s="72"/>
      <c r="H227" s="92"/>
      <c r="I227" s="93"/>
    </row>
    <row r="228" spans="1:9" s="84" customFormat="1" ht="27.75" customHeight="1" x14ac:dyDescent="0.2">
      <c r="A228" s="97"/>
      <c r="B228" s="97"/>
      <c r="C228" s="180"/>
      <c r="D228" s="138"/>
      <c r="E228" s="139"/>
      <c r="F228" s="71"/>
      <c r="G228" s="72"/>
      <c r="H228" s="92"/>
      <c r="I228" s="93"/>
    </row>
    <row r="229" spans="1:9" s="84" customFormat="1" ht="27.75" customHeight="1" x14ac:dyDescent="0.2">
      <c r="A229" s="97"/>
      <c r="B229" s="97"/>
      <c r="C229" s="180"/>
      <c r="D229" s="138"/>
      <c r="E229" s="139"/>
      <c r="F229" s="71"/>
      <c r="G229" s="72"/>
      <c r="H229" s="92"/>
      <c r="I229" s="93"/>
    </row>
    <row r="230" spans="1:9" s="84" customFormat="1" ht="27.75" customHeight="1" x14ac:dyDescent="0.2">
      <c r="A230" s="97"/>
      <c r="B230" s="97"/>
      <c r="C230" s="180"/>
      <c r="D230" s="138"/>
      <c r="E230" s="139"/>
      <c r="F230" s="71"/>
      <c r="G230" s="72"/>
      <c r="H230" s="92"/>
      <c r="I230" s="93"/>
    </row>
    <row r="231" spans="1:9" s="84" customFormat="1" ht="27.75" customHeight="1" x14ac:dyDescent="0.2">
      <c r="A231" s="97"/>
      <c r="B231" s="97"/>
      <c r="C231" s="180"/>
      <c r="D231" s="138"/>
      <c r="E231" s="139"/>
      <c r="F231" s="71"/>
      <c r="G231" s="72"/>
      <c r="H231" s="92"/>
      <c r="I231" s="93"/>
    </row>
    <row r="232" spans="1:9" s="84" customFormat="1" ht="27.75" customHeight="1" x14ac:dyDescent="0.2">
      <c r="A232" s="97"/>
      <c r="B232" s="97"/>
      <c r="C232" s="180"/>
      <c r="D232" s="138"/>
      <c r="E232" s="139"/>
      <c r="F232" s="71"/>
      <c r="G232" s="72"/>
      <c r="H232" s="92"/>
      <c r="I232" s="93"/>
    </row>
    <row r="233" spans="1:9" s="84" customFormat="1" ht="27.75" customHeight="1" x14ac:dyDescent="0.2">
      <c r="A233" s="97"/>
      <c r="B233" s="97"/>
      <c r="C233" s="180"/>
      <c r="D233" s="138"/>
      <c r="E233" s="139"/>
      <c r="F233" s="71"/>
      <c r="G233" s="72"/>
      <c r="H233" s="92"/>
      <c r="I233" s="93"/>
    </row>
    <row r="234" spans="1:9" s="84" customFormat="1" ht="27.75" customHeight="1" x14ac:dyDescent="0.2">
      <c r="A234" s="97"/>
      <c r="B234" s="97"/>
      <c r="C234" s="180"/>
      <c r="D234" s="138"/>
      <c r="E234" s="139"/>
      <c r="F234" s="71"/>
      <c r="G234" s="72"/>
      <c r="H234" s="92"/>
      <c r="I234" s="93"/>
    </row>
    <row r="235" spans="1:9" s="84" customFormat="1" ht="20.25" customHeight="1" x14ac:dyDescent="0.2">
      <c r="A235" s="97"/>
      <c r="B235" s="97"/>
      <c r="C235" s="180"/>
      <c r="D235" s="138"/>
      <c r="E235" s="139"/>
      <c r="F235" s="71"/>
      <c r="G235" s="72"/>
      <c r="H235" s="92"/>
      <c r="I235" s="93"/>
    </row>
    <row r="236" spans="1:9" s="84" customFormat="1" ht="21" customHeight="1" x14ac:dyDescent="0.2">
      <c r="A236" s="97"/>
      <c r="B236" s="97"/>
      <c r="C236" s="180"/>
      <c r="D236" s="138"/>
      <c r="E236" s="139"/>
      <c r="F236" s="71"/>
      <c r="G236" s="72"/>
      <c r="H236" s="92"/>
      <c r="I236" s="93"/>
    </row>
    <row r="237" spans="1:9" s="84" customFormat="1" ht="22.5" customHeight="1" x14ac:dyDescent="0.2">
      <c r="A237" s="97"/>
      <c r="B237" s="97"/>
      <c r="C237" s="180"/>
      <c r="D237" s="138"/>
      <c r="E237" s="139"/>
      <c r="F237" s="71"/>
      <c r="G237" s="72"/>
      <c r="H237" s="92"/>
      <c r="I237" s="93"/>
    </row>
    <row r="238" spans="1:9" s="84" customFormat="1" ht="15" customHeight="1" x14ac:dyDescent="0.2">
      <c r="A238" s="97"/>
      <c r="B238" s="97"/>
      <c r="C238" s="180"/>
      <c r="D238" s="138"/>
      <c r="E238" s="139"/>
      <c r="F238" s="71"/>
      <c r="G238" s="72"/>
      <c r="H238" s="92"/>
      <c r="I238" s="93"/>
    </row>
    <row r="239" spans="1:9" s="84" customFormat="1" ht="30" customHeight="1" x14ac:dyDescent="0.2">
      <c r="A239" s="97"/>
      <c r="B239" s="97"/>
      <c r="C239" s="180"/>
      <c r="D239" s="138"/>
      <c r="E239" s="139"/>
      <c r="F239" s="71"/>
      <c r="G239" s="72"/>
      <c r="H239" s="92"/>
      <c r="I239" s="93"/>
    </row>
    <row r="240" spans="1:9" s="84" customFormat="1" ht="4.5" customHeight="1" x14ac:dyDescent="0.2">
      <c r="A240" s="97"/>
      <c r="B240" s="97"/>
      <c r="C240" s="180"/>
      <c r="D240" s="138"/>
      <c r="E240" s="139"/>
      <c r="F240" s="71"/>
      <c r="G240" s="72"/>
      <c r="H240" s="92"/>
      <c r="I240" s="93"/>
    </row>
    <row r="241" spans="1:9" s="84" customFormat="1" ht="30" customHeight="1" x14ac:dyDescent="0.2">
      <c r="A241" s="97"/>
      <c r="B241" s="97"/>
      <c r="C241" s="180"/>
      <c r="D241" s="138"/>
      <c r="E241" s="139"/>
      <c r="F241" s="71"/>
      <c r="G241" s="72"/>
      <c r="H241" s="92"/>
      <c r="I241" s="93"/>
    </row>
    <row r="242" spans="1:9" s="84" customFormat="1" ht="30" customHeight="1" x14ac:dyDescent="0.2">
      <c r="A242" s="97"/>
      <c r="B242" s="97"/>
      <c r="C242" s="180"/>
      <c r="D242" s="138"/>
      <c r="E242" s="139"/>
      <c r="F242" s="71"/>
      <c r="G242" s="72"/>
      <c r="H242" s="92"/>
      <c r="I242" s="93"/>
    </row>
    <row r="243" spans="1:9" s="84" customFormat="1" ht="30" customHeight="1" x14ac:dyDescent="0.2">
      <c r="A243" s="97"/>
      <c r="B243" s="97"/>
      <c r="C243" s="180"/>
      <c r="D243" s="138"/>
      <c r="E243" s="139"/>
      <c r="F243" s="71"/>
      <c r="G243" s="72"/>
      <c r="H243" s="92"/>
      <c r="I243" s="93"/>
    </row>
    <row r="244" spans="1:9" s="97" customFormat="1" ht="30" customHeight="1" x14ac:dyDescent="0.2">
      <c r="C244" s="180"/>
      <c r="D244" s="138"/>
      <c r="E244" s="139"/>
      <c r="F244" s="71"/>
      <c r="G244" s="72"/>
      <c r="H244" s="95"/>
      <c r="I244" s="96"/>
    </row>
    <row r="245" spans="1:9" s="97" customFormat="1" x14ac:dyDescent="0.2">
      <c r="C245" s="180"/>
      <c r="D245" s="138"/>
      <c r="E245" s="139"/>
      <c r="F245" s="71"/>
      <c r="G245" s="72"/>
      <c r="H245" s="95"/>
      <c r="I245" s="96"/>
    </row>
    <row r="246" spans="1:9" s="97" customFormat="1" x14ac:dyDescent="0.2">
      <c r="C246" s="180"/>
      <c r="D246" s="138"/>
      <c r="E246" s="139"/>
      <c r="F246" s="71"/>
      <c r="G246" s="72"/>
      <c r="H246" s="95"/>
      <c r="I246" s="96"/>
    </row>
    <row r="247" spans="1:9" s="97" customFormat="1" x14ac:dyDescent="0.2">
      <c r="C247" s="180"/>
      <c r="D247" s="138"/>
      <c r="E247" s="139"/>
      <c r="F247" s="71"/>
      <c r="G247" s="72"/>
      <c r="H247" s="95"/>
      <c r="I247" s="96"/>
    </row>
    <row r="248" spans="1:9" s="97" customFormat="1" x14ac:dyDescent="0.2">
      <c r="C248" s="180"/>
      <c r="D248" s="138"/>
      <c r="E248" s="139"/>
      <c r="F248" s="71"/>
      <c r="G248" s="72"/>
      <c r="H248" s="95"/>
      <c r="I248" s="96"/>
    </row>
    <row r="249" spans="1:9" s="97" customFormat="1" x14ac:dyDescent="0.2">
      <c r="C249" s="180"/>
      <c r="D249" s="138"/>
      <c r="E249" s="139"/>
      <c r="F249" s="71"/>
      <c r="G249" s="72"/>
      <c r="H249" s="95"/>
      <c r="I249" s="96"/>
    </row>
    <row r="250" spans="1:9" s="97" customFormat="1" ht="3" customHeight="1" x14ac:dyDescent="0.2">
      <c r="C250" s="180"/>
      <c r="D250" s="138"/>
      <c r="E250" s="139"/>
      <c r="F250" s="71"/>
      <c r="G250" s="72"/>
      <c r="H250" s="95"/>
      <c r="I250" s="96"/>
    </row>
    <row r="251" spans="1:9" ht="27" customHeight="1" x14ac:dyDescent="0.2"/>
    <row r="252" spans="1:9" ht="27" customHeight="1" x14ac:dyDescent="0.2"/>
    <row r="253" spans="1:9" ht="27" customHeight="1" x14ac:dyDescent="0.2"/>
    <row r="255" spans="1:9" ht="31.5" customHeight="1" x14ac:dyDescent="0.2"/>
  </sheetData>
  <mergeCells count="6">
    <mergeCell ref="A66:E66"/>
    <mergeCell ref="A1:E1"/>
    <mergeCell ref="A2:E2"/>
    <mergeCell ref="A4:E4"/>
    <mergeCell ref="A5:E5"/>
    <mergeCell ref="A33:E33"/>
  </mergeCells>
  <pageMargins left="0.70866141732283505" right="0.70866141732283505" top="0.74803149606299202" bottom="0.74803149606299202" header="0.31496062992126" footer="0.31496062992126"/>
  <pageSetup paperSize="9" scale="48" orientation="landscape" r:id="rId1"/>
  <rowBreaks count="2" manualBreakCount="2">
    <brk id="32" max="6" man="1"/>
    <brk id="65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view="pageBreakPreview" zoomScale="60" zoomScaleNormal="60" workbookViewId="0">
      <selection activeCell="H60" sqref="H60"/>
    </sheetView>
  </sheetViews>
  <sheetFormatPr defaultColWidth="9.140625" defaultRowHeight="12.75" x14ac:dyDescent="0.2"/>
  <cols>
    <col min="1" max="1" width="22.28515625" style="152" customWidth="1"/>
    <col min="2" max="2" width="44.140625" style="152" customWidth="1"/>
    <col min="3" max="3" width="88" style="151" customWidth="1"/>
    <col min="4" max="4" width="29.85546875" style="149" customWidth="1"/>
    <col min="5" max="5" width="32.7109375" style="150" customWidth="1"/>
    <col min="6" max="6" width="9.140625" style="57" hidden="1" customWidth="1"/>
    <col min="7" max="7" width="9.5703125" style="58" hidden="1" customWidth="1"/>
    <col min="8" max="8" width="22.28515625" style="59" customWidth="1"/>
    <col min="9" max="9" width="11.5703125" style="59" bestFit="1" customWidth="1"/>
    <col min="10" max="16384" width="9.140625" style="59"/>
  </cols>
  <sheetData>
    <row r="1" spans="1:9" s="56" customFormat="1" ht="36.75" customHeight="1" x14ac:dyDescent="0.25">
      <c r="A1" s="725" t="s">
        <v>14</v>
      </c>
      <c r="B1" s="725"/>
      <c r="C1" s="725"/>
      <c r="D1" s="725"/>
      <c r="E1" s="725"/>
      <c r="F1" s="53"/>
      <c r="G1" s="53"/>
      <c r="H1" s="54"/>
      <c r="I1" s="55"/>
    </row>
    <row r="2" spans="1:9" s="56" customFormat="1" ht="27.75" customHeight="1" x14ac:dyDescent="0.25">
      <c r="A2" s="725" t="s">
        <v>505</v>
      </c>
      <c r="B2" s="725"/>
      <c r="C2" s="725"/>
      <c r="D2" s="725"/>
      <c r="E2" s="725"/>
      <c r="F2" s="53"/>
      <c r="G2" s="53"/>
      <c r="H2" s="54"/>
      <c r="I2" s="55"/>
    </row>
    <row r="3" spans="1:9" s="56" customFormat="1" ht="18" x14ac:dyDescent="0.25">
      <c r="A3" s="522"/>
      <c r="B3" s="522"/>
      <c r="C3" s="522"/>
      <c r="D3" s="522"/>
      <c r="E3" s="306"/>
      <c r="F3" s="53"/>
      <c r="G3" s="53"/>
      <c r="H3" s="54"/>
      <c r="I3" s="55"/>
    </row>
    <row r="4" spans="1:9" s="56" customFormat="1" ht="21.75" customHeight="1" x14ac:dyDescent="0.25">
      <c r="A4" s="307"/>
      <c r="B4" s="308"/>
      <c r="C4" s="309" t="s">
        <v>2</v>
      </c>
      <c r="D4" s="310"/>
      <c r="E4" s="311"/>
      <c r="F4" s="91"/>
      <c r="G4" s="91"/>
      <c r="H4" s="92"/>
      <c r="I4" s="55"/>
    </row>
    <row r="5" spans="1:9" s="56" customFormat="1" ht="21.75" customHeight="1" x14ac:dyDescent="0.25">
      <c r="A5" s="307"/>
      <c r="B5" s="308"/>
      <c r="C5" s="309" t="s">
        <v>35</v>
      </c>
      <c r="D5" s="310"/>
      <c r="E5" s="311"/>
      <c r="F5" s="91"/>
      <c r="G5" s="91"/>
      <c r="H5" s="92"/>
      <c r="I5" s="55"/>
    </row>
    <row r="6" spans="1:9" s="56" customFormat="1" ht="21.75" customHeight="1" x14ac:dyDescent="0.25">
      <c r="A6" s="307"/>
      <c r="B6" s="308"/>
      <c r="C6" s="309"/>
      <c r="D6" s="310"/>
      <c r="E6" s="311"/>
      <c r="F6" s="91"/>
      <c r="G6" s="91"/>
      <c r="H6" s="92"/>
      <c r="I6" s="55"/>
    </row>
    <row r="7" spans="1:9" ht="27.75" customHeight="1" x14ac:dyDescent="0.3">
      <c r="A7" s="726" t="s">
        <v>154</v>
      </c>
      <c r="B7" s="726"/>
      <c r="C7" s="726"/>
      <c r="D7" s="726"/>
      <c r="E7" s="726"/>
    </row>
    <row r="8" spans="1:9" s="67" customFormat="1" ht="15.75" x14ac:dyDescent="0.25">
      <c r="A8" s="60"/>
      <c r="B8" s="61"/>
      <c r="C8" s="62"/>
      <c r="D8" s="63" t="s">
        <v>9</v>
      </c>
      <c r="E8" s="64"/>
      <c r="F8" s="65"/>
      <c r="G8" s="66"/>
    </row>
    <row r="9" spans="1:9" s="73" customFormat="1" ht="15.75" x14ac:dyDescent="0.25">
      <c r="A9" s="68" t="s">
        <v>11</v>
      </c>
      <c r="B9" s="69" t="s">
        <v>12</v>
      </c>
      <c r="C9" s="69" t="s">
        <v>7</v>
      </c>
      <c r="D9" s="69" t="s">
        <v>10</v>
      </c>
      <c r="E9" s="70" t="s">
        <v>8</v>
      </c>
      <c r="F9" s="71"/>
      <c r="G9" s="72"/>
    </row>
    <row r="10" spans="1:9" s="81" customFormat="1" ht="11.25" customHeight="1" x14ac:dyDescent="0.2">
      <c r="A10" s="74"/>
      <c r="B10" s="75"/>
      <c r="C10" s="76"/>
      <c r="D10" s="77"/>
      <c r="E10" s="78"/>
      <c r="F10" s="79"/>
      <c r="G10" s="80"/>
    </row>
    <row r="11" spans="1:9" s="81" customFormat="1" ht="23.25" customHeight="1" x14ac:dyDescent="0.25">
      <c r="A11" s="36" t="s">
        <v>192</v>
      </c>
      <c r="B11" s="31" t="s">
        <v>56</v>
      </c>
      <c r="C11" s="37" t="s">
        <v>193</v>
      </c>
      <c r="D11" s="547">
        <v>3</v>
      </c>
      <c r="E11" s="545">
        <v>41622</v>
      </c>
      <c r="F11" s="82"/>
      <c r="G11" s="83"/>
    </row>
    <row r="12" spans="1:9" s="81" customFormat="1" ht="28.5" customHeight="1" x14ac:dyDescent="0.25">
      <c r="A12" s="36" t="s">
        <v>194</v>
      </c>
      <c r="B12" s="31" t="s">
        <v>190</v>
      </c>
      <c r="C12" s="37" t="s">
        <v>195</v>
      </c>
      <c r="D12" s="547">
        <v>6</v>
      </c>
      <c r="E12" s="545">
        <v>118625</v>
      </c>
      <c r="F12" s="82"/>
      <c r="G12" s="83"/>
    </row>
    <row r="13" spans="1:9" s="81" customFormat="1" ht="28.5" customHeight="1" x14ac:dyDescent="0.25">
      <c r="A13" s="102" t="s">
        <v>251</v>
      </c>
      <c r="B13" s="103" t="s">
        <v>252</v>
      </c>
      <c r="C13" s="104" t="s">
        <v>253</v>
      </c>
      <c r="D13" s="547">
        <v>4</v>
      </c>
      <c r="E13" s="545">
        <v>134079.6</v>
      </c>
      <c r="F13" s="82"/>
      <c r="G13" s="83"/>
    </row>
    <row r="14" spans="1:9" s="81" customFormat="1" ht="28.5" customHeight="1" x14ac:dyDescent="0.25">
      <c r="A14" s="31" t="s">
        <v>261</v>
      </c>
      <c r="B14" s="31" t="s">
        <v>262</v>
      </c>
      <c r="C14" s="32" t="s">
        <v>263</v>
      </c>
      <c r="D14" s="547">
        <v>1</v>
      </c>
      <c r="E14" s="545">
        <v>75076</v>
      </c>
      <c r="F14" s="82"/>
      <c r="G14" s="83"/>
    </row>
    <row r="15" spans="1:9" s="81" customFormat="1" ht="23.25" customHeight="1" x14ac:dyDescent="0.25">
      <c r="A15" s="36"/>
      <c r="B15" s="31"/>
      <c r="C15" s="136" t="s">
        <v>44</v>
      </c>
      <c r="D15" s="52"/>
      <c r="E15" s="50">
        <f>SUM(E11:E14)</f>
        <v>369402.6</v>
      </c>
      <c r="F15" s="84"/>
      <c r="G15" s="83"/>
    </row>
    <row r="16" spans="1:9" s="84" customFormat="1" ht="30" customHeight="1" x14ac:dyDescent="0.25">
      <c r="A16" s="36"/>
      <c r="B16" s="31"/>
      <c r="C16" s="136" t="s">
        <v>42</v>
      </c>
      <c r="D16" s="52"/>
      <c r="E16" s="50">
        <v>2822664.99</v>
      </c>
      <c r="F16" s="91"/>
      <c r="G16" s="91"/>
      <c r="H16" s="92"/>
      <c r="I16" s="93"/>
    </row>
    <row r="17" spans="1:9" s="84" customFormat="1" ht="23.25" customHeight="1" x14ac:dyDescent="0.3">
      <c r="A17" s="31"/>
      <c r="B17" s="31"/>
      <c r="C17" s="136"/>
      <c r="D17" s="52" t="s">
        <v>15</v>
      </c>
      <c r="E17" s="50">
        <f>SUM(E15:E16)</f>
        <v>3192067.5900000003</v>
      </c>
      <c r="F17" s="524"/>
      <c r="G17" s="524"/>
      <c r="H17" s="92"/>
      <c r="I17" s="93"/>
    </row>
    <row r="18" spans="1:9" s="97" customFormat="1" ht="29.25" customHeight="1" x14ac:dyDescent="0.3">
      <c r="A18" s="86"/>
      <c r="B18" s="81"/>
      <c r="C18" s="524" t="s">
        <v>167</v>
      </c>
      <c r="D18" s="524"/>
      <c r="E18" s="524"/>
      <c r="F18" s="94"/>
      <c r="G18" s="94"/>
      <c r="H18" s="95"/>
      <c r="I18" s="96"/>
    </row>
    <row r="19" spans="1:9" s="86" customFormat="1" ht="20.25" customHeight="1" x14ac:dyDescent="0.25">
      <c r="A19" s="60"/>
      <c r="B19" s="61"/>
      <c r="C19" s="62"/>
      <c r="D19" s="63" t="s">
        <v>9</v>
      </c>
      <c r="E19" s="64"/>
      <c r="F19" s="106"/>
      <c r="G19" s="107"/>
      <c r="H19" s="106"/>
    </row>
    <row r="20" spans="1:9" s="101" customFormat="1" ht="20.25" customHeight="1" x14ac:dyDescent="0.25">
      <c r="A20" s="68" t="s">
        <v>11</v>
      </c>
      <c r="B20" s="69" t="s">
        <v>12</v>
      </c>
      <c r="C20" s="69" t="s">
        <v>7</v>
      </c>
      <c r="D20" s="69" t="s">
        <v>10</v>
      </c>
      <c r="E20" s="70" t="s">
        <v>8</v>
      </c>
      <c r="F20" s="98"/>
      <c r="G20" s="98"/>
      <c r="H20" s="99"/>
      <c r="I20" s="100"/>
    </row>
    <row r="21" spans="1:9" s="101" customFormat="1" ht="20.25" customHeight="1" x14ac:dyDescent="0.25">
      <c r="A21" s="74"/>
      <c r="B21" s="75"/>
      <c r="C21" s="76"/>
      <c r="D21" s="77"/>
      <c r="E21" s="78"/>
      <c r="F21" s="98"/>
      <c r="G21" s="98"/>
      <c r="H21" s="99"/>
      <c r="I21" s="100"/>
    </row>
    <row r="22" spans="1:9" s="112" customFormat="1" ht="25.5" customHeight="1" x14ac:dyDescent="0.25">
      <c r="A22" s="102" t="s">
        <v>261</v>
      </c>
      <c r="B22" s="103" t="s">
        <v>58</v>
      </c>
      <c r="C22" s="104" t="s">
        <v>295</v>
      </c>
      <c r="D22" s="547">
        <v>4</v>
      </c>
      <c r="E22" s="548">
        <v>112560</v>
      </c>
      <c r="F22" s="110"/>
      <c r="G22" s="110"/>
      <c r="H22" s="92"/>
      <c r="I22" s="111"/>
    </row>
    <row r="23" spans="1:9" s="112" customFormat="1" ht="26.25" customHeight="1" x14ac:dyDescent="0.2">
      <c r="A23" s="31"/>
      <c r="B23" s="31"/>
      <c r="C23" s="32"/>
      <c r="D23" s="108"/>
      <c r="E23" s="34"/>
      <c r="F23" s="110"/>
      <c r="G23" s="110"/>
      <c r="H23" s="92"/>
      <c r="I23" s="111"/>
    </row>
    <row r="24" spans="1:9" s="112" customFormat="1" ht="23.25" customHeight="1" x14ac:dyDescent="0.25">
      <c r="A24" s="42"/>
      <c r="B24" s="31"/>
      <c r="C24" s="48" t="s">
        <v>44</v>
      </c>
      <c r="D24" s="108"/>
      <c r="E24" s="109">
        <f>SUM(E22:E23)</f>
        <v>112560</v>
      </c>
      <c r="F24" s="110"/>
      <c r="G24" s="110"/>
      <c r="H24" s="92"/>
      <c r="I24" s="111"/>
    </row>
    <row r="25" spans="1:9" s="112" customFormat="1" ht="23.25" customHeight="1" x14ac:dyDescent="0.3">
      <c r="A25" s="42"/>
      <c r="B25" s="31"/>
      <c r="C25" s="48" t="s">
        <v>42</v>
      </c>
      <c r="D25" s="33"/>
      <c r="E25" s="109">
        <v>3140070</v>
      </c>
      <c r="F25" s="524"/>
      <c r="G25" s="524"/>
      <c r="H25" s="92"/>
      <c r="I25" s="111"/>
    </row>
    <row r="26" spans="1:9" s="112" customFormat="1" ht="23.25" customHeight="1" x14ac:dyDescent="0.25">
      <c r="A26" s="51"/>
      <c r="B26" s="31"/>
      <c r="C26" s="32"/>
      <c r="D26" s="113" t="s">
        <v>15</v>
      </c>
      <c r="E26" s="114">
        <f>SUM(E24:E25)</f>
        <v>3252630</v>
      </c>
      <c r="F26" s="110"/>
      <c r="G26" s="110"/>
      <c r="H26" s="92"/>
      <c r="I26" s="111"/>
    </row>
    <row r="27" spans="1:9" s="112" customFormat="1" ht="23.25" customHeight="1" x14ac:dyDescent="0.25">
      <c r="A27" s="86"/>
      <c r="B27" s="81"/>
      <c r="C27" s="87"/>
      <c r="D27" s="88"/>
      <c r="E27" s="90"/>
      <c r="F27" s="110"/>
      <c r="G27" s="110"/>
      <c r="H27" s="92"/>
      <c r="I27" s="111"/>
    </row>
    <row r="28" spans="1:9" s="112" customFormat="1" ht="23.25" hidden="1" customHeight="1" x14ac:dyDescent="0.3">
      <c r="A28" s="86"/>
      <c r="B28" s="81"/>
      <c r="C28" s="524" t="s">
        <v>168</v>
      </c>
      <c r="D28" s="524"/>
      <c r="E28" s="524"/>
      <c r="F28" s="110"/>
      <c r="G28" s="110"/>
      <c r="H28" s="92"/>
      <c r="I28" s="111"/>
    </row>
    <row r="29" spans="1:9" s="112" customFormat="1" ht="23.25" hidden="1" customHeight="1" x14ac:dyDescent="0.25">
      <c r="A29" s="60"/>
      <c r="B29" s="61"/>
      <c r="C29" s="62"/>
      <c r="D29" s="63" t="s">
        <v>9</v>
      </c>
      <c r="E29" s="64"/>
      <c r="F29" s="110"/>
      <c r="G29" s="110"/>
      <c r="H29" s="92"/>
      <c r="I29" s="111"/>
    </row>
    <row r="30" spans="1:9" s="112" customFormat="1" ht="23.25" hidden="1" customHeight="1" x14ac:dyDescent="0.25">
      <c r="A30" s="68" t="s">
        <v>11</v>
      </c>
      <c r="B30" s="69" t="s">
        <v>12</v>
      </c>
      <c r="C30" s="69" t="s">
        <v>7</v>
      </c>
      <c r="D30" s="69" t="s">
        <v>10</v>
      </c>
      <c r="E30" s="70" t="s">
        <v>8</v>
      </c>
      <c r="F30" s="110"/>
      <c r="G30" s="110"/>
      <c r="H30" s="92"/>
      <c r="I30" s="111"/>
    </row>
    <row r="31" spans="1:9" s="112" customFormat="1" ht="23.25" hidden="1" customHeight="1" x14ac:dyDescent="0.2">
      <c r="A31" s="74"/>
      <c r="B31" s="75"/>
      <c r="C31" s="76"/>
      <c r="D31" s="77"/>
      <c r="E31" s="78"/>
      <c r="F31" s="110"/>
      <c r="G31" s="110"/>
      <c r="H31" s="92"/>
      <c r="I31" s="111"/>
    </row>
    <row r="32" spans="1:9" s="112" customFormat="1" ht="23.25" hidden="1" customHeight="1" x14ac:dyDescent="0.2">
      <c r="A32" s="31"/>
      <c r="B32" s="31"/>
      <c r="C32" s="32"/>
      <c r="D32" s="105"/>
      <c r="E32" s="34"/>
      <c r="F32" s="110"/>
      <c r="G32" s="110"/>
      <c r="H32" s="92"/>
      <c r="I32" s="111"/>
    </row>
    <row r="33" spans="1:9" s="112" customFormat="1" ht="23.25" hidden="1" customHeight="1" x14ac:dyDescent="0.2">
      <c r="A33" s="31"/>
      <c r="B33" s="31"/>
      <c r="C33" s="32"/>
      <c r="D33" s="105"/>
      <c r="E33" s="34"/>
      <c r="F33" s="110"/>
      <c r="G33" s="110"/>
      <c r="H33" s="92"/>
      <c r="I33" s="111"/>
    </row>
    <row r="34" spans="1:9" s="112" customFormat="1" ht="23.25" hidden="1" customHeight="1" x14ac:dyDescent="0.25">
      <c r="A34" s="42"/>
      <c r="B34" s="31"/>
      <c r="C34" s="48" t="s">
        <v>44</v>
      </c>
      <c r="D34" s="108"/>
      <c r="E34" s="109">
        <f>SUM(E32:E33)</f>
        <v>0</v>
      </c>
      <c r="F34" s="110"/>
      <c r="G34" s="110"/>
      <c r="H34" s="92"/>
      <c r="I34" s="111"/>
    </row>
    <row r="35" spans="1:9" s="112" customFormat="1" ht="23.25" hidden="1" customHeight="1" x14ac:dyDescent="0.25">
      <c r="A35" s="42"/>
      <c r="B35" s="31"/>
      <c r="C35" s="136" t="s">
        <v>42</v>
      </c>
      <c r="D35" s="33"/>
      <c r="E35" s="109"/>
      <c r="F35" s="110"/>
      <c r="G35" s="110"/>
      <c r="H35" s="92"/>
      <c r="I35" s="111"/>
    </row>
    <row r="36" spans="1:9" s="112" customFormat="1" ht="23.25" hidden="1" customHeight="1" x14ac:dyDescent="0.25">
      <c r="A36" s="51"/>
      <c r="B36" s="31"/>
      <c r="C36" s="137"/>
      <c r="D36" s="52" t="s">
        <v>15</v>
      </c>
      <c r="E36" s="171">
        <f>SUM(E34:E35)</f>
        <v>0</v>
      </c>
      <c r="F36" s="110"/>
      <c r="G36" s="110"/>
      <c r="H36" s="92"/>
      <c r="I36" s="111"/>
    </row>
    <row r="37" spans="1:9" s="112" customFormat="1" ht="23.25" hidden="1" customHeight="1" x14ac:dyDescent="0.3">
      <c r="A37" s="81"/>
      <c r="B37" s="115"/>
      <c r="C37" s="115"/>
      <c r="D37" s="115"/>
      <c r="E37" s="131"/>
      <c r="F37" s="525"/>
      <c r="G37" s="525"/>
      <c r="H37" s="92"/>
      <c r="I37" s="111"/>
    </row>
    <row r="38" spans="1:9" s="112" customFormat="1" ht="23.25" hidden="1" customHeight="1" x14ac:dyDescent="0.25">
      <c r="A38" s="86"/>
      <c r="B38" s="81"/>
      <c r="C38" s="87"/>
      <c r="D38" s="88"/>
      <c r="E38" s="90"/>
      <c r="F38" s="110"/>
      <c r="G38" s="110"/>
      <c r="H38" s="92"/>
      <c r="I38" s="111"/>
    </row>
    <row r="39" spans="1:9" s="112" customFormat="1" ht="23.25" hidden="1" customHeight="1" x14ac:dyDescent="0.25">
      <c r="A39" s="86"/>
      <c r="B39" s="81"/>
      <c r="C39" s="87"/>
      <c r="D39" s="88"/>
      <c r="E39" s="90"/>
      <c r="F39" s="110"/>
      <c r="G39" s="110"/>
      <c r="H39" s="92"/>
      <c r="I39" s="111"/>
    </row>
    <row r="40" spans="1:9" s="112" customFormat="1" ht="23.25" hidden="1" customHeight="1" x14ac:dyDescent="0.3">
      <c r="A40" s="86"/>
      <c r="B40" s="81"/>
      <c r="C40" s="525" t="s">
        <v>169</v>
      </c>
      <c r="D40" s="525"/>
      <c r="E40" s="525"/>
      <c r="F40" s="110"/>
      <c r="G40" s="110"/>
      <c r="H40" s="92"/>
      <c r="I40" s="111"/>
    </row>
    <row r="41" spans="1:9" s="112" customFormat="1" ht="23.25" hidden="1" customHeight="1" x14ac:dyDescent="0.25">
      <c r="A41" s="60"/>
      <c r="B41" s="61"/>
      <c r="C41" s="62"/>
      <c r="D41" s="63" t="s">
        <v>9</v>
      </c>
      <c r="E41" s="64"/>
      <c r="F41" s="110"/>
      <c r="G41" s="110"/>
      <c r="H41" s="92"/>
      <c r="I41" s="111"/>
    </row>
    <row r="42" spans="1:9" s="112" customFormat="1" ht="23.25" hidden="1" customHeight="1" x14ac:dyDescent="0.25">
      <c r="A42" s="68" t="s">
        <v>11</v>
      </c>
      <c r="B42" s="69" t="s">
        <v>12</v>
      </c>
      <c r="C42" s="69" t="s">
        <v>7</v>
      </c>
      <c r="D42" s="69" t="s">
        <v>10</v>
      </c>
      <c r="E42" s="70" t="s">
        <v>8</v>
      </c>
      <c r="F42" s="110"/>
      <c r="G42" s="110"/>
      <c r="H42" s="92"/>
      <c r="I42" s="111"/>
    </row>
    <row r="43" spans="1:9" s="112" customFormat="1" ht="23.25" hidden="1" customHeight="1" x14ac:dyDescent="0.2">
      <c r="A43" s="74"/>
      <c r="B43" s="75"/>
      <c r="C43" s="76"/>
      <c r="D43" s="77"/>
      <c r="E43" s="78"/>
      <c r="F43" s="110"/>
      <c r="G43" s="110"/>
      <c r="H43" s="92"/>
      <c r="I43" s="111"/>
    </row>
    <row r="44" spans="1:9" s="112" customFormat="1" ht="23.25" hidden="1" customHeight="1" x14ac:dyDescent="0.2">
      <c r="A44" s="102"/>
      <c r="B44" s="103"/>
      <c r="C44" s="104"/>
      <c r="D44" s="105"/>
      <c r="E44" s="34"/>
      <c r="F44" s="110"/>
      <c r="G44" s="110"/>
      <c r="H44" s="92"/>
      <c r="I44" s="111"/>
    </row>
    <row r="45" spans="1:9" s="112" customFormat="1" ht="23.25" hidden="1" customHeight="1" x14ac:dyDescent="0.2">
      <c r="A45" s="31"/>
      <c r="B45" s="31"/>
      <c r="C45" s="32"/>
      <c r="D45" s="108"/>
      <c r="E45" s="34"/>
      <c r="F45" s="110"/>
      <c r="G45" s="110"/>
      <c r="H45" s="92"/>
      <c r="I45" s="111"/>
    </row>
    <row r="46" spans="1:9" s="112" customFormat="1" ht="23.25" hidden="1" customHeight="1" x14ac:dyDescent="0.2">
      <c r="A46" s="31"/>
      <c r="B46" s="31"/>
      <c r="C46" s="32"/>
      <c r="D46" s="108"/>
      <c r="E46" s="34"/>
      <c r="F46" s="110"/>
      <c r="G46" s="110"/>
      <c r="H46" s="92"/>
      <c r="I46" s="111"/>
    </row>
    <row r="47" spans="1:9" s="112" customFormat="1" ht="23.25" hidden="1" customHeight="1" x14ac:dyDescent="0.25">
      <c r="A47" s="42"/>
      <c r="B47" s="31"/>
      <c r="C47" s="48" t="s">
        <v>44</v>
      </c>
      <c r="D47" s="108"/>
      <c r="E47" s="109">
        <f>+SUM(E44:E46)</f>
        <v>0</v>
      </c>
      <c r="F47" s="110"/>
      <c r="G47" s="110"/>
      <c r="H47" s="92"/>
      <c r="I47" s="111"/>
    </row>
    <row r="48" spans="1:9" s="112" customFormat="1" ht="21" hidden="1" customHeight="1" x14ac:dyDescent="0.25">
      <c r="A48" s="42"/>
      <c r="B48" s="31"/>
      <c r="C48" s="48" t="s">
        <v>42</v>
      </c>
      <c r="D48" s="33"/>
      <c r="E48" s="109"/>
      <c r="F48" s="91"/>
      <c r="G48" s="91"/>
      <c r="H48" s="92"/>
      <c r="I48" s="111"/>
    </row>
    <row r="49" spans="1:9" s="112" customFormat="1" ht="30.75" hidden="1" customHeight="1" x14ac:dyDescent="0.25">
      <c r="A49" s="51"/>
      <c r="B49" s="31"/>
      <c r="C49" s="32"/>
      <c r="D49" s="113" t="s">
        <v>148</v>
      </c>
      <c r="E49" s="114">
        <f>+SUM(E47:E48)</f>
        <v>0</v>
      </c>
      <c r="F49" s="91"/>
      <c r="G49" s="91"/>
      <c r="H49" s="92"/>
      <c r="I49" s="111"/>
    </row>
    <row r="50" spans="1:9" s="112" customFormat="1" ht="30.75" customHeight="1" x14ac:dyDescent="0.3">
      <c r="A50" s="86"/>
      <c r="B50" s="81"/>
      <c r="C50" s="727" t="s">
        <v>168</v>
      </c>
      <c r="D50" s="727"/>
      <c r="E50" s="727"/>
      <c r="F50" s="727"/>
      <c r="G50" s="727"/>
      <c r="H50" s="92"/>
      <c r="I50" s="111"/>
    </row>
    <row r="51" spans="1:9" s="112" customFormat="1" ht="30.75" customHeight="1" x14ac:dyDescent="0.25">
      <c r="A51" s="60"/>
      <c r="B51" s="61"/>
      <c r="C51" s="62"/>
      <c r="D51" s="63" t="s">
        <v>9</v>
      </c>
      <c r="E51" s="64"/>
      <c r="F51" s="110"/>
      <c r="G51" s="110"/>
      <c r="H51" s="92"/>
      <c r="I51" s="111"/>
    </row>
    <row r="52" spans="1:9" s="112" customFormat="1" ht="30.75" customHeight="1" x14ac:dyDescent="0.25">
      <c r="A52" s="68" t="s">
        <v>11</v>
      </c>
      <c r="B52" s="69" t="s">
        <v>12</v>
      </c>
      <c r="C52" s="69" t="s">
        <v>7</v>
      </c>
      <c r="D52" s="69" t="s">
        <v>10</v>
      </c>
      <c r="E52" s="70" t="s">
        <v>8</v>
      </c>
      <c r="F52" s="110"/>
      <c r="G52" s="110"/>
      <c r="H52" s="92"/>
      <c r="I52" s="111"/>
    </row>
    <row r="53" spans="1:9" s="112" customFormat="1" ht="30.75" customHeight="1" x14ac:dyDescent="0.2">
      <c r="A53" s="74"/>
      <c r="B53" s="75"/>
      <c r="C53" s="76"/>
      <c r="D53" s="77"/>
      <c r="E53" s="78"/>
      <c r="F53" s="110"/>
      <c r="G53" s="110"/>
      <c r="H53" s="92"/>
      <c r="I53" s="111"/>
    </row>
    <row r="54" spans="1:9" s="112" customFormat="1" ht="30.75" customHeight="1" x14ac:dyDescent="0.25">
      <c r="A54" s="36" t="s">
        <v>506</v>
      </c>
      <c r="B54" s="31" t="s">
        <v>61</v>
      </c>
      <c r="C54" s="37" t="s">
        <v>507</v>
      </c>
      <c r="D54" s="547">
        <v>2</v>
      </c>
      <c r="E54" s="545">
        <v>39626.519999999997</v>
      </c>
      <c r="F54" s="110"/>
      <c r="G54" s="110"/>
      <c r="H54" s="92"/>
      <c r="I54" s="111"/>
    </row>
    <row r="55" spans="1:9" s="84" customFormat="1" ht="26.25" hidden="1" customHeight="1" x14ac:dyDescent="0.25">
      <c r="A55" s="36"/>
      <c r="B55" s="31"/>
      <c r="C55" s="37"/>
      <c r="D55" s="547"/>
      <c r="E55" s="545"/>
      <c r="F55" s="110"/>
      <c r="G55" s="110"/>
      <c r="H55" s="92"/>
      <c r="I55" s="93"/>
    </row>
    <row r="56" spans="1:9" s="84" customFormat="1" ht="25.5" customHeight="1" x14ac:dyDescent="0.25">
      <c r="A56" s="102" t="s">
        <v>508</v>
      </c>
      <c r="B56" s="103" t="s">
        <v>309</v>
      </c>
      <c r="C56" s="104" t="s">
        <v>509</v>
      </c>
      <c r="D56" s="547">
        <v>4</v>
      </c>
      <c r="E56" s="545">
        <f>192558+17319.8</f>
        <v>209877.8</v>
      </c>
      <c r="F56" s="110"/>
      <c r="G56" s="110"/>
      <c r="H56" s="92"/>
      <c r="I56" s="93"/>
    </row>
    <row r="57" spans="1:9" s="86" customFormat="1" ht="27" customHeight="1" x14ac:dyDescent="0.25">
      <c r="A57" s="31" t="s">
        <v>510</v>
      </c>
      <c r="B57" s="31" t="s">
        <v>61</v>
      </c>
      <c r="C57" s="32" t="s">
        <v>511</v>
      </c>
      <c r="D57" s="547">
        <v>1</v>
      </c>
      <c r="E57" s="545">
        <v>47133.72</v>
      </c>
      <c r="F57" s="110"/>
      <c r="G57" s="110"/>
      <c r="H57" s="95"/>
      <c r="I57" s="106"/>
    </row>
    <row r="58" spans="1:9" s="84" customFormat="1" ht="27.75" customHeight="1" x14ac:dyDescent="0.25">
      <c r="A58" s="36"/>
      <c r="B58" s="31"/>
      <c r="C58" s="136"/>
      <c r="D58" s="52"/>
      <c r="E58" s="50"/>
      <c r="F58" s="110"/>
      <c r="G58" s="110"/>
      <c r="H58" s="92"/>
      <c r="I58" s="93"/>
    </row>
    <row r="59" spans="1:9" s="84" customFormat="1" ht="22.5" customHeight="1" x14ac:dyDescent="0.2">
      <c r="A59" s="31"/>
      <c r="B59" s="31"/>
      <c r="C59" s="32"/>
      <c r="D59" s="105"/>
      <c r="E59" s="34"/>
      <c r="F59" s="91"/>
      <c r="G59" s="91"/>
      <c r="H59" s="92"/>
      <c r="I59" s="93"/>
    </row>
    <row r="60" spans="1:9" s="84" customFormat="1" ht="22.5" customHeight="1" x14ac:dyDescent="0.2">
      <c r="A60" s="31"/>
      <c r="B60" s="31"/>
      <c r="C60" s="32"/>
      <c r="D60" s="105"/>
      <c r="E60" s="34"/>
      <c r="F60" s="91"/>
      <c r="G60" s="91"/>
      <c r="H60" s="124"/>
      <c r="I60" s="93"/>
    </row>
    <row r="61" spans="1:9" s="84" customFormat="1" ht="22.5" customHeight="1" x14ac:dyDescent="0.25">
      <c r="A61" s="42"/>
      <c r="B61" s="31"/>
      <c r="C61" s="48" t="s">
        <v>44</v>
      </c>
      <c r="D61" s="108"/>
      <c r="E61" s="109">
        <f>SUM(E54:E60)</f>
        <v>296638.03999999998</v>
      </c>
      <c r="F61" s="91"/>
      <c r="G61" s="91"/>
      <c r="H61" s="124"/>
      <c r="I61" s="93"/>
    </row>
    <row r="62" spans="1:9" s="84" customFormat="1" ht="24" customHeight="1" x14ac:dyDescent="0.25">
      <c r="A62" s="42"/>
      <c r="B62" s="31"/>
      <c r="C62" s="136" t="s">
        <v>42</v>
      </c>
      <c r="D62" s="33"/>
      <c r="E62" s="109">
        <v>3838830.72</v>
      </c>
      <c r="F62" s="91"/>
      <c r="G62" s="91"/>
      <c r="H62" s="125"/>
      <c r="I62" s="93"/>
    </row>
    <row r="63" spans="1:9" s="84" customFormat="1" ht="35.25" customHeight="1" x14ac:dyDescent="0.25">
      <c r="A63" s="51"/>
      <c r="B63" s="31"/>
      <c r="C63" s="137"/>
      <c r="D63" s="52" t="s">
        <v>15</v>
      </c>
      <c r="E63" s="171">
        <f>SUM(E61:E62)</f>
        <v>4135468.7600000002</v>
      </c>
      <c r="F63" s="91"/>
      <c r="G63" s="91"/>
      <c r="H63" s="59"/>
      <c r="I63" s="93"/>
    </row>
    <row r="64" spans="1:9" s="81" customFormat="1" ht="24" customHeight="1" thickBot="1" x14ac:dyDescent="0.3">
      <c r="A64" s="86"/>
      <c r="C64" s="87"/>
      <c r="D64" s="88"/>
      <c r="E64" s="90"/>
      <c r="F64" s="91"/>
      <c r="G64" s="91"/>
      <c r="H64" s="59"/>
      <c r="I64" s="91"/>
    </row>
    <row r="65" spans="1:9" s="84" customFormat="1" ht="20.25" customHeight="1" x14ac:dyDescent="0.35">
      <c r="A65" s="152"/>
      <c r="B65" s="292" t="s">
        <v>164</v>
      </c>
      <c r="C65" s="294" t="s">
        <v>158</v>
      </c>
      <c r="D65" s="297" t="s">
        <v>159</v>
      </c>
      <c r="E65" s="293" t="s">
        <v>165</v>
      </c>
      <c r="F65" s="106"/>
      <c r="G65" s="106"/>
      <c r="H65" s="59"/>
      <c r="I65" s="93"/>
    </row>
    <row r="66" spans="1:9" s="112" customFormat="1" ht="29.25" customHeight="1" x14ac:dyDescent="0.2">
      <c r="A66" s="152"/>
      <c r="B66" s="289" t="s">
        <v>160</v>
      </c>
      <c r="C66" s="295">
        <v>369403.46</v>
      </c>
      <c r="D66" s="298">
        <v>2822664.99</v>
      </c>
      <c r="E66" s="290">
        <f>SUM(C66:D66)</f>
        <v>3192068.45</v>
      </c>
      <c r="F66" s="57"/>
      <c r="G66" s="58"/>
      <c r="H66" s="59"/>
      <c r="I66" s="111"/>
    </row>
    <row r="67" spans="1:9" s="112" customFormat="1" ht="26.25" customHeight="1" x14ac:dyDescent="0.2">
      <c r="A67" s="152"/>
      <c r="B67" s="289" t="s">
        <v>161</v>
      </c>
      <c r="C67" s="295">
        <v>112560</v>
      </c>
      <c r="D67" s="299">
        <v>3140070.23</v>
      </c>
      <c r="E67" s="290">
        <f>SUM(C67:D67)</f>
        <v>3252630.23</v>
      </c>
      <c r="F67" s="57"/>
      <c r="G67" s="58"/>
      <c r="H67" s="59"/>
      <c r="I67" s="111"/>
    </row>
    <row r="68" spans="1:9" s="112" customFormat="1" ht="22.5" customHeight="1" x14ac:dyDescent="0.2">
      <c r="A68" s="152"/>
      <c r="B68" s="289" t="s">
        <v>162</v>
      </c>
      <c r="C68" s="295">
        <v>296638.44</v>
      </c>
      <c r="D68" s="300">
        <v>3838830.72</v>
      </c>
      <c r="E68" s="290">
        <f>SUM(C68:D68)</f>
        <v>4135469.16</v>
      </c>
      <c r="F68" s="57"/>
      <c r="G68" s="58"/>
      <c r="H68" s="59"/>
      <c r="I68" s="111"/>
    </row>
    <row r="69" spans="1:9" s="84" customFormat="1" ht="20.25" customHeight="1" x14ac:dyDescent="0.2">
      <c r="A69" s="152"/>
      <c r="B69" s="289" t="s">
        <v>163</v>
      </c>
      <c r="C69" s="295"/>
      <c r="D69" s="301"/>
      <c r="E69" s="290"/>
      <c r="F69" s="57"/>
      <c r="G69" s="58"/>
      <c r="H69" s="59"/>
      <c r="I69" s="93"/>
    </row>
    <row r="70" spans="1:9" s="127" customFormat="1" ht="15.75" x14ac:dyDescent="0.25">
      <c r="A70" s="152"/>
      <c r="B70" s="289"/>
      <c r="C70" s="295"/>
      <c r="D70" s="301"/>
      <c r="E70" s="290"/>
      <c r="F70" s="57"/>
      <c r="G70" s="58"/>
      <c r="H70" s="59"/>
      <c r="I70" s="126"/>
    </row>
    <row r="71" spans="1:9" s="127" customFormat="1" ht="21" thickBot="1" x14ac:dyDescent="0.35">
      <c r="A71" s="152"/>
      <c r="B71" s="303" t="s">
        <v>166</v>
      </c>
      <c r="C71" s="296">
        <f>SUM(C66:C70)</f>
        <v>778601.9</v>
      </c>
      <c r="D71" s="302">
        <f>SUM(D66:D70)</f>
        <v>9801565.9400000013</v>
      </c>
      <c r="E71" s="291">
        <f>SUM(E66:E70)</f>
        <v>10580167.84</v>
      </c>
      <c r="F71" s="57"/>
      <c r="G71" s="58"/>
      <c r="H71" s="59"/>
      <c r="I71" s="126"/>
    </row>
    <row r="72" spans="1:9" s="84" customFormat="1" ht="15" hidden="1" x14ac:dyDescent="0.2">
      <c r="A72" s="152"/>
      <c r="B72" s="152"/>
      <c r="C72" s="151"/>
      <c r="D72" s="149"/>
      <c r="E72" s="150"/>
      <c r="F72" s="57"/>
      <c r="G72" s="58"/>
      <c r="H72" s="59"/>
      <c r="I72" s="93"/>
    </row>
    <row r="73" spans="1:9" s="84" customFormat="1" ht="15" x14ac:dyDescent="0.2">
      <c r="A73" s="152"/>
      <c r="B73" s="152"/>
      <c r="C73" s="151"/>
      <c r="D73" s="149"/>
      <c r="E73" s="150"/>
      <c r="F73" s="57"/>
      <c r="G73" s="58"/>
      <c r="H73" s="59"/>
      <c r="I73" s="93"/>
    </row>
    <row r="74" spans="1:9" s="84" customFormat="1" ht="13.5" customHeight="1" x14ac:dyDescent="0.2">
      <c r="A74" s="152"/>
      <c r="B74" s="152"/>
      <c r="C74" s="151"/>
      <c r="D74" s="149"/>
      <c r="E74" s="150"/>
      <c r="F74" s="57"/>
      <c r="G74" s="58"/>
      <c r="H74" s="59"/>
      <c r="I74" s="93"/>
    </row>
    <row r="75" spans="1:9" s="84" customFormat="1" ht="24.75" hidden="1" customHeight="1" x14ac:dyDescent="0.2">
      <c r="A75" s="152"/>
      <c r="B75" s="152"/>
      <c r="C75" s="151"/>
      <c r="D75" s="149"/>
      <c r="E75" s="150"/>
      <c r="F75" s="57"/>
      <c r="G75" s="58"/>
      <c r="H75" s="59"/>
      <c r="I75" s="93"/>
    </row>
    <row r="76" spans="1:9" s="84" customFormat="1" ht="25.5" customHeight="1" x14ac:dyDescent="0.2">
      <c r="A76" s="152"/>
      <c r="B76" s="152"/>
      <c r="C76" s="151"/>
      <c r="D76" s="149"/>
      <c r="E76" s="150"/>
      <c r="F76" s="57"/>
      <c r="G76" s="58"/>
      <c r="H76" s="59"/>
      <c r="I76" s="93"/>
    </row>
    <row r="77" spans="1:9" s="84" customFormat="1" ht="25.5" customHeight="1" x14ac:dyDescent="0.2">
      <c r="A77" s="152"/>
      <c r="B77" s="152"/>
      <c r="C77" s="151"/>
      <c r="D77" s="149"/>
      <c r="E77" s="150"/>
      <c r="F77" s="57"/>
      <c r="G77" s="58"/>
      <c r="H77" s="59"/>
      <c r="I77" s="93"/>
    </row>
    <row r="78" spans="1:9" s="84" customFormat="1" ht="25.5" customHeight="1" x14ac:dyDescent="0.2">
      <c r="A78" s="152"/>
      <c r="B78" s="152"/>
      <c r="C78" s="151"/>
      <c r="D78" s="149"/>
      <c r="E78" s="150"/>
      <c r="F78" s="57"/>
      <c r="G78" s="58"/>
      <c r="H78" s="59"/>
      <c r="I78" s="93"/>
    </row>
    <row r="79" spans="1:9" s="84" customFormat="1" ht="25.5" customHeight="1" x14ac:dyDescent="0.2">
      <c r="A79" s="152"/>
      <c r="B79" s="152"/>
      <c r="C79" s="151"/>
      <c r="D79" s="149"/>
      <c r="E79" s="150"/>
      <c r="F79" s="57"/>
      <c r="G79" s="58"/>
      <c r="H79" s="59"/>
      <c r="I79" s="93"/>
    </row>
    <row r="80" spans="1:9" s="84" customFormat="1" ht="25.5" customHeight="1" x14ac:dyDescent="0.2">
      <c r="A80" s="152"/>
      <c r="B80" s="152"/>
      <c r="C80" s="151"/>
      <c r="D80" s="149"/>
      <c r="E80" s="150"/>
      <c r="F80" s="57"/>
      <c r="G80" s="58"/>
      <c r="H80" s="59"/>
      <c r="I80" s="93"/>
    </row>
    <row r="81" spans="1:9" s="84" customFormat="1" ht="25.5" customHeight="1" x14ac:dyDescent="0.2">
      <c r="A81" s="152"/>
      <c r="B81" s="152"/>
      <c r="C81" s="151"/>
      <c r="D81" s="149"/>
      <c r="E81" s="150"/>
      <c r="F81" s="57"/>
      <c r="G81" s="58"/>
      <c r="H81" s="59"/>
      <c r="I81" s="93"/>
    </row>
    <row r="82" spans="1:9" s="84" customFormat="1" ht="25.5" customHeight="1" x14ac:dyDescent="0.2">
      <c r="A82" s="152"/>
      <c r="B82" s="152"/>
      <c r="C82" s="151"/>
      <c r="D82" s="149"/>
      <c r="E82" s="150"/>
      <c r="F82" s="57"/>
      <c r="G82" s="58"/>
      <c r="H82" s="59"/>
      <c r="I82" s="93"/>
    </row>
    <row r="83" spans="1:9" s="84" customFormat="1" ht="25.5" customHeight="1" x14ac:dyDescent="0.2">
      <c r="A83" s="152"/>
      <c r="B83" s="152"/>
      <c r="C83" s="151"/>
      <c r="D83" s="149"/>
      <c r="E83" s="150"/>
      <c r="F83" s="57"/>
      <c r="G83" s="58"/>
      <c r="H83" s="59"/>
      <c r="I83" s="93"/>
    </row>
    <row r="84" spans="1:9" s="84" customFormat="1" ht="25.5" customHeight="1" x14ac:dyDescent="0.2">
      <c r="A84" s="152"/>
      <c r="B84" s="152"/>
      <c r="C84" s="151"/>
      <c r="D84" s="149"/>
      <c r="E84" s="150"/>
      <c r="F84" s="57"/>
      <c r="G84" s="58"/>
      <c r="H84" s="59"/>
      <c r="I84" s="93"/>
    </row>
    <row r="85" spans="1:9" s="84" customFormat="1" ht="25.5" customHeight="1" x14ac:dyDescent="0.2">
      <c r="A85" s="152"/>
      <c r="B85" s="152"/>
      <c r="C85" s="151"/>
      <c r="D85" s="149"/>
      <c r="E85" s="150"/>
      <c r="F85" s="57"/>
      <c r="G85" s="58"/>
      <c r="H85" s="59"/>
      <c r="I85" s="93"/>
    </row>
    <row r="86" spans="1:9" s="84" customFormat="1" ht="25.5" customHeight="1" x14ac:dyDescent="0.2">
      <c r="A86" s="152"/>
      <c r="B86" s="152"/>
      <c r="C86" s="151"/>
      <c r="D86" s="149"/>
      <c r="E86" s="150"/>
      <c r="F86" s="57"/>
      <c r="G86" s="58"/>
      <c r="H86" s="59"/>
      <c r="I86" s="93"/>
    </row>
    <row r="87" spans="1:9" s="84" customFormat="1" ht="25.5" customHeight="1" x14ac:dyDescent="0.2">
      <c r="A87" s="152"/>
      <c r="B87" s="152"/>
      <c r="C87" s="151"/>
      <c r="D87" s="149"/>
      <c r="E87" s="150"/>
      <c r="F87" s="57"/>
      <c r="G87" s="58"/>
      <c r="H87" s="59"/>
      <c r="I87" s="93"/>
    </row>
    <row r="88" spans="1:9" s="84" customFormat="1" ht="25.5" customHeight="1" x14ac:dyDescent="0.2">
      <c r="A88" s="152"/>
      <c r="B88" s="152"/>
      <c r="C88" s="151"/>
      <c r="D88" s="149"/>
      <c r="E88" s="150"/>
      <c r="F88" s="57"/>
      <c r="G88" s="58"/>
      <c r="H88" s="59"/>
      <c r="I88" s="93"/>
    </row>
    <row r="89" spans="1:9" s="84" customFormat="1" ht="25.5" customHeight="1" x14ac:dyDescent="0.2">
      <c r="A89" s="152"/>
      <c r="B89" s="152"/>
      <c r="C89" s="151"/>
      <c r="D89" s="149"/>
      <c r="E89" s="150"/>
      <c r="F89" s="57"/>
      <c r="G89" s="58"/>
      <c r="H89" s="59"/>
      <c r="I89" s="93"/>
    </row>
    <row r="90" spans="1:9" s="84" customFormat="1" ht="25.5" customHeight="1" x14ac:dyDescent="0.2">
      <c r="A90" s="152"/>
      <c r="B90" s="152"/>
      <c r="C90" s="151"/>
      <c r="D90" s="149"/>
      <c r="E90" s="150"/>
      <c r="F90" s="57"/>
      <c r="G90" s="58"/>
      <c r="H90" s="59"/>
      <c r="I90" s="93"/>
    </row>
    <row r="91" spans="1:9" s="84" customFormat="1" ht="24.75" customHeight="1" x14ac:dyDescent="0.2">
      <c r="A91" s="152"/>
      <c r="B91" s="152"/>
      <c r="C91" s="151"/>
      <c r="D91" s="149"/>
      <c r="E91" s="150"/>
      <c r="F91" s="57"/>
      <c r="G91" s="58"/>
      <c r="H91" s="59"/>
      <c r="I91" s="93"/>
    </row>
    <row r="92" spans="1:9" s="97" customFormat="1" ht="28.5" customHeight="1" x14ac:dyDescent="0.2">
      <c r="A92" s="152"/>
      <c r="B92" s="152"/>
      <c r="C92" s="151"/>
      <c r="D92" s="149"/>
      <c r="E92" s="150"/>
      <c r="F92" s="57"/>
      <c r="G92" s="58"/>
      <c r="H92" s="59"/>
      <c r="I92" s="96"/>
    </row>
    <row r="93" spans="1:9" s="97" customFormat="1" ht="15" hidden="1" x14ac:dyDescent="0.2">
      <c r="A93" s="152"/>
      <c r="B93" s="152"/>
      <c r="C93" s="151"/>
      <c r="D93" s="149"/>
      <c r="E93" s="150"/>
      <c r="F93" s="57"/>
      <c r="G93" s="58"/>
      <c r="H93" s="59"/>
      <c r="I93" s="96"/>
    </row>
    <row r="94" spans="1:9" s="97" customFormat="1" ht="15" hidden="1" x14ac:dyDescent="0.2">
      <c r="A94" s="152"/>
      <c r="B94" s="152"/>
      <c r="C94" s="151"/>
      <c r="D94" s="149"/>
      <c r="E94" s="150"/>
      <c r="F94" s="57"/>
      <c r="G94" s="58"/>
      <c r="H94" s="59"/>
      <c r="I94" s="96"/>
    </row>
    <row r="95" spans="1:9" s="97" customFormat="1" ht="15" x14ac:dyDescent="0.2">
      <c r="A95" s="152"/>
      <c r="B95" s="152"/>
      <c r="C95" s="151"/>
      <c r="D95" s="149"/>
      <c r="E95" s="150"/>
      <c r="F95" s="57"/>
      <c r="G95" s="58"/>
      <c r="H95" s="59"/>
      <c r="I95" s="96"/>
    </row>
    <row r="96" spans="1:9" s="97" customFormat="1" ht="15" x14ac:dyDescent="0.2">
      <c r="A96" s="152"/>
      <c r="B96" s="152"/>
      <c r="C96" s="151"/>
      <c r="D96" s="149"/>
      <c r="E96" s="150"/>
      <c r="F96" s="57"/>
      <c r="G96" s="58"/>
      <c r="H96" s="59"/>
      <c r="I96" s="96"/>
    </row>
    <row r="97" spans="1:9" s="97" customFormat="1" ht="15" x14ac:dyDescent="0.2">
      <c r="A97" s="152"/>
      <c r="B97" s="152"/>
      <c r="C97" s="151"/>
      <c r="D97" s="149"/>
      <c r="E97" s="150"/>
      <c r="F97" s="57"/>
      <c r="G97" s="58"/>
      <c r="H97" s="59"/>
      <c r="I97" s="96"/>
    </row>
    <row r="98" spans="1:9" s="73" customFormat="1" ht="18" customHeight="1" x14ac:dyDescent="0.2">
      <c r="A98" s="152"/>
      <c r="B98" s="152"/>
      <c r="C98" s="151"/>
      <c r="D98" s="149"/>
      <c r="E98" s="150"/>
      <c r="F98" s="57"/>
      <c r="G98" s="58"/>
      <c r="H98" s="59"/>
    </row>
    <row r="99" spans="1:9" s="73" customFormat="1" ht="25.5" customHeight="1" x14ac:dyDescent="0.2">
      <c r="A99" s="152"/>
      <c r="B99" s="152"/>
      <c r="C99" s="151"/>
      <c r="D99" s="149"/>
      <c r="E99" s="150"/>
      <c r="F99" s="57"/>
      <c r="G99" s="58"/>
      <c r="H99" s="59"/>
    </row>
    <row r="100" spans="1:9" s="73" customFormat="1" ht="24.75" customHeight="1" x14ac:dyDescent="0.2">
      <c r="A100" s="152"/>
      <c r="B100" s="152"/>
      <c r="C100" s="151"/>
      <c r="D100" s="149"/>
      <c r="E100" s="150"/>
      <c r="F100" s="57"/>
      <c r="G100" s="58"/>
      <c r="H100" s="59"/>
    </row>
    <row r="101" spans="1:9" s="73" customFormat="1" ht="29.25" customHeight="1" x14ac:dyDescent="0.2">
      <c r="A101" s="152"/>
      <c r="B101" s="152"/>
      <c r="C101" s="151"/>
      <c r="D101" s="149"/>
      <c r="E101" s="150"/>
      <c r="F101" s="57"/>
      <c r="G101" s="58"/>
      <c r="H101" s="59"/>
    </row>
    <row r="102" spans="1:9" s="73" customFormat="1" ht="15" x14ac:dyDescent="0.2">
      <c r="A102" s="152"/>
      <c r="B102" s="152"/>
      <c r="C102" s="151"/>
      <c r="D102" s="149"/>
      <c r="E102" s="150"/>
      <c r="F102" s="57"/>
      <c r="G102" s="58"/>
      <c r="H102" s="59"/>
    </row>
    <row r="103" spans="1:9" s="73" customFormat="1" ht="15" x14ac:dyDescent="0.2">
      <c r="A103" s="152"/>
      <c r="B103" s="152"/>
      <c r="C103" s="151"/>
      <c r="D103" s="149"/>
      <c r="E103" s="150"/>
      <c r="F103" s="57"/>
      <c r="G103" s="58"/>
      <c r="H103" s="59"/>
    </row>
    <row r="104" spans="1:9" s="73" customFormat="1" ht="15" x14ac:dyDescent="0.2">
      <c r="A104" s="152"/>
      <c r="B104" s="152"/>
      <c r="C104" s="151"/>
      <c r="D104" s="149"/>
      <c r="E104" s="150"/>
      <c r="F104" s="57"/>
      <c r="G104" s="58"/>
      <c r="H104" s="59"/>
    </row>
    <row r="105" spans="1:9" s="73" customFormat="1" ht="15" x14ac:dyDescent="0.2">
      <c r="A105" s="152"/>
      <c r="B105" s="152"/>
      <c r="C105" s="151"/>
      <c r="D105" s="149"/>
      <c r="E105" s="150"/>
      <c r="F105" s="57"/>
      <c r="G105" s="58"/>
      <c r="H105" s="59"/>
    </row>
    <row r="106" spans="1:9" s="97" customFormat="1" ht="15" x14ac:dyDescent="0.2">
      <c r="A106" s="152"/>
      <c r="B106" s="152"/>
      <c r="C106" s="151"/>
      <c r="D106" s="149"/>
      <c r="E106" s="150"/>
      <c r="F106" s="57"/>
      <c r="G106" s="58"/>
      <c r="H106" s="59"/>
      <c r="I106" s="96"/>
    </row>
    <row r="107" spans="1:9" s="97" customFormat="1" ht="15" x14ac:dyDescent="0.2">
      <c r="A107" s="152"/>
      <c r="B107" s="152"/>
      <c r="C107" s="151"/>
      <c r="D107" s="149"/>
      <c r="E107" s="150"/>
      <c r="F107" s="57"/>
      <c r="G107" s="58"/>
      <c r="H107" s="59"/>
      <c r="I107" s="96"/>
    </row>
    <row r="108" spans="1:9" s="73" customFormat="1" ht="15" hidden="1" x14ac:dyDescent="0.2">
      <c r="A108" s="152"/>
      <c r="B108" s="152"/>
      <c r="C108" s="151"/>
      <c r="D108" s="149"/>
      <c r="E108" s="150"/>
      <c r="F108" s="57"/>
      <c r="G108" s="58"/>
      <c r="H108" s="59"/>
    </row>
    <row r="109" spans="1:9" s="73" customFormat="1" ht="23.25" customHeight="1" x14ac:dyDescent="0.2">
      <c r="A109" s="152"/>
      <c r="B109" s="152"/>
      <c r="C109" s="151"/>
      <c r="D109" s="149"/>
      <c r="E109" s="150"/>
      <c r="F109" s="57"/>
      <c r="G109" s="58"/>
      <c r="H109" s="59"/>
    </row>
    <row r="110" spans="1:9" s="73" customFormat="1" ht="23.25" customHeight="1" x14ac:dyDescent="0.2">
      <c r="A110" s="152"/>
      <c r="B110" s="152"/>
      <c r="C110" s="151"/>
      <c r="D110" s="149"/>
      <c r="E110" s="150"/>
      <c r="F110" s="57"/>
      <c r="G110" s="58"/>
      <c r="H110" s="59"/>
    </row>
    <row r="111" spans="1:9" s="73" customFormat="1" ht="23.25" customHeight="1" x14ac:dyDescent="0.2">
      <c r="A111" s="152"/>
      <c r="B111" s="152"/>
      <c r="C111" s="151"/>
      <c r="D111" s="149"/>
      <c r="E111" s="150"/>
      <c r="F111" s="57"/>
      <c r="G111" s="58"/>
      <c r="H111" s="59"/>
    </row>
    <row r="112" spans="1:9" s="73" customFormat="1" ht="23.25" customHeight="1" x14ac:dyDescent="0.2">
      <c r="A112" s="152"/>
      <c r="B112" s="152"/>
      <c r="C112" s="151"/>
      <c r="D112" s="149"/>
      <c r="E112" s="150"/>
      <c r="F112" s="57"/>
      <c r="G112" s="58"/>
      <c r="H112" s="59"/>
    </row>
    <row r="113" spans="1:8" s="73" customFormat="1" ht="23.25" customHeight="1" x14ac:dyDescent="0.2">
      <c r="A113" s="152"/>
      <c r="B113" s="152"/>
      <c r="C113" s="151"/>
      <c r="D113" s="149"/>
      <c r="E113" s="150"/>
      <c r="F113" s="57"/>
      <c r="G113" s="58"/>
      <c r="H113" s="59"/>
    </row>
    <row r="114" spans="1:8" s="73" customFormat="1" ht="23.25" customHeight="1" x14ac:dyDescent="0.2">
      <c r="A114" s="152"/>
      <c r="B114" s="152"/>
      <c r="C114" s="151"/>
      <c r="D114" s="149"/>
      <c r="E114" s="150"/>
      <c r="F114" s="57"/>
      <c r="G114" s="58"/>
      <c r="H114" s="59"/>
    </row>
    <row r="115" spans="1:8" s="73" customFormat="1" ht="23.25" customHeight="1" x14ac:dyDescent="0.2">
      <c r="A115" s="152"/>
      <c r="B115" s="152"/>
      <c r="C115" s="151"/>
      <c r="D115" s="149"/>
      <c r="E115" s="150"/>
      <c r="F115" s="57"/>
      <c r="G115" s="58"/>
      <c r="H115" s="59"/>
    </row>
    <row r="116" spans="1:8" s="73" customFormat="1" ht="23.25" customHeight="1" x14ac:dyDescent="0.2">
      <c r="A116" s="152"/>
      <c r="B116" s="152"/>
      <c r="C116" s="151"/>
      <c r="D116" s="149"/>
      <c r="E116" s="150"/>
      <c r="F116" s="57"/>
      <c r="G116" s="58"/>
      <c r="H116" s="59"/>
    </row>
    <row r="117" spans="1:8" s="73" customFormat="1" ht="23.25" customHeight="1" x14ac:dyDescent="0.2">
      <c r="A117" s="152"/>
      <c r="B117" s="152"/>
      <c r="C117" s="151"/>
      <c r="D117" s="149"/>
      <c r="E117" s="150"/>
      <c r="F117" s="57"/>
      <c r="G117" s="58"/>
      <c r="H117" s="59"/>
    </row>
    <row r="118" spans="1:8" s="73" customFormat="1" ht="23.25" customHeight="1" x14ac:dyDescent="0.2">
      <c r="A118" s="152"/>
      <c r="B118" s="152"/>
      <c r="C118" s="151"/>
      <c r="D118" s="149"/>
      <c r="E118" s="150"/>
      <c r="F118" s="57"/>
      <c r="G118" s="58"/>
      <c r="H118" s="59"/>
    </row>
  </sheetData>
  <customSheetViews>
    <customSheetView guid="{05968881-C04D-4370-A5DE-8B7E8E78D960}" showPageBreaks="1" hiddenColumns="1">
      <selection sqref="A1:H1"/>
      <rowBreaks count="4" manualBreakCount="4">
        <brk id="32" max="7" man="1"/>
        <brk id="51" max="7" man="1"/>
        <brk id="82" max="16383" man="1"/>
        <brk id="108" max="6" man="1"/>
      </rowBreaks>
      <pageMargins left="0.196850393700787" right="0" top="0.55118110236220497" bottom="0.35433070866141703" header="0.31496062992126" footer="0.31496062992126"/>
      <printOptions horizontalCentered="1" verticalCentered="1"/>
      <pageSetup paperSize="9" scale="80" orientation="landscape" r:id="rId1"/>
      <headerFooter>
        <oddFooter>&amp;C&amp;P</oddFooter>
      </headerFooter>
    </customSheetView>
  </customSheetViews>
  <mergeCells count="4">
    <mergeCell ref="A1:E1"/>
    <mergeCell ref="A2:E2"/>
    <mergeCell ref="A7:E7"/>
    <mergeCell ref="C50:G50"/>
  </mergeCells>
  <printOptions horizontalCentered="1" verticalCentered="1"/>
  <pageMargins left="0.196850393700787" right="0" top="0.55118110236220497" bottom="0.35433070866141703" header="0.31496062992126" footer="0.31496062992126"/>
  <pageSetup paperSize="9" scale="55" orientation="landscape" r:id="rId2"/>
  <headerFooter>
    <oddFooter>&amp;C&amp;P</oddFooter>
  </headerFooter>
  <rowBreaks count="1" manualBreakCount="1">
    <brk id="27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view="pageBreakPreview" topLeftCell="A58" zoomScale="60" zoomScaleNormal="60" workbookViewId="0">
      <selection activeCell="E73" sqref="E73"/>
    </sheetView>
  </sheetViews>
  <sheetFormatPr defaultColWidth="9.140625" defaultRowHeight="12.75" x14ac:dyDescent="0.2"/>
  <cols>
    <col min="1" max="1" width="27.5703125" style="152" customWidth="1"/>
    <col min="2" max="2" width="33" style="152" customWidth="1"/>
    <col min="3" max="3" width="97" style="151" customWidth="1"/>
    <col min="4" max="4" width="30.7109375" style="149" customWidth="1"/>
    <col min="5" max="5" width="46" style="150" customWidth="1"/>
    <col min="6" max="6" width="9.140625" style="57" hidden="1" customWidth="1"/>
    <col min="7" max="7" width="9.5703125" style="58" hidden="1" customWidth="1"/>
    <col min="8" max="8" width="17.85546875" style="59" customWidth="1"/>
    <col min="9" max="16384" width="9.140625" style="59"/>
  </cols>
  <sheetData>
    <row r="1" spans="1:9" s="101" customFormat="1" ht="34.5" customHeight="1" x14ac:dyDescent="0.25">
      <c r="A1" s="725" t="s">
        <v>14</v>
      </c>
      <c r="B1" s="725"/>
      <c r="C1" s="725"/>
      <c r="D1" s="725"/>
      <c r="E1" s="725"/>
      <c r="F1" s="98"/>
      <c r="G1" s="98"/>
      <c r="H1" s="99"/>
      <c r="I1" s="100"/>
    </row>
    <row r="2" spans="1:9" s="101" customFormat="1" ht="32.25" customHeight="1" x14ac:dyDescent="0.25">
      <c r="A2" s="725" t="s">
        <v>591</v>
      </c>
      <c r="B2" s="725"/>
      <c r="C2" s="725"/>
      <c r="D2" s="725"/>
      <c r="E2" s="725"/>
      <c r="F2" s="98"/>
      <c r="G2" s="98"/>
      <c r="H2" s="99"/>
      <c r="I2" s="100"/>
    </row>
    <row r="3" spans="1:9" s="112" customFormat="1" ht="24" customHeight="1" x14ac:dyDescent="0.25">
      <c r="A3" s="307"/>
      <c r="B3" s="307"/>
      <c r="C3" s="309" t="s">
        <v>3</v>
      </c>
      <c r="D3" s="312"/>
      <c r="E3" s="313"/>
      <c r="F3" s="110"/>
      <c r="G3" s="110"/>
      <c r="H3" s="92"/>
      <c r="I3" s="111"/>
    </row>
    <row r="4" spans="1:9" s="112" customFormat="1" ht="24" customHeight="1" x14ac:dyDescent="0.25">
      <c r="A4" s="307"/>
      <c r="B4" s="307"/>
      <c r="C4" s="309" t="s">
        <v>36</v>
      </c>
      <c r="D4" s="309"/>
      <c r="E4" s="313"/>
      <c r="F4" s="110"/>
      <c r="G4" s="110"/>
      <c r="H4" s="92"/>
      <c r="I4" s="111"/>
    </row>
    <row r="5" spans="1:9" ht="20.25" x14ac:dyDescent="0.25">
      <c r="A5" s="86"/>
      <c r="B5" s="86"/>
      <c r="C5" s="305" t="s">
        <v>170</v>
      </c>
      <c r="D5" s="305"/>
      <c r="E5" s="305"/>
      <c r="F5" s="305"/>
      <c r="G5" s="305"/>
      <c r="H5" s="73"/>
    </row>
    <row r="6" spans="1:9" s="160" customFormat="1" ht="3.75" customHeight="1" x14ac:dyDescent="0.25">
      <c r="A6" s="86"/>
      <c r="B6" s="86"/>
      <c r="C6" s="88" t="s">
        <v>36</v>
      </c>
      <c r="D6" s="88"/>
      <c r="E6" s="106"/>
      <c r="F6" s="79"/>
      <c r="G6" s="80"/>
      <c r="H6" s="81"/>
    </row>
    <row r="7" spans="1:9" s="160" customFormat="1" ht="27" customHeight="1" x14ac:dyDescent="0.25">
      <c r="A7" s="60"/>
      <c r="B7" s="61"/>
      <c r="C7" s="62"/>
      <c r="D7" s="63" t="s">
        <v>9</v>
      </c>
      <c r="E7" s="64"/>
      <c r="F7" s="82"/>
      <c r="G7" s="83"/>
      <c r="H7" s="80"/>
    </row>
    <row r="8" spans="1:9" s="160" customFormat="1" ht="27" customHeight="1" x14ac:dyDescent="0.25">
      <c r="A8" s="68" t="s">
        <v>11</v>
      </c>
      <c r="B8" s="69" t="s">
        <v>12</v>
      </c>
      <c r="C8" s="69" t="s">
        <v>7</v>
      </c>
      <c r="D8" s="69" t="s">
        <v>10</v>
      </c>
      <c r="E8" s="70" t="s">
        <v>8</v>
      </c>
      <c r="F8" s="82"/>
      <c r="G8" s="83"/>
      <c r="H8" s="80"/>
    </row>
    <row r="9" spans="1:9" s="160" customFormat="1" ht="27" customHeight="1" x14ac:dyDescent="0.2">
      <c r="A9" s="74"/>
      <c r="B9" s="75"/>
      <c r="C9" s="76"/>
      <c r="D9" s="77"/>
      <c r="E9" s="78"/>
      <c r="F9" s="82"/>
      <c r="G9" s="83"/>
      <c r="H9" s="81"/>
    </row>
    <row r="10" spans="1:9" s="160" customFormat="1" ht="27" customHeight="1" x14ac:dyDescent="0.25">
      <c r="A10" s="531" t="s">
        <v>369</v>
      </c>
      <c r="B10" s="532" t="s">
        <v>356</v>
      </c>
      <c r="C10" s="533" t="s">
        <v>357</v>
      </c>
      <c r="D10" s="546">
        <v>5</v>
      </c>
      <c r="E10" s="544">
        <v>319344.8</v>
      </c>
      <c r="F10" s="82"/>
      <c r="G10" s="83"/>
      <c r="H10" s="81"/>
    </row>
    <row r="11" spans="1:9" s="160" customFormat="1" ht="27" customHeight="1" x14ac:dyDescent="0.25">
      <c r="A11" s="531" t="s">
        <v>370</v>
      </c>
      <c r="B11" s="532" t="s">
        <v>359</v>
      </c>
      <c r="C11" s="533" t="s">
        <v>360</v>
      </c>
      <c r="D11" s="546">
        <v>4</v>
      </c>
      <c r="E11" s="544">
        <v>248561.16</v>
      </c>
      <c r="F11" s="82"/>
      <c r="G11" s="83"/>
      <c r="H11" s="81"/>
    </row>
    <row r="12" spans="1:9" s="160" customFormat="1" ht="27" customHeight="1" x14ac:dyDescent="0.25">
      <c r="A12" s="36" t="s">
        <v>371</v>
      </c>
      <c r="B12" s="534" t="s">
        <v>361</v>
      </c>
      <c r="C12" s="535" t="s">
        <v>362</v>
      </c>
      <c r="D12" s="547">
        <v>4</v>
      </c>
      <c r="E12" s="545">
        <v>315164.76</v>
      </c>
      <c r="F12" s="82"/>
      <c r="G12" s="83"/>
      <c r="H12" s="81"/>
    </row>
    <row r="13" spans="1:9" s="160" customFormat="1" ht="27" customHeight="1" x14ac:dyDescent="0.25">
      <c r="A13" s="36" t="s">
        <v>372</v>
      </c>
      <c r="B13" s="535" t="s">
        <v>363</v>
      </c>
      <c r="C13" s="535" t="s">
        <v>364</v>
      </c>
      <c r="D13" s="547">
        <v>3</v>
      </c>
      <c r="E13" s="545">
        <v>229649.16</v>
      </c>
      <c r="F13" s="82"/>
      <c r="G13" s="83"/>
      <c r="H13" s="81"/>
    </row>
    <row r="14" spans="1:9" s="160" customFormat="1" ht="27" customHeight="1" x14ac:dyDescent="0.3">
      <c r="A14" s="536" t="s">
        <v>373</v>
      </c>
      <c r="B14" s="537" t="s">
        <v>365</v>
      </c>
      <c r="C14" s="537" t="s">
        <v>366</v>
      </c>
      <c r="D14" s="547">
        <v>2</v>
      </c>
      <c r="E14" s="545">
        <v>147166</v>
      </c>
      <c r="F14" s="527"/>
      <c r="G14" s="527"/>
      <c r="H14" s="81"/>
    </row>
    <row r="15" spans="1:9" s="160" customFormat="1" ht="27" customHeight="1" x14ac:dyDescent="0.25">
      <c r="A15" s="536" t="s">
        <v>374</v>
      </c>
      <c r="B15" s="537" t="s">
        <v>367</v>
      </c>
      <c r="C15" s="537" t="s">
        <v>368</v>
      </c>
      <c r="D15" s="547">
        <v>1</v>
      </c>
      <c r="E15" s="545">
        <v>82219.72</v>
      </c>
      <c r="F15" s="82"/>
      <c r="G15" s="83"/>
      <c r="H15" s="81"/>
    </row>
    <row r="16" spans="1:9" s="160" customFormat="1" ht="27" customHeight="1" x14ac:dyDescent="0.25">
      <c r="A16" s="116"/>
      <c r="B16" s="116"/>
      <c r="C16" s="48" t="s">
        <v>44</v>
      </c>
      <c r="D16" s="43"/>
      <c r="E16" s="117">
        <f>SUM(E10:E15)</f>
        <v>1342105.5999999999</v>
      </c>
      <c r="F16" s="82"/>
      <c r="G16" s="83"/>
      <c r="H16" s="81"/>
    </row>
    <row r="17" spans="1:9" s="160" customFormat="1" ht="27" customHeight="1" thickBot="1" x14ac:dyDescent="0.3">
      <c r="A17" s="118"/>
      <c r="B17" s="116"/>
      <c r="C17" s="48" t="s">
        <v>42</v>
      </c>
      <c r="D17" s="43"/>
      <c r="E17" s="539">
        <v>2319692.08</v>
      </c>
      <c r="F17" s="82"/>
      <c r="G17" s="83"/>
      <c r="H17" s="81"/>
    </row>
    <row r="18" spans="1:9" s="160" customFormat="1" ht="27" customHeight="1" thickBot="1" x14ac:dyDescent="0.3">
      <c r="A18" s="173"/>
      <c r="B18" s="31"/>
      <c r="C18" s="32"/>
      <c r="D18" s="538" t="s">
        <v>15</v>
      </c>
      <c r="E18" s="540">
        <f>SUM(E16:E17)</f>
        <v>3661797.6799999997</v>
      </c>
      <c r="F18" s="82"/>
      <c r="G18" s="83"/>
      <c r="H18" s="81"/>
    </row>
    <row r="19" spans="1:9" s="160" customFormat="1" ht="27" customHeight="1" x14ac:dyDescent="0.25">
      <c r="A19" s="86"/>
      <c r="B19" s="81"/>
      <c r="C19" s="88"/>
      <c r="D19" s="89"/>
      <c r="E19" s="90"/>
      <c r="F19" s="82"/>
      <c r="G19" s="83"/>
      <c r="H19" s="81"/>
    </row>
    <row r="20" spans="1:9" s="160" customFormat="1" ht="27" customHeight="1" x14ac:dyDescent="0.3">
      <c r="A20" s="86"/>
      <c r="B20" s="81"/>
      <c r="C20" s="527" t="s">
        <v>171</v>
      </c>
      <c r="D20" s="527"/>
      <c r="E20" s="527"/>
      <c r="F20" s="82"/>
      <c r="G20" s="83"/>
      <c r="H20" s="81"/>
    </row>
    <row r="21" spans="1:9" s="160" customFormat="1" ht="27" customHeight="1" x14ac:dyDescent="0.25">
      <c r="A21" s="60"/>
      <c r="B21" s="61"/>
      <c r="C21" s="62"/>
      <c r="D21" s="63" t="s">
        <v>9</v>
      </c>
      <c r="E21" s="64"/>
      <c r="F21" s="84"/>
      <c r="G21" s="83"/>
      <c r="H21" s="81"/>
    </row>
    <row r="22" spans="1:9" s="160" customFormat="1" ht="27" customHeight="1" x14ac:dyDescent="0.3">
      <c r="A22" s="68" t="s">
        <v>11</v>
      </c>
      <c r="B22" s="69" t="s">
        <v>12</v>
      </c>
      <c r="C22" s="69" t="s">
        <v>7</v>
      </c>
      <c r="D22" s="69" t="s">
        <v>10</v>
      </c>
      <c r="E22" s="70" t="s">
        <v>8</v>
      </c>
      <c r="F22" s="527"/>
      <c r="G22" s="527"/>
      <c r="H22" s="81"/>
    </row>
    <row r="23" spans="1:9" s="160" customFormat="1" ht="27" customHeight="1" x14ac:dyDescent="0.2">
      <c r="A23" s="74"/>
      <c r="B23" s="75"/>
      <c r="C23" s="76"/>
      <c r="D23" s="77"/>
      <c r="E23" s="78"/>
      <c r="F23" s="84"/>
      <c r="G23" s="83"/>
      <c r="H23" s="81"/>
    </row>
    <row r="24" spans="1:9" s="160" customFormat="1" ht="27" customHeight="1" x14ac:dyDescent="0.25">
      <c r="A24" s="536" t="s">
        <v>381</v>
      </c>
      <c r="B24" s="537" t="s">
        <v>375</v>
      </c>
      <c r="C24" s="537" t="s">
        <v>376</v>
      </c>
      <c r="D24" s="547">
        <v>4</v>
      </c>
      <c r="E24" s="548">
        <v>224714.32</v>
      </c>
      <c r="F24" s="84"/>
      <c r="G24" s="83"/>
      <c r="H24" s="81"/>
    </row>
    <row r="25" spans="1:9" s="160" customFormat="1" ht="27" customHeight="1" x14ac:dyDescent="0.25">
      <c r="A25" s="531" t="s">
        <v>358</v>
      </c>
      <c r="B25" s="532" t="s">
        <v>359</v>
      </c>
      <c r="C25" s="533" t="s">
        <v>360</v>
      </c>
      <c r="D25" s="547">
        <v>4</v>
      </c>
      <c r="E25" s="548">
        <v>308798</v>
      </c>
      <c r="F25" s="84"/>
      <c r="G25" s="83"/>
      <c r="H25" s="81"/>
    </row>
    <row r="26" spans="1:9" s="160" customFormat="1" ht="27" customHeight="1" x14ac:dyDescent="0.25">
      <c r="A26" s="36" t="s">
        <v>377</v>
      </c>
      <c r="B26" s="532" t="s">
        <v>359</v>
      </c>
      <c r="C26" s="533" t="s">
        <v>360</v>
      </c>
      <c r="D26" s="547">
        <v>6</v>
      </c>
      <c r="E26" s="548">
        <v>289220</v>
      </c>
      <c r="F26" s="84"/>
      <c r="G26" s="83"/>
      <c r="H26" s="81"/>
    </row>
    <row r="27" spans="1:9" s="166" customFormat="1" ht="33" customHeight="1" x14ac:dyDescent="0.25">
      <c r="A27" s="36" t="s">
        <v>378</v>
      </c>
      <c r="B27" s="534" t="s">
        <v>228</v>
      </c>
      <c r="C27" s="535" t="s">
        <v>379</v>
      </c>
      <c r="D27" s="547">
        <v>1</v>
      </c>
      <c r="E27" s="548">
        <v>127519.22</v>
      </c>
      <c r="F27" s="91"/>
      <c r="G27" s="91"/>
      <c r="H27" s="92"/>
      <c r="I27" s="165"/>
    </row>
    <row r="28" spans="1:9" s="166" customFormat="1" ht="28.5" customHeight="1" x14ac:dyDescent="0.25">
      <c r="A28" s="36" t="s">
        <v>380</v>
      </c>
      <c r="B28" s="534" t="s">
        <v>367</v>
      </c>
      <c r="C28" s="535" t="s">
        <v>362</v>
      </c>
      <c r="D28" s="549">
        <v>1</v>
      </c>
      <c r="E28" s="550">
        <v>175818</v>
      </c>
      <c r="F28" s="91"/>
      <c r="G28" s="91"/>
      <c r="H28" s="92"/>
      <c r="I28" s="165"/>
    </row>
    <row r="29" spans="1:9" s="166" customFormat="1" ht="21" customHeight="1" x14ac:dyDescent="0.25">
      <c r="A29" s="40"/>
      <c r="B29" s="116"/>
      <c r="C29" s="48" t="s">
        <v>44</v>
      </c>
      <c r="D29" s="43"/>
      <c r="E29" s="117">
        <f>SUM(E24:E28)</f>
        <v>1126069.54</v>
      </c>
      <c r="F29" s="91"/>
      <c r="G29" s="91"/>
      <c r="H29" s="92"/>
      <c r="I29" s="165"/>
    </row>
    <row r="30" spans="1:9" s="152" customFormat="1" ht="25.5" customHeight="1" x14ac:dyDescent="0.3">
      <c r="A30" s="118"/>
      <c r="B30" s="116"/>
      <c r="C30" s="48" t="s">
        <v>42</v>
      </c>
      <c r="D30" s="119"/>
      <c r="E30" s="117">
        <v>2273242.13</v>
      </c>
      <c r="F30" s="527"/>
      <c r="G30" s="527"/>
      <c r="H30" s="95"/>
      <c r="I30" s="167"/>
    </row>
    <row r="31" spans="1:9" s="152" customFormat="1" ht="25.5" customHeight="1" x14ac:dyDescent="0.25">
      <c r="A31" s="118"/>
      <c r="B31" s="116"/>
      <c r="C31" s="32"/>
      <c r="D31" s="52" t="s">
        <v>15</v>
      </c>
      <c r="E31" s="120">
        <f>SUM(E29:E30)</f>
        <v>3399311.67</v>
      </c>
      <c r="F31" s="94"/>
      <c r="G31" s="94"/>
      <c r="H31" s="95"/>
      <c r="I31" s="167"/>
    </row>
    <row r="32" spans="1:9" s="152" customFormat="1" ht="20.25" hidden="1" x14ac:dyDescent="0.3">
      <c r="A32" s="86"/>
      <c r="B32" s="86"/>
      <c r="C32" s="527" t="s">
        <v>173</v>
      </c>
      <c r="D32" s="527"/>
      <c r="E32" s="527"/>
      <c r="F32" s="94"/>
      <c r="G32" s="94"/>
      <c r="H32" s="95"/>
      <c r="I32" s="167"/>
    </row>
    <row r="33" spans="1:9" s="152" customFormat="1" ht="23.25" hidden="1" customHeight="1" x14ac:dyDescent="0.25">
      <c r="A33" s="60"/>
      <c r="B33" s="61"/>
      <c r="C33" s="62"/>
      <c r="D33" s="63" t="s">
        <v>9</v>
      </c>
      <c r="E33" s="64"/>
      <c r="F33" s="94"/>
      <c r="G33" s="94"/>
      <c r="H33" s="95"/>
      <c r="I33" s="167"/>
    </row>
    <row r="34" spans="1:9" s="152" customFormat="1" ht="21" hidden="1" customHeight="1" x14ac:dyDescent="0.25">
      <c r="A34" s="68" t="s">
        <v>11</v>
      </c>
      <c r="B34" s="69" t="s">
        <v>12</v>
      </c>
      <c r="C34" s="69" t="s">
        <v>7</v>
      </c>
      <c r="D34" s="69" t="s">
        <v>10</v>
      </c>
      <c r="E34" s="70" t="s">
        <v>8</v>
      </c>
      <c r="F34" s="94"/>
      <c r="G34" s="94"/>
      <c r="H34" s="95"/>
      <c r="I34" s="167"/>
    </row>
    <row r="35" spans="1:9" s="152" customFormat="1" ht="19.5" hidden="1" customHeight="1" x14ac:dyDescent="0.2">
      <c r="A35" s="74"/>
      <c r="B35" s="75"/>
      <c r="C35" s="76"/>
      <c r="D35" s="77"/>
      <c r="E35" s="78"/>
      <c r="F35" s="94"/>
      <c r="G35" s="94"/>
      <c r="H35" s="95"/>
      <c r="I35" s="167"/>
    </row>
    <row r="36" spans="1:9" s="152" customFormat="1" ht="15.75" hidden="1" x14ac:dyDescent="0.25">
      <c r="A36" s="118"/>
      <c r="B36" s="116"/>
      <c r="C36" s="136" t="s">
        <v>44</v>
      </c>
      <c r="D36" s="43"/>
      <c r="E36" s="117"/>
      <c r="F36" s="94"/>
      <c r="G36" s="94"/>
      <c r="H36" s="95"/>
      <c r="I36" s="167"/>
    </row>
    <row r="37" spans="1:9" s="152" customFormat="1" ht="21.75" hidden="1" customHeight="1" x14ac:dyDescent="0.25">
      <c r="A37" s="118"/>
      <c r="B37" s="116"/>
      <c r="C37" s="136" t="s">
        <v>42</v>
      </c>
      <c r="D37" s="43"/>
      <c r="E37" s="109"/>
      <c r="F37" s="94"/>
      <c r="G37" s="94"/>
      <c r="H37" s="95"/>
      <c r="I37" s="167"/>
    </row>
    <row r="38" spans="1:9" s="56" customFormat="1" ht="15.75" hidden="1" x14ac:dyDescent="0.25">
      <c r="A38" s="173"/>
      <c r="B38" s="31"/>
      <c r="C38" s="174"/>
      <c r="D38" s="113" t="s">
        <v>15</v>
      </c>
      <c r="E38" s="120"/>
      <c r="F38" s="98"/>
      <c r="G38" s="98"/>
      <c r="H38" s="99"/>
      <c r="I38" s="55"/>
    </row>
    <row r="39" spans="1:9" s="168" customFormat="1" ht="24.75" hidden="1" customHeight="1" x14ac:dyDescent="0.25">
      <c r="A39" s="123"/>
      <c r="B39" s="81"/>
      <c r="C39" s="87"/>
      <c r="D39" s="88"/>
      <c r="E39" s="200"/>
      <c r="F39" s="106"/>
      <c r="G39" s="107"/>
      <c r="H39" s="106"/>
    </row>
    <row r="40" spans="1:9" s="168" customFormat="1" ht="24.75" hidden="1" customHeight="1" x14ac:dyDescent="0.3">
      <c r="A40" s="81"/>
      <c r="B40" s="81"/>
      <c r="C40" s="527" t="s">
        <v>172</v>
      </c>
      <c r="D40" s="527"/>
      <c r="E40" s="527"/>
      <c r="F40" s="106"/>
      <c r="G40" s="107"/>
      <c r="H40" s="106"/>
    </row>
    <row r="41" spans="1:9" s="168" customFormat="1" ht="24.75" hidden="1" customHeight="1" x14ac:dyDescent="0.25">
      <c r="A41" s="60"/>
      <c r="B41" s="61"/>
      <c r="C41" s="62"/>
      <c r="D41" s="63" t="s">
        <v>9</v>
      </c>
      <c r="E41" s="64"/>
      <c r="F41" s="106"/>
      <c r="G41" s="107"/>
      <c r="H41" s="106"/>
    </row>
    <row r="42" spans="1:9" s="170" customFormat="1" ht="24.75" hidden="1" customHeight="1" x14ac:dyDescent="0.25">
      <c r="A42" s="68" t="s">
        <v>11</v>
      </c>
      <c r="B42" s="69" t="s">
        <v>12</v>
      </c>
      <c r="C42" s="69" t="s">
        <v>7</v>
      </c>
      <c r="D42" s="69" t="s">
        <v>10</v>
      </c>
      <c r="E42" s="70" t="s">
        <v>8</v>
      </c>
      <c r="F42" s="110"/>
      <c r="G42" s="110"/>
      <c r="H42" s="92"/>
      <c r="I42" s="169"/>
    </row>
    <row r="43" spans="1:9" s="170" customFormat="1" ht="24.75" hidden="1" customHeight="1" x14ac:dyDescent="0.2">
      <c r="A43" s="74"/>
      <c r="B43" s="75"/>
      <c r="C43" s="76"/>
      <c r="D43" s="77"/>
      <c r="E43" s="78"/>
      <c r="F43" s="110"/>
      <c r="G43" s="110"/>
      <c r="H43" s="92"/>
      <c r="I43" s="169"/>
    </row>
    <row r="44" spans="1:9" s="170" customFormat="1" ht="22.5" hidden="1" customHeight="1" x14ac:dyDescent="0.25">
      <c r="A44" s="40"/>
      <c r="B44" s="116"/>
      <c r="C44" s="48" t="s">
        <v>44</v>
      </c>
      <c r="D44" s="43"/>
      <c r="E44" s="117"/>
      <c r="F44" s="110"/>
      <c r="G44" s="110"/>
      <c r="H44" s="92"/>
      <c r="I44" s="169"/>
    </row>
    <row r="45" spans="1:9" s="170" customFormat="1" ht="15.75" hidden="1" x14ac:dyDescent="0.25">
      <c r="A45" s="40"/>
      <c r="B45" s="116"/>
      <c r="C45" s="48"/>
      <c r="D45" s="43"/>
      <c r="E45" s="117"/>
      <c r="F45" s="110"/>
      <c r="G45" s="110"/>
      <c r="H45" s="92"/>
      <c r="I45" s="169"/>
    </row>
    <row r="46" spans="1:9" s="170" customFormat="1" ht="15.75" hidden="1" x14ac:dyDescent="0.25">
      <c r="A46" s="40"/>
      <c r="B46" s="116"/>
      <c r="C46" s="48" t="s">
        <v>44</v>
      </c>
      <c r="D46" s="43"/>
      <c r="E46" s="117">
        <f>SUM(E44:E45)</f>
        <v>0</v>
      </c>
      <c r="F46" s="110"/>
      <c r="G46" s="110"/>
      <c r="H46" s="92"/>
      <c r="I46" s="169"/>
    </row>
    <row r="47" spans="1:9" s="170" customFormat="1" ht="15.75" hidden="1" x14ac:dyDescent="0.25">
      <c r="A47" s="118"/>
      <c r="B47" s="116"/>
      <c r="C47" s="48" t="s">
        <v>42</v>
      </c>
      <c r="D47" s="119"/>
      <c r="E47" s="117"/>
      <c r="F47" s="110"/>
      <c r="G47" s="110">
        <f>E37</f>
        <v>0</v>
      </c>
      <c r="H47" s="92"/>
      <c r="I47" s="169"/>
    </row>
    <row r="48" spans="1:9" s="166" customFormat="1" ht="15.75" hidden="1" x14ac:dyDescent="0.25">
      <c r="A48" s="118"/>
      <c r="B48" s="116"/>
      <c r="C48" s="32"/>
      <c r="D48" s="52" t="s">
        <v>148</v>
      </c>
      <c r="E48" s="120">
        <f>SUM(E46)</f>
        <v>0</v>
      </c>
      <c r="F48" s="91"/>
      <c r="G48" s="91"/>
      <c r="H48" s="92"/>
      <c r="I48" s="165"/>
    </row>
    <row r="49" spans="1:9" s="166" customFormat="1" ht="15.75" x14ac:dyDescent="0.25">
      <c r="A49" s="121"/>
      <c r="B49" s="122"/>
      <c r="C49" s="87"/>
      <c r="D49" s="88"/>
      <c r="E49" s="200"/>
      <c r="F49" s="91"/>
      <c r="G49" s="91"/>
      <c r="H49" s="92"/>
      <c r="I49" s="165"/>
    </row>
    <row r="50" spans="1:9" s="166" customFormat="1" ht="15.75" x14ac:dyDescent="0.25">
      <c r="A50" s="121"/>
      <c r="B50" s="122"/>
      <c r="C50" s="87"/>
      <c r="D50" s="88"/>
      <c r="E50" s="200"/>
      <c r="F50" s="91"/>
      <c r="G50" s="91"/>
      <c r="H50" s="92"/>
      <c r="I50" s="165"/>
    </row>
    <row r="51" spans="1:9" ht="20.25" x14ac:dyDescent="0.25">
      <c r="A51" s="86"/>
      <c r="B51" s="86"/>
      <c r="C51" s="305" t="s">
        <v>443</v>
      </c>
      <c r="D51" s="305"/>
      <c r="E51" s="305"/>
      <c r="F51" s="305"/>
      <c r="G51" s="305"/>
      <c r="H51" s="73"/>
    </row>
    <row r="52" spans="1:9" s="160" customFormat="1" ht="3.75" customHeight="1" x14ac:dyDescent="0.25">
      <c r="A52" s="86"/>
      <c r="B52" s="86"/>
      <c r="C52" s="88" t="s">
        <v>36</v>
      </c>
      <c r="D52" s="88"/>
      <c r="E52" s="106"/>
      <c r="F52" s="79"/>
      <c r="G52" s="80"/>
      <c r="H52" s="81"/>
    </row>
    <row r="53" spans="1:9" s="160" customFormat="1" ht="27" customHeight="1" x14ac:dyDescent="0.25">
      <c r="A53" s="60"/>
      <c r="B53" s="61"/>
      <c r="C53" s="62"/>
      <c r="D53" s="63" t="s">
        <v>9</v>
      </c>
      <c r="E53" s="64"/>
      <c r="F53" s="82"/>
      <c r="G53" s="83"/>
      <c r="H53" s="80"/>
    </row>
    <row r="54" spans="1:9" s="160" customFormat="1" ht="27" customHeight="1" x14ac:dyDescent="0.25">
      <c r="A54" s="68" t="s">
        <v>11</v>
      </c>
      <c r="B54" s="69" t="s">
        <v>12</v>
      </c>
      <c r="C54" s="69" t="s">
        <v>7</v>
      </c>
      <c r="D54" s="69" t="s">
        <v>10</v>
      </c>
      <c r="E54" s="70" t="s">
        <v>8</v>
      </c>
      <c r="F54" s="82"/>
      <c r="G54" s="83"/>
      <c r="H54" s="80"/>
    </row>
    <row r="55" spans="1:9" s="160" customFormat="1" ht="27" customHeight="1" x14ac:dyDescent="0.2">
      <c r="A55" s="74"/>
      <c r="B55" s="75"/>
      <c r="C55" s="76"/>
      <c r="D55" s="77"/>
      <c r="E55" s="78"/>
      <c r="F55" s="82"/>
      <c r="G55" s="83"/>
      <c r="H55" s="81"/>
    </row>
    <row r="56" spans="1:9" s="160" customFormat="1" ht="27" customHeight="1" x14ac:dyDescent="0.25">
      <c r="A56" s="531" t="s">
        <v>536</v>
      </c>
      <c r="B56" s="532" t="s">
        <v>69</v>
      </c>
      <c r="C56" s="533" t="s">
        <v>537</v>
      </c>
      <c r="D56" s="546">
        <v>1</v>
      </c>
      <c r="E56" s="544">
        <v>78013</v>
      </c>
      <c r="F56" s="82"/>
      <c r="G56" s="83"/>
      <c r="H56" s="81"/>
    </row>
    <row r="57" spans="1:9" s="160" customFormat="1" ht="27" customHeight="1" x14ac:dyDescent="0.25">
      <c r="A57" s="531" t="s">
        <v>538</v>
      </c>
      <c r="B57" s="532" t="s">
        <v>539</v>
      </c>
      <c r="C57" s="533" t="s">
        <v>540</v>
      </c>
      <c r="D57" s="546">
        <v>10</v>
      </c>
      <c r="E57" s="544">
        <v>516247.15</v>
      </c>
      <c r="F57" s="82"/>
      <c r="G57" s="83"/>
      <c r="H57" s="81"/>
    </row>
    <row r="58" spans="1:9" s="160" customFormat="1" ht="27" customHeight="1" x14ac:dyDescent="0.25">
      <c r="A58" s="36" t="s">
        <v>541</v>
      </c>
      <c r="B58" s="534" t="s">
        <v>410</v>
      </c>
      <c r="C58" s="535" t="s">
        <v>542</v>
      </c>
      <c r="D58" s="547">
        <v>4</v>
      </c>
      <c r="E58" s="545">
        <v>243269.8</v>
      </c>
      <c r="F58" s="82"/>
      <c r="G58" s="83"/>
      <c r="H58" s="81"/>
    </row>
    <row r="59" spans="1:9" s="160" customFormat="1" ht="27" customHeight="1" x14ac:dyDescent="0.25">
      <c r="A59" s="36" t="s">
        <v>543</v>
      </c>
      <c r="B59" s="535" t="s">
        <v>228</v>
      </c>
      <c r="C59" s="535" t="s">
        <v>544</v>
      </c>
      <c r="D59" s="547">
        <v>1</v>
      </c>
      <c r="E59" s="545">
        <v>60795</v>
      </c>
      <c r="F59" s="82"/>
      <c r="G59" s="83"/>
      <c r="H59" s="81"/>
    </row>
    <row r="60" spans="1:9" s="160" customFormat="1" ht="27" customHeight="1" x14ac:dyDescent="0.3">
      <c r="A60" s="536" t="s">
        <v>545</v>
      </c>
      <c r="B60" s="537" t="s">
        <v>546</v>
      </c>
      <c r="C60" s="537" t="s">
        <v>547</v>
      </c>
      <c r="D60" s="547">
        <v>1</v>
      </c>
      <c r="E60" s="545">
        <v>42991.24</v>
      </c>
      <c r="F60" s="527"/>
      <c r="G60" s="527"/>
      <c r="H60" s="81"/>
    </row>
    <row r="61" spans="1:9" s="160" customFormat="1" ht="27" customHeight="1" x14ac:dyDescent="0.25">
      <c r="A61" s="536" t="s">
        <v>548</v>
      </c>
      <c r="B61" s="537" t="s">
        <v>539</v>
      </c>
      <c r="C61" s="537" t="s">
        <v>549</v>
      </c>
      <c r="D61" s="547">
        <v>4</v>
      </c>
      <c r="E61" s="545">
        <v>193268</v>
      </c>
      <c r="F61" s="82"/>
      <c r="G61" s="83"/>
      <c r="H61" s="81"/>
    </row>
    <row r="62" spans="1:9" s="160" customFormat="1" ht="27" customHeight="1" x14ac:dyDescent="0.25">
      <c r="A62" s="536" t="s">
        <v>538</v>
      </c>
      <c r="B62" s="537" t="s">
        <v>539</v>
      </c>
      <c r="C62" s="537" t="s">
        <v>540</v>
      </c>
      <c r="D62" s="547">
        <v>1</v>
      </c>
      <c r="E62" s="545">
        <v>60770</v>
      </c>
      <c r="F62" s="82"/>
      <c r="G62" s="83"/>
      <c r="H62" s="81"/>
    </row>
    <row r="63" spans="1:9" s="160" customFormat="1" ht="27" customHeight="1" x14ac:dyDescent="0.25">
      <c r="A63" s="536" t="s">
        <v>536</v>
      </c>
      <c r="B63" s="537" t="s">
        <v>69</v>
      </c>
      <c r="C63" s="537" t="s">
        <v>537</v>
      </c>
      <c r="D63" s="547">
        <v>1</v>
      </c>
      <c r="E63" s="545">
        <v>37639.800000000003</v>
      </c>
      <c r="F63" s="82"/>
      <c r="G63" s="83"/>
      <c r="H63" s="81"/>
    </row>
    <row r="64" spans="1:9" s="160" customFormat="1" ht="27" customHeight="1" x14ac:dyDescent="0.25">
      <c r="A64" s="536" t="s">
        <v>550</v>
      </c>
      <c r="B64" s="537" t="s">
        <v>551</v>
      </c>
      <c r="C64" s="537" t="s">
        <v>552</v>
      </c>
      <c r="D64" s="547">
        <v>1</v>
      </c>
      <c r="E64" s="545">
        <v>13335.52</v>
      </c>
      <c r="F64" s="82"/>
      <c r="G64" s="83"/>
      <c r="H64" s="81"/>
    </row>
    <row r="65" spans="1:9" s="160" customFormat="1" ht="27" customHeight="1" x14ac:dyDescent="0.25">
      <c r="A65" s="536" t="s">
        <v>553</v>
      </c>
      <c r="B65" s="537" t="s">
        <v>502</v>
      </c>
      <c r="C65" s="537" t="s">
        <v>554</v>
      </c>
      <c r="D65" s="547">
        <v>1</v>
      </c>
      <c r="E65" s="545">
        <v>97355</v>
      </c>
      <c r="F65" s="82"/>
      <c r="G65" s="83"/>
      <c r="H65" s="81"/>
    </row>
    <row r="66" spans="1:9" s="160" customFormat="1" ht="27" customHeight="1" x14ac:dyDescent="0.25">
      <c r="A66" s="536" t="s">
        <v>335</v>
      </c>
      <c r="B66" s="537" t="s">
        <v>336</v>
      </c>
      <c r="C66" s="537" t="s">
        <v>555</v>
      </c>
      <c r="D66" s="547">
        <v>1</v>
      </c>
      <c r="E66" s="545">
        <v>70109</v>
      </c>
      <c r="F66" s="82"/>
      <c r="G66" s="83"/>
      <c r="H66" s="81"/>
    </row>
    <row r="67" spans="1:9" s="160" customFormat="1" ht="27" customHeight="1" x14ac:dyDescent="0.25">
      <c r="A67" s="536" t="s">
        <v>556</v>
      </c>
      <c r="B67" s="537" t="s">
        <v>546</v>
      </c>
      <c r="C67" s="537" t="s">
        <v>557</v>
      </c>
      <c r="D67" s="547">
        <v>1</v>
      </c>
      <c r="E67" s="545">
        <v>14119.8</v>
      </c>
      <c r="F67" s="82"/>
      <c r="G67" s="83"/>
      <c r="H67" s="81"/>
    </row>
    <row r="68" spans="1:9" s="160" customFormat="1" ht="27" customHeight="1" x14ac:dyDescent="0.25">
      <c r="A68" s="536" t="s">
        <v>558</v>
      </c>
      <c r="B68" s="537" t="s">
        <v>50</v>
      </c>
      <c r="C68" s="537" t="s">
        <v>559</v>
      </c>
      <c r="D68" s="547">
        <v>1</v>
      </c>
      <c r="E68" s="545">
        <v>34890</v>
      </c>
      <c r="F68" s="82"/>
      <c r="G68" s="83"/>
      <c r="H68" s="81"/>
    </row>
    <row r="69" spans="1:9" s="160" customFormat="1" ht="27" customHeight="1" x14ac:dyDescent="0.25">
      <c r="A69" s="536" t="s">
        <v>560</v>
      </c>
      <c r="B69" s="537" t="s">
        <v>561</v>
      </c>
      <c r="C69" s="537" t="s">
        <v>562</v>
      </c>
      <c r="D69" s="547">
        <v>1</v>
      </c>
      <c r="E69" s="545">
        <v>75618.720000000001</v>
      </c>
      <c r="F69" s="82"/>
      <c r="G69" s="83"/>
      <c r="H69" s="81"/>
    </row>
    <row r="70" spans="1:9" s="160" customFormat="1" ht="27" customHeight="1" x14ac:dyDescent="0.25">
      <c r="A70" s="536" t="s">
        <v>563</v>
      </c>
      <c r="B70" s="537" t="s">
        <v>291</v>
      </c>
      <c r="C70" s="537" t="s">
        <v>564</v>
      </c>
      <c r="D70" s="547">
        <v>1</v>
      </c>
      <c r="E70" s="545">
        <v>15354.16</v>
      </c>
      <c r="F70" s="82"/>
      <c r="G70" s="83"/>
      <c r="H70" s="81"/>
    </row>
    <row r="71" spans="1:9" s="160" customFormat="1" ht="27" customHeight="1" x14ac:dyDescent="0.25">
      <c r="A71" s="536" t="s">
        <v>556</v>
      </c>
      <c r="B71" s="537" t="s">
        <v>546</v>
      </c>
      <c r="C71" s="537" t="s">
        <v>557</v>
      </c>
      <c r="D71" s="547">
        <v>1</v>
      </c>
      <c r="E71" s="545">
        <v>31192.16</v>
      </c>
      <c r="F71" s="82"/>
      <c r="G71" s="83"/>
      <c r="H71" s="81"/>
    </row>
    <row r="72" spans="1:9" s="160" customFormat="1" ht="27" customHeight="1" x14ac:dyDescent="0.25">
      <c r="A72" s="536"/>
      <c r="B72" s="537"/>
      <c r="C72" s="537"/>
      <c r="D72" s="547"/>
      <c r="E72" s="545"/>
      <c r="F72" s="82"/>
      <c r="G72" s="83"/>
      <c r="H72" s="81"/>
    </row>
    <row r="73" spans="1:9" s="160" customFormat="1" ht="27" customHeight="1" x14ac:dyDescent="0.25">
      <c r="A73" s="116"/>
      <c r="B73" s="116"/>
      <c r="C73" s="48" t="s">
        <v>44</v>
      </c>
      <c r="D73" s="43"/>
      <c r="E73" s="117">
        <f>SUM(E56:E71)</f>
        <v>1584968.3499999999</v>
      </c>
      <c r="F73" s="82"/>
      <c r="G73" s="83"/>
      <c r="H73" s="81"/>
    </row>
    <row r="74" spans="1:9" s="160" customFormat="1" ht="27" customHeight="1" thickBot="1" x14ac:dyDescent="0.3">
      <c r="A74" s="118"/>
      <c r="B74" s="116"/>
      <c r="C74" s="48" t="s">
        <v>42</v>
      </c>
      <c r="D74" s="43"/>
      <c r="E74" s="539">
        <v>3965401.55</v>
      </c>
      <c r="F74" s="82"/>
      <c r="G74" s="83"/>
      <c r="H74" s="81"/>
    </row>
    <row r="75" spans="1:9" s="160" customFormat="1" ht="27" customHeight="1" thickBot="1" x14ac:dyDescent="0.3">
      <c r="A75" s="173"/>
      <c r="B75" s="31"/>
      <c r="C75" s="32"/>
      <c r="D75" s="538" t="s">
        <v>15</v>
      </c>
      <c r="E75" s="540">
        <f>+SUM(E73:E74)</f>
        <v>5550369.8999999994</v>
      </c>
      <c r="F75" s="82"/>
      <c r="G75" s="83"/>
      <c r="H75" s="81"/>
    </row>
    <row r="76" spans="1:9" s="166" customFormat="1" ht="15.75" x14ac:dyDescent="0.25">
      <c r="A76" s="121"/>
      <c r="B76" s="122"/>
      <c r="C76" s="87"/>
      <c r="D76" s="88"/>
      <c r="E76" s="200"/>
      <c r="F76" s="91"/>
      <c r="G76" s="91"/>
      <c r="H76" s="92"/>
      <c r="I76" s="165"/>
    </row>
    <row r="77" spans="1:9" s="166" customFormat="1" ht="24" customHeight="1" x14ac:dyDescent="0.2">
      <c r="A77" s="81"/>
      <c r="B77" s="81"/>
      <c r="C77" s="87"/>
      <c r="D77" s="89"/>
      <c r="E77" s="91"/>
      <c r="F77" s="91"/>
      <c r="G77" s="91"/>
      <c r="H77" s="92"/>
      <c r="I77" s="165"/>
    </row>
    <row r="78" spans="1:9" s="168" customFormat="1" ht="17.25" customHeight="1" thickBot="1" x14ac:dyDescent="0.3">
      <c r="A78" s="152"/>
      <c r="B78" s="152"/>
      <c r="C78" s="151"/>
      <c r="D78" s="149"/>
      <c r="E78" s="150"/>
      <c r="F78" s="106"/>
      <c r="G78" s="106"/>
      <c r="H78" s="107"/>
      <c r="I78" s="172"/>
    </row>
    <row r="79" spans="1:9" s="166" customFormat="1" ht="22.5" customHeight="1" x14ac:dyDescent="0.35">
      <c r="A79" s="152"/>
      <c r="B79" s="292" t="s">
        <v>164</v>
      </c>
      <c r="C79" s="294" t="s">
        <v>158</v>
      </c>
      <c r="D79" s="297" t="s">
        <v>159</v>
      </c>
      <c r="E79" s="293" t="s">
        <v>165</v>
      </c>
      <c r="F79" s="91"/>
      <c r="G79" s="91"/>
      <c r="H79" s="92"/>
      <c r="I79" s="165"/>
    </row>
    <row r="80" spans="1:9" s="152" customFormat="1" ht="30" customHeight="1" x14ac:dyDescent="0.2">
      <c r="B80" s="289" t="s">
        <v>160</v>
      </c>
      <c r="C80" s="295">
        <v>1342106.32</v>
      </c>
      <c r="D80" s="298">
        <v>2319692.08</v>
      </c>
      <c r="E80" s="290">
        <f>SUM(C80:D80)</f>
        <v>3661798.4000000004</v>
      </c>
      <c r="F80" s="94"/>
      <c r="G80" s="94"/>
      <c r="H80" s="95"/>
      <c r="I80" s="167"/>
    </row>
    <row r="81" spans="2:5" ht="22.5" customHeight="1" x14ac:dyDescent="0.2">
      <c r="B81" s="289" t="s">
        <v>161</v>
      </c>
      <c r="C81" s="295">
        <v>1125876.52</v>
      </c>
      <c r="D81" s="299">
        <v>2273242.13</v>
      </c>
      <c r="E81" s="290">
        <f>SUM(C81:D81)</f>
        <v>3399118.65</v>
      </c>
    </row>
    <row r="82" spans="2:5" ht="21" customHeight="1" x14ac:dyDescent="0.2">
      <c r="B82" s="289" t="s">
        <v>162</v>
      </c>
      <c r="C82" s="295">
        <v>1584968.15</v>
      </c>
      <c r="D82" s="300">
        <v>3965401.55</v>
      </c>
      <c r="E82" s="290"/>
    </row>
    <row r="83" spans="2:5" ht="24" customHeight="1" x14ac:dyDescent="0.2">
      <c r="B83" s="289" t="s">
        <v>163</v>
      </c>
      <c r="C83" s="295"/>
      <c r="D83" s="301"/>
      <c r="E83" s="290"/>
    </row>
    <row r="84" spans="2:5" ht="21" customHeight="1" x14ac:dyDescent="0.2">
      <c r="B84" s="289"/>
      <c r="C84" s="295"/>
      <c r="D84" s="301"/>
      <c r="E84" s="290"/>
    </row>
    <row r="85" spans="2:5" ht="30" customHeight="1" thickBot="1" x14ac:dyDescent="0.35">
      <c r="B85" s="303" t="s">
        <v>166</v>
      </c>
      <c r="C85" s="296">
        <f>SUM(C80:C83)</f>
        <v>4052950.9899999998</v>
      </c>
      <c r="D85" s="302">
        <f>SUM(D80:D83)</f>
        <v>8558335.7599999998</v>
      </c>
      <c r="E85" s="291">
        <f>SUM(E80:E83)</f>
        <v>7060917.0500000007</v>
      </c>
    </row>
  </sheetData>
  <mergeCells count="2">
    <mergeCell ref="A1:E1"/>
    <mergeCell ref="A2:E2"/>
  </mergeCells>
  <pageMargins left="0.70866141732283505" right="0.70866141732283505" top="0.74803149606299202" bottom="0.74803149606299202" header="0.31496062992126" footer="0.31496062992126"/>
  <pageSetup paperSize="9" scale="55" orientation="landscape" r:id="rId1"/>
  <rowBreaks count="1" manualBreakCount="1">
    <brk id="49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view="pageBreakPreview" topLeftCell="A22" zoomScale="60" zoomScaleNormal="62" workbookViewId="0">
      <selection activeCell="I34" sqref="I34"/>
    </sheetView>
  </sheetViews>
  <sheetFormatPr defaultColWidth="9.140625" defaultRowHeight="12.75" x14ac:dyDescent="0.2"/>
  <cols>
    <col min="1" max="1" width="25.140625" style="152" customWidth="1"/>
    <col min="2" max="2" width="44.140625" style="152" customWidth="1"/>
    <col min="3" max="3" width="88" style="151" customWidth="1"/>
    <col min="4" max="4" width="29.85546875" style="149" customWidth="1"/>
    <col min="5" max="5" width="32.7109375" style="150" customWidth="1"/>
    <col min="6" max="6" width="9.140625" style="57" hidden="1" customWidth="1"/>
    <col min="7" max="7" width="9.5703125" style="58" hidden="1" customWidth="1"/>
    <col min="8" max="8" width="22.28515625" style="59" customWidth="1"/>
    <col min="9" max="9" width="13.42578125" style="59" bestFit="1" customWidth="1"/>
    <col min="10" max="16384" width="9.140625" style="59"/>
  </cols>
  <sheetData>
    <row r="1" spans="1:9" s="56" customFormat="1" ht="18.75" customHeight="1" x14ac:dyDescent="0.25">
      <c r="A1" s="724" t="s">
        <v>14</v>
      </c>
      <c r="B1" s="724"/>
      <c r="C1" s="724"/>
      <c r="D1" s="724"/>
      <c r="E1" s="724"/>
      <c r="F1" s="53"/>
      <c r="G1" s="53"/>
      <c r="H1" s="54"/>
      <c r="I1" s="55"/>
    </row>
    <row r="2" spans="1:9" s="56" customFormat="1" ht="33.75" customHeight="1" x14ac:dyDescent="0.25">
      <c r="A2" s="724" t="s">
        <v>152</v>
      </c>
      <c r="B2" s="724"/>
      <c r="C2" s="724"/>
      <c r="D2" s="724"/>
      <c r="E2" s="724"/>
      <c r="F2" s="53"/>
      <c r="G2" s="53"/>
      <c r="H2" s="54"/>
      <c r="I2" s="55"/>
    </row>
    <row r="3" spans="1:9" s="56" customFormat="1" ht="15.75" x14ac:dyDescent="0.25">
      <c r="A3" s="153"/>
      <c r="B3" s="153"/>
      <c r="C3" s="153"/>
      <c r="D3" s="153"/>
      <c r="E3" s="154"/>
      <c r="F3" s="53"/>
      <c r="G3" s="53"/>
      <c r="H3" s="54"/>
      <c r="I3" s="55"/>
    </row>
    <row r="4" spans="1:9" s="56" customFormat="1" ht="20.25" customHeight="1" x14ac:dyDescent="0.25">
      <c r="A4" s="723" t="s">
        <v>0</v>
      </c>
      <c r="B4" s="723"/>
      <c r="C4" s="723"/>
      <c r="D4" s="723"/>
      <c r="E4" s="723"/>
      <c r="F4" s="53"/>
      <c r="G4" s="53"/>
      <c r="H4" s="54"/>
      <c r="I4" s="55"/>
    </row>
    <row r="5" spans="1:9" s="56" customFormat="1" ht="16.5" customHeight="1" x14ac:dyDescent="0.25">
      <c r="A5" s="723" t="s">
        <v>1</v>
      </c>
      <c r="B5" s="723"/>
      <c r="C5" s="723"/>
      <c r="D5" s="723"/>
      <c r="E5" s="723"/>
      <c r="F5" s="53"/>
      <c r="G5" s="53"/>
      <c r="H5" s="54"/>
      <c r="I5" s="55"/>
    </row>
    <row r="6" spans="1:9" ht="15" customHeight="1" x14ac:dyDescent="0.2">
      <c r="A6" s="728"/>
      <c r="B6" s="728"/>
      <c r="C6" s="728"/>
      <c r="D6" s="728"/>
      <c r="E6" s="728"/>
    </row>
    <row r="7" spans="1:9" s="67" customFormat="1" ht="15.75" x14ac:dyDescent="0.25">
      <c r="A7" s="60"/>
      <c r="B7" s="61"/>
      <c r="C7" s="62"/>
      <c r="D7" s="63" t="s">
        <v>9</v>
      </c>
      <c r="E7" s="64"/>
      <c r="F7" s="65"/>
      <c r="G7" s="66"/>
    </row>
    <row r="8" spans="1:9" s="73" customFormat="1" ht="15.75" x14ac:dyDescent="0.25">
      <c r="A8" s="68" t="s">
        <v>11</v>
      </c>
      <c r="B8" s="69" t="s">
        <v>12</v>
      </c>
      <c r="C8" s="69" t="s">
        <v>7</v>
      </c>
      <c r="D8" s="69" t="s">
        <v>10</v>
      </c>
      <c r="E8" s="70" t="s">
        <v>8</v>
      </c>
      <c r="F8" s="71"/>
      <c r="G8" s="72"/>
    </row>
    <row r="9" spans="1:9" s="81" customFormat="1" ht="11.25" customHeight="1" x14ac:dyDescent="0.2">
      <c r="A9" s="74"/>
      <c r="B9" s="75"/>
      <c r="C9" s="76"/>
      <c r="D9" s="77"/>
      <c r="E9" s="78"/>
      <c r="F9" s="79"/>
      <c r="G9" s="80"/>
    </row>
    <row r="10" spans="1:9" s="86" customFormat="1" ht="33" customHeight="1" x14ac:dyDescent="0.25">
      <c r="A10" s="36" t="s">
        <v>67</v>
      </c>
      <c r="B10" s="31" t="s">
        <v>69</v>
      </c>
      <c r="C10" s="37" t="s">
        <v>70</v>
      </c>
      <c r="D10" s="33">
        <v>7</v>
      </c>
      <c r="E10" s="38">
        <v>488000</v>
      </c>
      <c r="F10" s="197"/>
      <c r="G10" s="198"/>
    </row>
    <row r="11" spans="1:9" s="86" customFormat="1" ht="33" customHeight="1" x14ac:dyDescent="0.25">
      <c r="A11" s="36" t="s">
        <v>66</v>
      </c>
      <c r="B11" s="31" t="s">
        <v>53</v>
      </c>
      <c r="C11" s="37" t="s">
        <v>54</v>
      </c>
      <c r="D11" s="33">
        <v>5</v>
      </c>
      <c r="E11" s="38">
        <v>173407</v>
      </c>
      <c r="F11" s="197"/>
      <c r="G11" s="198"/>
    </row>
    <row r="12" spans="1:9" s="86" customFormat="1" ht="33" customHeight="1" x14ac:dyDescent="0.25">
      <c r="A12" s="36" t="s">
        <v>77</v>
      </c>
      <c r="B12" s="31" t="s">
        <v>65</v>
      </c>
      <c r="C12" s="37" t="s">
        <v>78</v>
      </c>
      <c r="D12" s="33">
        <v>2</v>
      </c>
      <c r="E12" s="38">
        <v>76140</v>
      </c>
      <c r="F12" s="197"/>
      <c r="G12" s="198"/>
    </row>
    <row r="13" spans="1:9" s="86" customFormat="1" ht="33" customHeight="1" x14ac:dyDescent="0.25">
      <c r="A13" s="39" t="s">
        <v>144</v>
      </c>
      <c r="B13" s="31" t="s">
        <v>48</v>
      </c>
      <c r="C13" s="37" t="s">
        <v>68</v>
      </c>
      <c r="D13" s="33">
        <v>4</v>
      </c>
      <c r="E13" s="38">
        <v>133342</v>
      </c>
      <c r="F13" s="127"/>
      <c r="G13" s="198"/>
    </row>
    <row r="14" spans="1:9" s="86" customFormat="1" ht="33" customHeight="1" x14ac:dyDescent="0.25">
      <c r="A14" s="40" t="s">
        <v>75</v>
      </c>
      <c r="B14" s="41" t="s">
        <v>57</v>
      </c>
      <c r="C14" s="42" t="s">
        <v>135</v>
      </c>
      <c r="D14" s="43">
        <v>2</v>
      </c>
      <c r="E14" s="44">
        <v>26899</v>
      </c>
      <c r="F14" s="127"/>
      <c r="G14" s="198"/>
    </row>
    <row r="15" spans="1:9" s="86" customFormat="1" ht="33" customHeight="1" x14ac:dyDescent="0.25">
      <c r="A15" s="36" t="s">
        <v>71</v>
      </c>
      <c r="B15" s="45" t="s">
        <v>52</v>
      </c>
      <c r="C15" s="32" t="s">
        <v>72</v>
      </c>
      <c r="D15" s="33">
        <v>3</v>
      </c>
      <c r="E15" s="38">
        <v>231138</v>
      </c>
      <c r="F15" s="127"/>
      <c r="G15" s="198"/>
    </row>
    <row r="16" spans="1:9" s="86" customFormat="1" ht="33" customHeight="1" x14ac:dyDescent="0.25">
      <c r="A16" s="36" t="s">
        <v>76</v>
      </c>
      <c r="B16" s="45" t="s">
        <v>58</v>
      </c>
      <c r="C16" s="32" t="s">
        <v>136</v>
      </c>
      <c r="D16" s="33">
        <v>4</v>
      </c>
      <c r="E16" s="38">
        <v>372287</v>
      </c>
      <c r="F16" s="127"/>
      <c r="G16" s="198"/>
    </row>
    <row r="17" spans="1:9" s="86" customFormat="1" ht="33" customHeight="1" x14ac:dyDescent="0.25">
      <c r="A17" s="36" t="s">
        <v>73</v>
      </c>
      <c r="B17" s="45" t="s">
        <v>55</v>
      </c>
      <c r="C17" s="32" t="s">
        <v>74</v>
      </c>
      <c r="D17" s="33">
        <v>7</v>
      </c>
      <c r="E17" s="38">
        <v>397646</v>
      </c>
      <c r="F17" s="127"/>
      <c r="G17" s="198"/>
    </row>
    <row r="18" spans="1:9" s="80" customFormat="1" ht="33" customHeight="1" x14ac:dyDescent="0.2">
      <c r="A18" s="36" t="s">
        <v>86</v>
      </c>
      <c r="B18" s="31" t="s">
        <v>87</v>
      </c>
      <c r="C18" s="37" t="s">
        <v>88</v>
      </c>
      <c r="D18" s="33">
        <v>1</v>
      </c>
      <c r="E18" s="38">
        <v>92780</v>
      </c>
      <c r="F18" s="83"/>
      <c r="G18" s="83"/>
    </row>
    <row r="19" spans="1:9" s="81" customFormat="1" ht="33" customHeight="1" x14ac:dyDescent="0.2">
      <c r="A19" s="40" t="s">
        <v>91</v>
      </c>
      <c r="B19" s="41" t="s">
        <v>89</v>
      </c>
      <c r="C19" s="42" t="s">
        <v>90</v>
      </c>
      <c r="D19" s="43">
        <v>9</v>
      </c>
      <c r="E19" s="44">
        <v>348630</v>
      </c>
      <c r="F19" s="84"/>
      <c r="G19" s="83"/>
    </row>
    <row r="20" spans="1:9" s="81" customFormat="1" ht="33" customHeight="1" x14ac:dyDescent="0.2">
      <c r="A20" s="36" t="s">
        <v>92</v>
      </c>
      <c r="B20" s="45" t="s">
        <v>93</v>
      </c>
      <c r="C20" s="32" t="s">
        <v>94</v>
      </c>
      <c r="D20" s="33">
        <v>3</v>
      </c>
      <c r="E20" s="38">
        <v>102628</v>
      </c>
      <c r="F20" s="84"/>
      <c r="G20" s="83"/>
    </row>
    <row r="21" spans="1:9" s="84" customFormat="1" ht="33" customHeight="1" x14ac:dyDescent="0.2">
      <c r="A21" s="36" t="s">
        <v>113</v>
      </c>
      <c r="B21" s="31" t="s">
        <v>114</v>
      </c>
      <c r="C21" s="37" t="s">
        <v>115</v>
      </c>
      <c r="D21" s="33">
        <v>6</v>
      </c>
      <c r="E21" s="38">
        <v>297488</v>
      </c>
      <c r="F21" s="91"/>
      <c r="G21" s="91"/>
      <c r="H21" s="92"/>
      <c r="I21" s="93"/>
    </row>
    <row r="22" spans="1:9" s="84" customFormat="1" ht="33" customHeight="1" x14ac:dyDescent="0.2">
      <c r="A22" s="36" t="s">
        <v>124</v>
      </c>
      <c r="B22" s="31" t="s">
        <v>60</v>
      </c>
      <c r="C22" s="37" t="s">
        <v>125</v>
      </c>
      <c r="D22" s="33">
        <v>2</v>
      </c>
      <c r="E22" s="38">
        <v>168609</v>
      </c>
      <c r="F22" s="91"/>
      <c r="G22" s="91"/>
      <c r="H22" s="92"/>
      <c r="I22" s="93"/>
    </row>
    <row r="23" spans="1:9" s="97" customFormat="1" ht="33" customHeight="1" x14ac:dyDescent="0.2">
      <c r="A23" s="36" t="s">
        <v>126</v>
      </c>
      <c r="B23" s="31" t="s">
        <v>127</v>
      </c>
      <c r="C23" s="32" t="s">
        <v>128</v>
      </c>
      <c r="D23" s="33">
        <v>2</v>
      </c>
      <c r="E23" s="38">
        <v>241833</v>
      </c>
      <c r="F23" s="94"/>
      <c r="G23" s="94"/>
      <c r="H23" s="95"/>
      <c r="I23" s="96"/>
    </row>
    <row r="24" spans="1:9" s="101" customFormat="1" ht="33" customHeight="1" x14ac:dyDescent="0.25">
      <c r="A24" s="36" t="s">
        <v>133</v>
      </c>
      <c r="B24" s="31" t="s">
        <v>47</v>
      </c>
      <c r="C24" s="32" t="s">
        <v>134</v>
      </c>
      <c r="D24" s="33">
        <v>1</v>
      </c>
      <c r="E24" s="38">
        <v>52644</v>
      </c>
      <c r="F24" s="98"/>
      <c r="G24" s="98"/>
      <c r="H24" s="99"/>
      <c r="I24" s="100"/>
    </row>
    <row r="25" spans="1:9" s="84" customFormat="1" ht="33" customHeight="1" x14ac:dyDescent="0.25">
      <c r="A25" s="46"/>
      <c r="B25" s="47"/>
      <c r="C25" s="48" t="s">
        <v>44</v>
      </c>
      <c r="D25" s="49"/>
      <c r="E25" s="50">
        <f>SUM(E10:E24)</f>
        <v>3203471</v>
      </c>
      <c r="F25" s="91"/>
      <c r="G25" s="91"/>
      <c r="H25" s="92"/>
      <c r="I25" s="93"/>
    </row>
    <row r="26" spans="1:9" s="84" customFormat="1" ht="33" customHeight="1" x14ac:dyDescent="0.25">
      <c r="A26" s="42"/>
      <c r="B26" s="31"/>
      <c r="C26" s="48" t="s">
        <v>42</v>
      </c>
      <c r="D26" s="33"/>
      <c r="E26" s="208">
        <f>7236141+20000-23000</f>
        <v>7233141</v>
      </c>
      <c r="F26" s="91"/>
      <c r="G26" s="91"/>
      <c r="H26" s="92"/>
      <c r="I26" s="93"/>
    </row>
    <row r="27" spans="1:9" s="86" customFormat="1" ht="33" customHeight="1" x14ac:dyDescent="0.25">
      <c r="A27" s="51"/>
      <c r="B27" s="31"/>
      <c r="C27" s="32"/>
      <c r="D27" s="52" t="s">
        <v>148</v>
      </c>
      <c r="E27" s="50">
        <f>SUM(E25:E26)</f>
        <v>10436612</v>
      </c>
      <c r="F27" s="106"/>
      <c r="G27" s="106"/>
      <c r="H27" s="107"/>
      <c r="I27" s="106"/>
    </row>
    <row r="28" spans="1:9" s="86" customFormat="1" ht="27" customHeight="1" x14ac:dyDescent="0.25">
      <c r="B28" s="81"/>
      <c r="C28" s="87"/>
      <c r="D28" s="88"/>
      <c r="E28" s="199"/>
      <c r="F28" s="106"/>
      <c r="G28" s="106"/>
      <c r="H28" s="107"/>
      <c r="I28" s="106"/>
    </row>
    <row r="29" spans="1:9" s="86" customFormat="1" ht="27" customHeight="1" x14ac:dyDescent="0.25">
      <c r="B29" s="81"/>
      <c r="C29" s="87"/>
      <c r="D29" s="88"/>
      <c r="E29" s="199"/>
      <c r="F29" s="106"/>
      <c r="G29" s="106"/>
      <c r="H29" s="107"/>
      <c r="I29" s="106"/>
    </row>
    <row r="30" spans="1:9" s="84" customFormat="1" ht="27.75" customHeight="1" x14ac:dyDescent="0.25">
      <c r="A30" s="86"/>
      <c r="B30" s="81"/>
      <c r="C30" s="88" t="s">
        <v>2</v>
      </c>
      <c r="D30" s="89"/>
      <c r="E30" s="90"/>
      <c r="F30" s="91"/>
      <c r="G30" s="91"/>
      <c r="H30" s="92"/>
      <c r="I30" s="93"/>
    </row>
    <row r="31" spans="1:9" s="84" customFormat="1" ht="22.5" customHeight="1" x14ac:dyDescent="0.25">
      <c r="A31" s="86"/>
      <c r="B31" s="81"/>
      <c r="C31" s="88" t="s">
        <v>35</v>
      </c>
      <c r="D31" s="89"/>
      <c r="E31" s="90"/>
      <c r="F31" s="91"/>
      <c r="G31" s="91"/>
      <c r="H31" s="92"/>
      <c r="I31" s="93"/>
    </row>
    <row r="32" spans="1:9" s="84" customFormat="1" ht="22.5" customHeight="1" x14ac:dyDescent="0.25">
      <c r="A32" s="60"/>
      <c r="B32" s="61"/>
      <c r="C32" s="62"/>
      <c r="D32" s="63" t="s">
        <v>9</v>
      </c>
      <c r="E32" s="64"/>
      <c r="F32" s="91"/>
      <c r="G32" s="91"/>
      <c r="H32" s="92"/>
      <c r="I32" s="93"/>
    </row>
    <row r="33" spans="1:9" s="84" customFormat="1" ht="15" customHeight="1" x14ac:dyDescent="0.25">
      <c r="A33" s="68" t="s">
        <v>11</v>
      </c>
      <c r="B33" s="69" t="s">
        <v>12</v>
      </c>
      <c r="C33" s="69" t="s">
        <v>7</v>
      </c>
      <c r="D33" s="69" t="s">
        <v>10</v>
      </c>
      <c r="E33" s="70" t="s">
        <v>8</v>
      </c>
      <c r="F33" s="91"/>
      <c r="G33" s="91"/>
      <c r="H33" s="92"/>
      <c r="I33" s="93"/>
    </row>
    <row r="34" spans="1:9" s="97" customFormat="1" ht="15" x14ac:dyDescent="0.2">
      <c r="A34" s="74"/>
      <c r="B34" s="75"/>
      <c r="C34" s="76"/>
      <c r="D34" s="77"/>
      <c r="E34" s="78"/>
      <c r="F34" s="94"/>
      <c r="G34" s="94"/>
      <c r="H34" s="95"/>
      <c r="I34" s="96"/>
    </row>
    <row r="35" spans="1:9" s="84" customFormat="1" ht="29.25" customHeight="1" x14ac:dyDescent="0.2">
      <c r="A35" s="102" t="s">
        <v>79</v>
      </c>
      <c r="B35" s="103" t="s">
        <v>80</v>
      </c>
      <c r="C35" s="104" t="s">
        <v>119</v>
      </c>
      <c r="D35" s="105">
        <v>3</v>
      </c>
      <c r="E35" s="34">
        <v>128339</v>
      </c>
      <c r="F35" s="91"/>
      <c r="G35" s="91" t="e">
        <f>#REF!</f>
        <v>#REF!</v>
      </c>
      <c r="H35" s="92"/>
      <c r="I35" s="93"/>
    </row>
    <row r="36" spans="1:9" s="84" customFormat="1" ht="29.25" customHeight="1" x14ac:dyDescent="0.2">
      <c r="A36" s="31" t="s">
        <v>82</v>
      </c>
      <c r="B36" s="31" t="s">
        <v>45</v>
      </c>
      <c r="C36" s="32" t="s">
        <v>83</v>
      </c>
      <c r="D36" s="108">
        <v>1</v>
      </c>
      <c r="E36" s="34">
        <v>16931</v>
      </c>
      <c r="F36" s="91"/>
      <c r="G36" s="91"/>
      <c r="H36" s="92"/>
      <c r="I36" s="93"/>
    </row>
    <row r="37" spans="1:9" s="81" customFormat="1" ht="29.25" customHeight="1" x14ac:dyDescent="0.2">
      <c r="A37" s="31" t="s">
        <v>95</v>
      </c>
      <c r="B37" s="31" t="s">
        <v>53</v>
      </c>
      <c r="C37" s="32" t="s">
        <v>90</v>
      </c>
      <c r="D37" s="108">
        <v>2</v>
      </c>
      <c r="E37" s="34">
        <v>33859</v>
      </c>
      <c r="F37" s="91"/>
      <c r="G37" s="91"/>
      <c r="H37" s="124"/>
      <c r="I37" s="91"/>
    </row>
    <row r="38" spans="1:9" s="81" customFormat="1" ht="29.25" customHeight="1" x14ac:dyDescent="0.25">
      <c r="A38" s="42"/>
      <c r="B38" s="31"/>
      <c r="C38" s="48" t="s">
        <v>44</v>
      </c>
      <c r="D38" s="108"/>
      <c r="E38" s="109">
        <f>+SUM(E35:E37)</f>
        <v>179129</v>
      </c>
      <c r="F38" s="91"/>
      <c r="G38" s="91"/>
      <c r="H38" s="124"/>
      <c r="I38" s="91"/>
    </row>
    <row r="39" spans="1:9" s="198" customFormat="1" ht="29.25" customHeight="1" x14ac:dyDescent="0.25">
      <c r="A39" s="42"/>
      <c r="B39" s="31"/>
      <c r="C39" s="48" t="s">
        <v>42</v>
      </c>
      <c r="D39" s="33"/>
      <c r="E39" s="109">
        <f>2225000+22000</f>
        <v>2247000</v>
      </c>
      <c r="F39" s="107"/>
      <c r="G39" s="107"/>
      <c r="H39" s="125"/>
      <c r="I39" s="125"/>
    </row>
    <row r="40" spans="1:9" s="127" customFormat="1" ht="29.25" customHeight="1" x14ac:dyDescent="0.25">
      <c r="A40" s="51"/>
      <c r="B40" s="31"/>
      <c r="C40" s="32"/>
      <c r="D40" s="113" t="s">
        <v>148</v>
      </c>
      <c r="E40" s="114">
        <f>+SUM(E38:E39)</f>
        <v>2426129</v>
      </c>
      <c r="F40" s="106"/>
      <c r="G40" s="106"/>
      <c r="H40" s="125"/>
      <c r="I40" s="126"/>
    </row>
    <row r="41" spans="1:9" s="127" customFormat="1" ht="20.25" customHeight="1" x14ac:dyDescent="0.25">
      <c r="A41" s="86"/>
      <c r="B41" s="81"/>
      <c r="C41" s="87"/>
      <c r="D41" s="88"/>
      <c r="E41" s="90"/>
      <c r="F41" s="106"/>
      <c r="G41" s="106"/>
      <c r="H41" s="125"/>
      <c r="I41" s="126"/>
    </row>
    <row r="42" spans="1:9" s="127" customFormat="1" ht="20.25" customHeight="1" x14ac:dyDescent="0.25">
      <c r="A42" s="86"/>
      <c r="B42" s="81"/>
      <c r="C42" s="87"/>
      <c r="D42" s="88"/>
      <c r="E42" s="90"/>
      <c r="F42" s="106"/>
      <c r="G42" s="106"/>
      <c r="H42" s="125"/>
      <c r="I42" s="126"/>
    </row>
    <row r="43" spans="1:9" s="84" customFormat="1" ht="20.25" customHeight="1" x14ac:dyDescent="0.25">
      <c r="A43" s="86"/>
      <c r="B43" s="86"/>
      <c r="C43" s="88" t="s">
        <v>3</v>
      </c>
      <c r="D43" s="115"/>
      <c r="E43" s="106"/>
      <c r="F43" s="91"/>
      <c r="G43" s="91"/>
      <c r="H43" s="92"/>
      <c r="I43" s="93"/>
    </row>
    <row r="44" spans="1:9" s="84" customFormat="1" ht="20.25" customHeight="1" x14ac:dyDescent="0.25">
      <c r="A44" s="86"/>
      <c r="B44" s="86"/>
      <c r="C44" s="88" t="s">
        <v>36</v>
      </c>
      <c r="D44" s="88"/>
      <c r="E44" s="106"/>
      <c r="F44" s="91"/>
      <c r="G44" s="91"/>
      <c r="H44" s="92"/>
      <c r="I44" s="93"/>
    </row>
    <row r="45" spans="1:9" s="84" customFormat="1" ht="20.25" customHeight="1" x14ac:dyDescent="0.25">
      <c r="A45" s="60"/>
      <c r="B45" s="61"/>
      <c r="C45" s="62"/>
      <c r="D45" s="63" t="s">
        <v>9</v>
      </c>
      <c r="E45" s="64"/>
      <c r="F45" s="91"/>
      <c r="G45" s="91"/>
      <c r="H45" s="92"/>
      <c r="I45" s="93"/>
    </row>
    <row r="46" spans="1:9" s="84" customFormat="1" ht="20.25" customHeight="1" x14ac:dyDescent="0.25">
      <c r="A46" s="68" t="s">
        <v>11</v>
      </c>
      <c r="B46" s="69" t="s">
        <v>12</v>
      </c>
      <c r="C46" s="69" t="s">
        <v>7</v>
      </c>
      <c r="D46" s="69" t="s">
        <v>10</v>
      </c>
      <c r="E46" s="70" t="s">
        <v>8</v>
      </c>
      <c r="F46" s="91"/>
      <c r="G46" s="91"/>
      <c r="H46" s="92"/>
      <c r="I46" s="93"/>
    </row>
    <row r="47" spans="1:9" s="112" customFormat="1" ht="29.25" customHeight="1" x14ac:dyDescent="0.2">
      <c r="A47" s="74"/>
      <c r="B47" s="75"/>
      <c r="C47" s="76"/>
      <c r="D47" s="77"/>
      <c r="E47" s="78"/>
      <c r="F47" s="110"/>
      <c r="G47" s="110"/>
      <c r="H47" s="92"/>
      <c r="I47" s="111"/>
    </row>
    <row r="48" spans="1:9" s="112" customFormat="1" ht="26.25" customHeight="1" x14ac:dyDescent="0.25">
      <c r="A48" s="40"/>
      <c r="B48" s="116"/>
      <c r="C48" s="48" t="s">
        <v>44</v>
      </c>
      <c r="D48" s="43"/>
      <c r="E48" s="117">
        <v>584169</v>
      </c>
      <c r="F48" s="110"/>
      <c r="G48" s="110"/>
      <c r="H48" s="92"/>
      <c r="I48" s="111"/>
    </row>
    <row r="49" spans="1:9" s="112" customFormat="1" ht="26.25" customHeight="1" x14ac:dyDescent="0.25">
      <c r="A49" s="40"/>
      <c r="B49" s="116"/>
      <c r="C49" s="48"/>
      <c r="D49" s="43"/>
      <c r="E49" s="117"/>
      <c r="F49" s="110"/>
      <c r="G49" s="110"/>
      <c r="H49" s="92"/>
      <c r="I49" s="111"/>
    </row>
    <row r="50" spans="1:9" s="112" customFormat="1" ht="26.25" customHeight="1" x14ac:dyDescent="0.25">
      <c r="A50" s="40"/>
      <c r="B50" s="116"/>
      <c r="C50" s="48" t="s">
        <v>44</v>
      </c>
      <c r="D50" s="43"/>
      <c r="E50" s="117">
        <f>SUM(E48:E49)</f>
        <v>584169</v>
      </c>
      <c r="F50" s="110"/>
      <c r="G50" s="110"/>
      <c r="H50" s="92"/>
      <c r="I50" s="111"/>
    </row>
    <row r="51" spans="1:9" s="112" customFormat="1" ht="22.5" customHeight="1" x14ac:dyDescent="0.25">
      <c r="A51" s="118"/>
      <c r="B51" s="116"/>
      <c r="C51" s="48" t="s">
        <v>42</v>
      </c>
      <c r="D51" s="119"/>
      <c r="E51" s="117">
        <f>2257111-22000</f>
        <v>2235111</v>
      </c>
      <c r="F51" s="110"/>
      <c r="G51" s="110"/>
      <c r="H51" s="92"/>
      <c r="I51" s="111"/>
    </row>
    <row r="52" spans="1:9" s="84" customFormat="1" ht="20.25" customHeight="1" x14ac:dyDescent="0.25">
      <c r="A52" s="118"/>
      <c r="B52" s="116"/>
      <c r="C52" s="32"/>
      <c r="D52" s="52" t="s">
        <v>148</v>
      </c>
      <c r="E52" s="120">
        <f>SUM(E50:E51)</f>
        <v>2819280</v>
      </c>
      <c r="F52" s="91"/>
      <c r="G52" s="91"/>
      <c r="H52" s="92"/>
      <c r="I52" s="93"/>
    </row>
    <row r="53" spans="1:9" s="84" customFormat="1" ht="20.25" customHeight="1" x14ac:dyDescent="0.25">
      <c r="A53" s="121"/>
      <c r="B53" s="122"/>
      <c r="C53" s="87"/>
      <c r="D53" s="88"/>
      <c r="E53" s="200"/>
      <c r="F53" s="91"/>
      <c r="G53" s="91"/>
      <c r="H53" s="92"/>
      <c r="I53" s="93"/>
    </row>
    <row r="54" spans="1:9" s="127" customFormat="1" ht="15.75" x14ac:dyDescent="0.25">
      <c r="A54" s="121"/>
      <c r="B54" s="122"/>
      <c r="C54" s="87"/>
      <c r="D54" s="89"/>
      <c r="E54" s="91"/>
      <c r="F54" s="106"/>
      <c r="G54" s="106"/>
      <c r="H54" s="125"/>
      <c r="I54" s="126"/>
    </row>
    <row r="55" spans="1:9" s="127" customFormat="1" ht="15.75" x14ac:dyDescent="0.25">
      <c r="A55" s="121"/>
      <c r="B55" s="122"/>
      <c r="C55" s="88" t="s">
        <v>6</v>
      </c>
      <c r="D55" s="89"/>
      <c r="E55" s="91"/>
      <c r="F55" s="106"/>
      <c r="G55" s="106"/>
      <c r="H55" s="125"/>
      <c r="I55" s="126"/>
    </row>
    <row r="56" spans="1:9" s="127" customFormat="1" ht="15.75" x14ac:dyDescent="0.25">
      <c r="A56" s="121"/>
      <c r="B56" s="122"/>
      <c r="C56" s="88" t="s">
        <v>37</v>
      </c>
      <c r="D56" s="88"/>
      <c r="E56" s="106"/>
      <c r="F56" s="106"/>
      <c r="G56" s="106"/>
      <c r="H56" s="125"/>
      <c r="I56" s="126"/>
    </row>
    <row r="57" spans="1:9" s="84" customFormat="1" ht="15.75" hidden="1" x14ac:dyDescent="0.25">
      <c r="A57" s="123"/>
      <c r="B57" s="81"/>
      <c r="C57" s="62"/>
      <c r="D57" s="88"/>
      <c r="E57" s="106"/>
      <c r="F57" s="91"/>
      <c r="G57" s="91"/>
      <c r="H57" s="92"/>
      <c r="I57" s="93"/>
    </row>
    <row r="58" spans="1:9" s="84" customFormat="1" ht="15.75" x14ac:dyDescent="0.25">
      <c r="A58" s="60"/>
      <c r="B58" s="61"/>
      <c r="C58" s="69" t="s">
        <v>7</v>
      </c>
      <c r="D58" s="63" t="s">
        <v>9</v>
      </c>
      <c r="E58" s="64"/>
      <c r="F58" s="91"/>
      <c r="G58" s="91"/>
      <c r="H58" s="92"/>
      <c r="I58" s="93"/>
    </row>
    <row r="59" spans="1:9" s="84" customFormat="1" ht="13.5" customHeight="1" x14ac:dyDescent="0.25">
      <c r="A59" s="68" t="s">
        <v>11</v>
      </c>
      <c r="B59" s="69" t="s">
        <v>12</v>
      </c>
      <c r="C59" s="76"/>
      <c r="D59" s="69" t="s">
        <v>10</v>
      </c>
      <c r="E59" s="70" t="s">
        <v>8</v>
      </c>
      <c r="F59" s="91"/>
      <c r="G59" s="91"/>
      <c r="H59" s="92"/>
      <c r="I59" s="93"/>
    </row>
    <row r="60" spans="1:9" s="84" customFormat="1" ht="24.75" hidden="1" customHeight="1" x14ac:dyDescent="0.2">
      <c r="A60" s="74"/>
      <c r="B60" s="75"/>
      <c r="C60" s="46" t="s">
        <v>46</v>
      </c>
      <c r="D60" s="77"/>
      <c r="E60" s="78"/>
      <c r="F60" s="91"/>
      <c r="G60" s="91"/>
      <c r="H60" s="92"/>
      <c r="I60" s="93"/>
    </row>
    <row r="61" spans="1:9" s="83" customFormat="1" ht="34.5" customHeight="1" x14ac:dyDescent="0.2">
      <c r="A61" s="31" t="s">
        <v>111</v>
      </c>
      <c r="B61" s="31" t="s">
        <v>59</v>
      </c>
      <c r="C61" s="32" t="s">
        <v>112</v>
      </c>
      <c r="D61" s="33">
        <v>1</v>
      </c>
      <c r="E61" s="34">
        <v>23071</v>
      </c>
      <c r="F61" s="124"/>
      <c r="G61" s="124"/>
      <c r="H61" s="92"/>
      <c r="I61" s="92"/>
    </row>
    <row r="62" spans="1:9" s="84" customFormat="1" ht="33.75" customHeight="1" x14ac:dyDescent="0.25">
      <c r="A62" s="31"/>
      <c r="B62" s="31"/>
      <c r="C62" s="48" t="s">
        <v>44</v>
      </c>
      <c r="D62" s="33"/>
      <c r="E62" s="35">
        <f>SUM(E61)</f>
        <v>23071</v>
      </c>
      <c r="F62" s="91"/>
      <c r="G62" s="91"/>
      <c r="H62" s="92"/>
      <c r="I62" s="93"/>
    </row>
    <row r="63" spans="1:9" s="84" customFormat="1" ht="24.75" customHeight="1" x14ac:dyDescent="0.25">
      <c r="A63" s="31"/>
      <c r="B63" s="116"/>
      <c r="C63" s="48" t="s">
        <v>42</v>
      </c>
      <c r="D63" s="33"/>
      <c r="E63" s="117">
        <v>807781</v>
      </c>
      <c r="F63" s="91"/>
      <c r="G63" s="91"/>
      <c r="H63" s="92"/>
      <c r="I63" s="93"/>
    </row>
    <row r="64" spans="1:9" s="84" customFormat="1" ht="24.75" customHeight="1" x14ac:dyDescent="0.25">
      <c r="A64" s="31"/>
      <c r="B64" s="129"/>
      <c r="C64" s="129"/>
      <c r="D64" s="52" t="s">
        <v>148</v>
      </c>
      <c r="E64" s="130">
        <f>SUM(E62:E63)</f>
        <v>830852</v>
      </c>
      <c r="F64" s="91"/>
      <c r="G64" s="91"/>
      <c r="H64" s="92"/>
      <c r="I64" s="93"/>
    </row>
    <row r="65" spans="1:9" s="84" customFormat="1" ht="25.5" customHeight="1" x14ac:dyDescent="0.25">
      <c r="A65" s="81"/>
      <c r="B65" s="115"/>
      <c r="C65" s="115"/>
      <c r="D65" s="88"/>
      <c r="E65" s="187"/>
      <c r="F65" s="91"/>
      <c r="G65" s="91"/>
      <c r="H65" s="92"/>
      <c r="I65" s="93"/>
    </row>
    <row r="66" spans="1:9" s="84" customFormat="1" ht="25.5" customHeight="1" x14ac:dyDescent="0.25">
      <c r="A66" s="81"/>
      <c r="B66" s="115"/>
      <c r="C66" s="115"/>
      <c r="D66" s="88"/>
      <c r="E66" s="187"/>
      <c r="F66" s="91"/>
      <c r="G66" s="91"/>
      <c r="H66" s="92"/>
      <c r="I66" s="93"/>
    </row>
    <row r="67" spans="1:9" s="84" customFormat="1" ht="25.5" customHeight="1" x14ac:dyDescent="0.25">
      <c r="A67" s="81"/>
      <c r="B67" s="115"/>
      <c r="C67" s="88" t="s">
        <v>4</v>
      </c>
      <c r="D67" s="88"/>
      <c r="E67" s="187"/>
      <c r="F67" s="91"/>
      <c r="G67" s="91"/>
      <c r="H67" s="92"/>
      <c r="I67" s="93"/>
    </row>
    <row r="68" spans="1:9" s="84" customFormat="1" ht="25.5" customHeight="1" x14ac:dyDescent="0.25">
      <c r="A68" s="86"/>
      <c r="B68" s="86"/>
      <c r="C68" s="88" t="s">
        <v>110</v>
      </c>
      <c r="D68" s="88"/>
      <c r="E68" s="106"/>
      <c r="F68" s="91"/>
      <c r="G68" s="91"/>
      <c r="H68" s="92"/>
      <c r="I68" s="93"/>
    </row>
    <row r="69" spans="1:9" s="84" customFormat="1" ht="25.5" customHeight="1" x14ac:dyDescent="0.25">
      <c r="A69" s="60"/>
      <c r="B69" s="61"/>
      <c r="C69" s="62"/>
      <c r="D69" s="63" t="s">
        <v>9</v>
      </c>
      <c r="E69" s="64"/>
      <c r="F69" s="91"/>
      <c r="G69" s="91"/>
      <c r="H69" s="92"/>
      <c r="I69" s="93"/>
    </row>
    <row r="70" spans="1:9" s="84" customFormat="1" ht="25.5" customHeight="1" x14ac:dyDescent="0.25">
      <c r="A70" s="68" t="s">
        <v>11</v>
      </c>
      <c r="B70" s="69" t="s">
        <v>12</v>
      </c>
      <c r="C70" s="69" t="s">
        <v>7</v>
      </c>
      <c r="D70" s="69" t="s">
        <v>10</v>
      </c>
      <c r="E70" s="70" t="s">
        <v>8</v>
      </c>
      <c r="F70" s="91"/>
      <c r="G70" s="91"/>
      <c r="H70" s="92"/>
      <c r="I70" s="93"/>
    </row>
    <row r="71" spans="1:9" s="84" customFormat="1" ht="25.5" customHeight="1" x14ac:dyDescent="0.2">
      <c r="A71" s="74"/>
      <c r="B71" s="75"/>
      <c r="C71" s="76"/>
      <c r="D71" s="77"/>
      <c r="E71" s="78"/>
      <c r="F71" s="91"/>
      <c r="G71" s="91"/>
      <c r="H71" s="92"/>
      <c r="I71" s="93"/>
    </row>
    <row r="72" spans="1:9" s="84" customFormat="1" ht="28.5" customHeight="1" x14ac:dyDescent="0.2">
      <c r="A72" s="31" t="s">
        <v>120</v>
      </c>
      <c r="B72" s="31" t="s">
        <v>61</v>
      </c>
      <c r="C72" s="32" t="s">
        <v>121</v>
      </c>
      <c r="D72" s="132">
        <v>2</v>
      </c>
      <c r="E72" s="34">
        <v>52882</v>
      </c>
      <c r="F72" s="91"/>
      <c r="G72" s="91"/>
      <c r="H72" s="92"/>
      <c r="I72" s="93"/>
    </row>
    <row r="73" spans="1:9" s="84" customFormat="1" ht="28.5" customHeight="1" x14ac:dyDescent="0.2">
      <c r="A73" s="36" t="s">
        <v>117</v>
      </c>
      <c r="B73" s="31" t="s">
        <v>56</v>
      </c>
      <c r="C73" s="32" t="s">
        <v>118</v>
      </c>
      <c r="D73" s="33">
        <v>3</v>
      </c>
      <c r="E73" s="34">
        <v>33691</v>
      </c>
      <c r="F73" s="91"/>
      <c r="G73" s="91"/>
      <c r="H73" s="92"/>
      <c r="I73" s="93"/>
    </row>
    <row r="74" spans="1:9" s="84" customFormat="1" ht="28.5" customHeight="1" x14ac:dyDescent="0.2">
      <c r="A74" s="36" t="s">
        <v>84</v>
      </c>
      <c r="B74" s="31" t="s">
        <v>101</v>
      </c>
      <c r="C74" s="73" t="s">
        <v>85</v>
      </c>
      <c r="D74" s="33">
        <v>2</v>
      </c>
      <c r="E74" s="34">
        <v>227745</v>
      </c>
      <c r="F74" s="91"/>
      <c r="G74" s="91"/>
      <c r="H74" s="92"/>
      <c r="I74" s="93"/>
    </row>
    <row r="75" spans="1:9" s="84" customFormat="1" ht="28.5" customHeight="1" x14ac:dyDescent="0.2">
      <c r="A75" s="36" t="s">
        <v>102</v>
      </c>
      <c r="B75" s="31" t="s">
        <v>93</v>
      </c>
      <c r="C75" s="32" t="s">
        <v>103</v>
      </c>
      <c r="D75" s="33">
        <v>2</v>
      </c>
      <c r="E75" s="34">
        <v>81496</v>
      </c>
      <c r="F75" s="91"/>
      <c r="G75" s="91"/>
      <c r="H75" s="92"/>
      <c r="I75" s="93"/>
    </row>
    <row r="76" spans="1:9" s="84" customFormat="1" ht="28.5" customHeight="1" x14ac:dyDescent="0.2">
      <c r="A76" s="36" t="s">
        <v>71</v>
      </c>
      <c r="B76" s="31" t="s">
        <v>50</v>
      </c>
      <c r="C76" s="42" t="s">
        <v>116</v>
      </c>
      <c r="D76" s="33">
        <v>4</v>
      </c>
      <c r="E76" s="34">
        <v>252932</v>
      </c>
      <c r="F76" s="91"/>
      <c r="G76" s="91"/>
      <c r="H76" s="92"/>
      <c r="I76" s="93"/>
    </row>
    <row r="77" spans="1:9" s="84" customFormat="1" ht="28.5" customHeight="1" x14ac:dyDescent="0.2">
      <c r="A77" s="36" t="s">
        <v>108</v>
      </c>
      <c r="B77" s="31" t="s">
        <v>109</v>
      </c>
      <c r="C77" s="42" t="s">
        <v>122</v>
      </c>
      <c r="D77" s="33">
        <v>1</v>
      </c>
      <c r="E77" s="133">
        <v>21944</v>
      </c>
      <c r="F77" s="91"/>
      <c r="G77" s="91"/>
      <c r="H77" s="92"/>
      <c r="I77" s="93"/>
    </row>
    <row r="78" spans="1:9" s="84" customFormat="1" ht="28.5" customHeight="1" x14ac:dyDescent="0.2">
      <c r="A78" s="36" t="s">
        <v>123</v>
      </c>
      <c r="B78" s="31" t="s">
        <v>51</v>
      </c>
      <c r="C78" s="42" t="s">
        <v>129</v>
      </c>
      <c r="D78" s="33">
        <v>10</v>
      </c>
      <c r="E78" s="133">
        <v>537561</v>
      </c>
      <c r="F78" s="91"/>
      <c r="G78" s="91"/>
      <c r="H78" s="92"/>
      <c r="I78" s="93"/>
    </row>
    <row r="79" spans="1:9" s="84" customFormat="1" ht="28.5" customHeight="1" x14ac:dyDescent="0.2">
      <c r="A79" s="36" t="s">
        <v>130</v>
      </c>
      <c r="B79" s="31" t="s">
        <v>131</v>
      </c>
      <c r="C79" s="42" t="s">
        <v>132</v>
      </c>
      <c r="D79" s="33">
        <v>6</v>
      </c>
      <c r="E79" s="133">
        <v>451295</v>
      </c>
      <c r="F79" s="91"/>
      <c r="G79" s="91"/>
      <c r="H79" s="92"/>
      <c r="I79" s="93"/>
    </row>
    <row r="80" spans="1:9" s="166" customFormat="1" ht="28.5" customHeight="1" x14ac:dyDescent="0.2">
      <c r="A80" s="36" t="s">
        <v>141</v>
      </c>
      <c r="B80" s="31" t="s">
        <v>142</v>
      </c>
      <c r="C80" s="42" t="s">
        <v>143</v>
      </c>
      <c r="D80" s="33">
        <v>2</v>
      </c>
      <c r="E80" s="133">
        <v>132660</v>
      </c>
      <c r="F80" s="175"/>
      <c r="G80" s="175"/>
      <c r="H80" s="181"/>
      <c r="I80" s="165"/>
    </row>
    <row r="81" spans="1:9" s="97" customFormat="1" ht="28.5" customHeight="1" x14ac:dyDescent="0.2">
      <c r="A81" s="36" t="s">
        <v>145</v>
      </c>
      <c r="B81" s="31" t="s">
        <v>101</v>
      </c>
      <c r="C81" s="42" t="s">
        <v>146</v>
      </c>
      <c r="D81" s="33"/>
      <c r="E81" s="133">
        <v>37516</v>
      </c>
      <c r="F81" s="94"/>
      <c r="G81" s="94"/>
      <c r="H81" s="95"/>
      <c r="I81" s="96"/>
    </row>
    <row r="82" spans="1:9" s="97" customFormat="1" ht="28.5" customHeight="1" x14ac:dyDescent="0.25">
      <c r="A82" s="36"/>
      <c r="B82" s="31"/>
      <c r="C82" s="48" t="s">
        <v>44</v>
      </c>
      <c r="D82" s="33"/>
      <c r="E82" s="134">
        <f>SUM(E72:E81)</f>
        <v>1829722</v>
      </c>
      <c r="F82" s="94"/>
      <c r="G82" s="94"/>
      <c r="H82" s="95"/>
      <c r="I82" s="96"/>
    </row>
    <row r="83" spans="1:9" s="97" customFormat="1" ht="28.5" customHeight="1" x14ac:dyDescent="0.25">
      <c r="A83" s="31"/>
      <c r="B83" s="31"/>
      <c r="C83" s="48" t="s">
        <v>42</v>
      </c>
      <c r="D83" s="43"/>
      <c r="E83" s="117">
        <f>2527821+1868179+2200</f>
        <v>4398200</v>
      </c>
      <c r="F83" s="94"/>
      <c r="G83" s="94"/>
      <c r="H83" s="95"/>
      <c r="I83" s="96"/>
    </row>
    <row r="84" spans="1:9" s="73" customFormat="1" ht="28.5" customHeight="1" x14ac:dyDescent="0.25">
      <c r="A84" s="36"/>
      <c r="B84" s="31"/>
      <c r="C84" s="31"/>
      <c r="D84" s="52" t="s">
        <v>148</v>
      </c>
      <c r="E84" s="35">
        <f>SUM(E82:E83)</f>
        <v>6227922</v>
      </c>
      <c r="F84" s="71"/>
      <c r="G84" s="72"/>
    </row>
    <row r="85" spans="1:9" s="73" customFormat="1" ht="24.75" customHeight="1" x14ac:dyDescent="0.25">
      <c r="A85" s="135"/>
      <c r="B85" s="81"/>
      <c r="C85" s="81"/>
      <c r="D85" s="88"/>
      <c r="E85" s="106"/>
      <c r="F85" s="71"/>
      <c r="G85" s="72"/>
    </row>
    <row r="86" spans="1:9" s="73" customFormat="1" ht="29.25" customHeight="1" x14ac:dyDescent="0.25">
      <c r="A86" s="135"/>
      <c r="B86" s="81"/>
      <c r="C86" s="88" t="s">
        <v>31</v>
      </c>
      <c r="D86" s="88"/>
      <c r="E86" s="106"/>
      <c r="F86" s="71"/>
      <c r="G86" s="72"/>
    </row>
    <row r="87" spans="1:9" s="73" customFormat="1" ht="29.25" customHeight="1" x14ac:dyDescent="0.25">
      <c r="A87" s="135"/>
      <c r="B87" s="81"/>
      <c r="C87" s="88" t="s">
        <v>32</v>
      </c>
      <c r="D87" s="88"/>
      <c r="E87" s="106"/>
      <c r="F87" s="71"/>
      <c r="G87" s="72"/>
    </row>
    <row r="88" spans="1:9" s="73" customFormat="1" ht="29.25" customHeight="1" x14ac:dyDescent="0.25">
      <c r="A88" s="60"/>
      <c r="B88" s="61"/>
      <c r="C88" s="62"/>
      <c r="D88" s="63" t="s">
        <v>9</v>
      </c>
      <c r="E88" s="64"/>
      <c r="F88" s="71"/>
      <c r="G88" s="72"/>
    </row>
    <row r="89" spans="1:9" s="73" customFormat="1" ht="15.75" x14ac:dyDescent="0.25">
      <c r="A89" s="68" t="s">
        <v>11</v>
      </c>
      <c r="B89" s="69" t="s">
        <v>12</v>
      </c>
      <c r="C89" s="69" t="s">
        <v>7</v>
      </c>
      <c r="D89" s="69" t="s">
        <v>10</v>
      </c>
      <c r="E89" s="70" t="s">
        <v>8</v>
      </c>
      <c r="F89" s="71"/>
      <c r="G89" s="72"/>
    </row>
    <row r="90" spans="1:9" s="73" customFormat="1" ht="15" x14ac:dyDescent="0.2">
      <c r="A90" s="74"/>
      <c r="B90" s="75"/>
      <c r="C90" s="76"/>
      <c r="D90" s="77"/>
      <c r="E90" s="78"/>
      <c r="F90" s="71"/>
      <c r="G90" s="72"/>
    </row>
    <row r="91" spans="1:9" s="97" customFormat="1" ht="36.75" customHeight="1" x14ac:dyDescent="0.2">
      <c r="A91" s="36" t="s">
        <v>98</v>
      </c>
      <c r="B91" s="31" t="s">
        <v>99</v>
      </c>
      <c r="C91" s="42" t="s">
        <v>100</v>
      </c>
      <c r="D91" s="33">
        <v>1</v>
      </c>
      <c r="E91" s="34">
        <v>22322</v>
      </c>
      <c r="F91" s="94"/>
      <c r="G91" s="94"/>
      <c r="H91" s="95"/>
      <c r="I91" s="96"/>
    </row>
    <row r="92" spans="1:9" s="97" customFormat="1" ht="27" customHeight="1" x14ac:dyDescent="0.25">
      <c r="A92" s="201"/>
      <c r="B92" s="45"/>
      <c r="C92" s="136"/>
      <c r="D92" s="33"/>
      <c r="E92" s="133"/>
      <c r="F92" s="94"/>
      <c r="G92" s="94"/>
      <c r="H92" s="95"/>
      <c r="I92" s="96"/>
    </row>
    <row r="93" spans="1:9" s="73" customFormat="1" ht="15.75" hidden="1" x14ac:dyDescent="0.25">
      <c r="A93" s="201"/>
      <c r="B93" s="45"/>
      <c r="C93" s="136"/>
      <c r="D93" s="33"/>
      <c r="E93" s="133"/>
      <c r="F93" s="71"/>
      <c r="G93" s="72"/>
    </row>
    <row r="94" spans="1:9" s="73" customFormat="1" ht="25.5" customHeight="1" x14ac:dyDescent="0.25">
      <c r="A94" s="41"/>
      <c r="B94" s="41"/>
      <c r="C94" s="48" t="s">
        <v>44</v>
      </c>
      <c r="D94" s="43"/>
      <c r="E94" s="134">
        <f>+SUM(E91:E92)</f>
        <v>22322</v>
      </c>
      <c r="F94" s="71"/>
      <c r="G94" s="72"/>
    </row>
    <row r="95" spans="1:9" s="73" customFormat="1" ht="23.25" customHeight="1" x14ac:dyDescent="0.25">
      <c r="A95" s="116"/>
      <c r="B95" s="116"/>
      <c r="C95" s="48" t="s">
        <v>42</v>
      </c>
      <c r="D95" s="33"/>
      <c r="E95" s="134">
        <f>13260202-1350524</f>
        <v>11909678</v>
      </c>
      <c r="F95" s="71"/>
      <c r="G95" s="72"/>
    </row>
    <row r="96" spans="1:9" s="73" customFormat="1" ht="23.25" customHeight="1" x14ac:dyDescent="0.25">
      <c r="A96" s="36"/>
      <c r="B96" s="31"/>
      <c r="C96" s="52"/>
      <c r="D96" s="52" t="s">
        <v>148</v>
      </c>
      <c r="E96" s="109">
        <f>SUM(E94:E95)</f>
        <v>11932000</v>
      </c>
      <c r="F96" s="71"/>
      <c r="G96" s="72"/>
    </row>
    <row r="97" spans="1:7" s="73" customFormat="1" ht="23.25" customHeight="1" x14ac:dyDescent="0.2">
      <c r="A97" s="152"/>
      <c r="B97" s="152"/>
      <c r="C97" s="151"/>
      <c r="D97" s="149"/>
      <c r="E97" s="150"/>
      <c r="F97" s="71"/>
      <c r="G97" s="72"/>
    </row>
    <row r="99" spans="1:7" ht="15.75" x14ac:dyDescent="0.25">
      <c r="A99" s="135"/>
      <c r="B99" s="73"/>
      <c r="C99" s="88" t="s">
        <v>33</v>
      </c>
      <c r="D99" s="138"/>
      <c r="E99" s="139"/>
    </row>
    <row r="100" spans="1:7" ht="15.75" x14ac:dyDescent="0.25">
      <c r="A100" s="86"/>
      <c r="B100" s="81"/>
      <c r="C100" s="88" t="s">
        <v>34</v>
      </c>
      <c r="D100" s="115"/>
      <c r="E100" s="106"/>
    </row>
    <row r="101" spans="1:7" ht="15.75" x14ac:dyDescent="0.25">
      <c r="A101" s="60"/>
      <c r="B101" s="61"/>
      <c r="C101" s="62"/>
      <c r="D101" s="63" t="s">
        <v>9</v>
      </c>
      <c r="E101" s="64"/>
    </row>
    <row r="102" spans="1:7" ht="15.75" x14ac:dyDescent="0.25">
      <c r="A102" s="68" t="s">
        <v>11</v>
      </c>
      <c r="B102" s="69" t="s">
        <v>12</v>
      </c>
      <c r="C102" s="69" t="s">
        <v>7</v>
      </c>
      <c r="D102" s="69" t="s">
        <v>10</v>
      </c>
      <c r="E102" s="70" t="s">
        <v>8</v>
      </c>
    </row>
    <row r="103" spans="1:7" ht="15" x14ac:dyDescent="0.2">
      <c r="A103" s="74"/>
      <c r="B103" s="75"/>
      <c r="C103" s="76"/>
      <c r="D103" s="77"/>
      <c r="E103" s="78"/>
    </row>
    <row r="104" spans="1:7" ht="26.25" customHeight="1" x14ac:dyDescent="0.2">
      <c r="A104" s="36" t="s">
        <v>96</v>
      </c>
      <c r="B104" s="31" t="s">
        <v>55</v>
      </c>
      <c r="C104" s="32" t="s">
        <v>97</v>
      </c>
      <c r="D104" s="33">
        <v>2</v>
      </c>
      <c r="E104" s="38">
        <v>79355</v>
      </c>
    </row>
    <row r="105" spans="1:7" ht="26.25" customHeight="1" x14ac:dyDescent="0.2">
      <c r="A105" s="36" t="s">
        <v>104</v>
      </c>
      <c r="B105" s="31" t="s">
        <v>89</v>
      </c>
      <c r="C105" s="32" t="s">
        <v>105</v>
      </c>
      <c r="D105" s="33">
        <v>2</v>
      </c>
      <c r="E105" s="44">
        <f>36733+143.67</f>
        <v>36876.67</v>
      </c>
    </row>
    <row r="106" spans="1:7" ht="26.25" customHeight="1" x14ac:dyDescent="0.2">
      <c r="A106" s="36" t="s">
        <v>106</v>
      </c>
      <c r="B106" s="31" t="s">
        <v>49</v>
      </c>
      <c r="C106" s="42" t="s">
        <v>107</v>
      </c>
      <c r="D106" s="43">
        <v>1</v>
      </c>
      <c r="E106" s="44">
        <v>10935</v>
      </c>
    </row>
    <row r="107" spans="1:7" ht="26.25" customHeight="1" x14ac:dyDescent="0.2">
      <c r="A107" s="36" t="s">
        <v>96</v>
      </c>
      <c r="B107" s="31" t="s">
        <v>81</v>
      </c>
      <c r="C107" s="42" t="s">
        <v>119</v>
      </c>
      <c r="D107" s="43">
        <v>1</v>
      </c>
      <c r="E107" s="44">
        <v>25355</v>
      </c>
    </row>
    <row r="108" spans="1:7" ht="26.25" customHeight="1" x14ac:dyDescent="0.2">
      <c r="A108" s="36" t="s">
        <v>139</v>
      </c>
      <c r="B108" s="31" t="s">
        <v>51</v>
      </c>
      <c r="C108" s="42" t="s">
        <v>140</v>
      </c>
      <c r="D108" s="43">
        <v>4</v>
      </c>
      <c r="E108" s="44">
        <v>371248</v>
      </c>
    </row>
    <row r="109" spans="1:7" ht="26.25" customHeight="1" x14ac:dyDescent="0.25">
      <c r="A109" s="36"/>
      <c r="B109" s="116"/>
      <c r="C109" s="48" t="s">
        <v>44</v>
      </c>
      <c r="D109" s="43"/>
      <c r="E109" s="50">
        <f>+SUM(E104:E108)</f>
        <v>523769.67</v>
      </c>
    </row>
    <row r="110" spans="1:7" ht="26.25" customHeight="1" x14ac:dyDescent="0.25">
      <c r="A110" s="36"/>
      <c r="B110" s="116"/>
      <c r="C110" s="48" t="s">
        <v>42</v>
      </c>
      <c r="D110" s="33"/>
      <c r="E110" s="140">
        <f>1046346+2400</f>
        <v>1048746</v>
      </c>
    </row>
    <row r="111" spans="1:7" ht="26.25" customHeight="1" thickBot="1" x14ac:dyDescent="0.3">
      <c r="A111" s="116"/>
      <c r="B111" s="51"/>
      <c r="C111" s="141"/>
      <c r="D111" s="142" t="s">
        <v>148</v>
      </c>
      <c r="E111" s="143">
        <f>SUM(E109:E110)</f>
        <v>1572515.67</v>
      </c>
    </row>
    <row r="112" spans="1:7" ht="15.75" thickBot="1" x14ac:dyDescent="0.25">
      <c r="A112" s="122"/>
      <c r="B112" s="73"/>
      <c r="C112" s="144"/>
      <c r="D112" s="145"/>
      <c r="E112" s="71"/>
    </row>
    <row r="113" spans="1:5" ht="24" customHeight="1" thickBot="1" x14ac:dyDescent="0.3">
      <c r="A113" s="135"/>
      <c r="B113" s="73"/>
      <c r="C113" s="148"/>
      <c r="D113" s="146" t="s">
        <v>147</v>
      </c>
      <c r="E113" s="147">
        <f>+SUM(E27+E40+E52+E64+E84+E96+E111)</f>
        <v>36245310.670000002</v>
      </c>
    </row>
    <row r="114" spans="1:5" ht="15" x14ac:dyDescent="0.2">
      <c r="A114" s="135"/>
      <c r="B114" s="59"/>
    </row>
    <row r="115" spans="1:5" ht="15" x14ac:dyDescent="0.2">
      <c r="A115" s="73"/>
    </row>
    <row r="116" spans="1:5" ht="15" x14ac:dyDescent="0.2">
      <c r="A116" s="73"/>
      <c r="D116" s="207"/>
    </row>
  </sheetData>
  <mergeCells count="5">
    <mergeCell ref="A1:E1"/>
    <mergeCell ref="A2:E2"/>
    <mergeCell ref="A4:E4"/>
    <mergeCell ref="A5:E5"/>
    <mergeCell ref="A6:E6"/>
  </mergeCells>
  <pageMargins left="0.7" right="0.7" top="0.75" bottom="0.75" header="0.3" footer="0.3"/>
  <pageSetup paperSize="9" scale="55" orientation="landscape" r:id="rId1"/>
  <rowBreaks count="3" manualBreakCount="3">
    <brk id="29" max="6" man="1"/>
    <brk id="65" max="6" man="1"/>
    <brk id="85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view="pageBreakPreview" zoomScale="60" zoomScaleNormal="100" workbookViewId="0">
      <selection activeCell="C27" sqref="C27"/>
    </sheetView>
  </sheetViews>
  <sheetFormatPr defaultRowHeight="15" x14ac:dyDescent="0.25"/>
  <cols>
    <col min="1" max="1" width="37.28515625" customWidth="1"/>
    <col min="2" max="2" width="47.5703125" customWidth="1"/>
    <col min="3" max="3" width="84.42578125" customWidth="1"/>
    <col min="4" max="4" width="17.85546875" customWidth="1"/>
    <col min="5" max="5" width="41.5703125" customWidth="1"/>
  </cols>
  <sheetData>
    <row r="1" spans="1:5" ht="15.75" x14ac:dyDescent="0.25">
      <c r="A1" s="724" t="s">
        <v>14</v>
      </c>
      <c r="B1" s="724"/>
      <c r="C1" s="724"/>
      <c r="D1" s="724"/>
      <c r="E1" s="724"/>
    </row>
    <row r="2" spans="1:5" ht="15.75" x14ac:dyDescent="0.25">
      <c r="A2" s="724" t="s">
        <v>575</v>
      </c>
      <c r="B2" s="724"/>
      <c r="C2" s="724"/>
      <c r="D2" s="724"/>
      <c r="E2" s="724"/>
    </row>
    <row r="3" spans="1:5" ht="15.75" x14ac:dyDescent="0.25">
      <c r="A3" s="86"/>
      <c r="B3" s="86"/>
      <c r="C3" s="88" t="s">
        <v>6</v>
      </c>
      <c r="D3" s="88"/>
      <c r="E3" s="106"/>
    </row>
    <row r="4" spans="1:5" ht="15.75" x14ac:dyDescent="0.25">
      <c r="A4" s="86"/>
      <c r="B4" s="86"/>
      <c r="C4" s="88" t="s">
        <v>37</v>
      </c>
      <c r="D4" s="88"/>
      <c r="E4" s="106"/>
    </row>
    <row r="5" spans="1:5" ht="15.75" x14ac:dyDescent="0.25">
      <c r="A5" s="86"/>
      <c r="B5" s="86"/>
      <c r="C5" s="88"/>
      <c r="D5" s="88"/>
      <c r="E5" s="106"/>
    </row>
    <row r="6" spans="1:5" ht="15.75" x14ac:dyDescent="0.25">
      <c r="A6" s="86"/>
      <c r="B6" s="86"/>
      <c r="C6" s="88"/>
      <c r="D6" s="88"/>
      <c r="E6" s="106"/>
    </row>
    <row r="7" spans="1:5" ht="15.75" x14ac:dyDescent="0.25">
      <c r="A7" s="86"/>
      <c r="B7" s="86"/>
      <c r="C7" s="88"/>
      <c r="D7" s="88"/>
      <c r="E7" s="106"/>
    </row>
    <row r="8" spans="1:5" ht="15.75" x14ac:dyDescent="0.25">
      <c r="A8" s="86"/>
      <c r="B8" s="86"/>
      <c r="C8" s="88"/>
      <c r="D8" s="88"/>
      <c r="E8" s="106"/>
    </row>
    <row r="9" spans="1:5" ht="15.75" x14ac:dyDescent="0.25">
      <c r="A9" s="86"/>
      <c r="B9" s="86"/>
      <c r="C9" s="88" t="s">
        <v>154</v>
      </c>
      <c r="D9" s="88"/>
      <c r="E9" s="106"/>
    </row>
    <row r="10" spans="1:5" ht="15.75" x14ac:dyDescent="0.25">
      <c r="A10" s="60"/>
      <c r="B10" s="61"/>
      <c r="C10" s="62"/>
      <c r="D10" s="63" t="s">
        <v>9</v>
      </c>
      <c r="E10" s="64"/>
    </row>
    <row r="11" spans="1:5" ht="15.75" x14ac:dyDescent="0.25">
      <c r="A11" s="68" t="s">
        <v>11</v>
      </c>
      <c r="B11" s="69" t="s">
        <v>12</v>
      </c>
      <c r="C11" s="69" t="s">
        <v>7</v>
      </c>
      <c r="D11" s="69" t="s">
        <v>10</v>
      </c>
      <c r="E11" s="70" t="s">
        <v>8</v>
      </c>
    </row>
    <row r="12" spans="1:5" ht="15.75" x14ac:dyDescent="0.25">
      <c r="A12" s="74"/>
      <c r="B12" s="75"/>
      <c r="C12" s="76"/>
      <c r="D12" s="77"/>
      <c r="E12" s="78"/>
    </row>
    <row r="13" spans="1:5" ht="15.75" x14ac:dyDescent="0.25">
      <c r="A13" s="31" t="s">
        <v>196</v>
      </c>
      <c r="B13" s="31" t="s">
        <v>183</v>
      </c>
      <c r="C13" s="32" t="s">
        <v>197</v>
      </c>
      <c r="D13" s="33">
        <v>10</v>
      </c>
      <c r="E13" s="34">
        <v>631720.80000000005</v>
      </c>
    </row>
    <row r="14" spans="1:5" ht="15.75" x14ac:dyDescent="0.25">
      <c r="A14" s="31" t="s">
        <v>227</v>
      </c>
      <c r="B14" s="31" t="s">
        <v>228</v>
      </c>
      <c r="C14" s="32" t="s">
        <v>229</v>
      </c>
      <c r="D14" s="33">
        <v>14</v>
      </c>
      <c r="E14" s="34">
        <v>2135931</v>
      </c>
    </row>
    <row r="15" spans="1:5" ht="15.75" x14ac:dyDescent="0.25">
      <c r="A15" s="31" t="s">
        <v>249</v>
      </c>
      <c r="B15" s="31" t="s">
        <v>45</v>
      </c>
      <c r="C15" s="32" t="s">
        <v>250</v>
      </c>
      <c r="D15" s="33">
        <v>1</v>
      </c>
      <c r="E15" s="34">
        <v>15799.72</v>
      </c>
    </row>
    <row r="16" spans="1:5" ht="15.75" x14ac:dyDescent="0.25">
      <c r="A16" s="31" t="s">
        <v>254</v>
      </c>
      <c r="B16" s="31" t="s">
        <v>55</v>
      </c>
      <c r="C16" s="32" t="s">
        <v>255</v>
      </c>
      <c r="D16" s="33">
        <v>9</v>
      </c>
      <c r="E16" s="34">
        <v>384549</v>
      </c>
    </row>
    <row r="17" spans="1:5" ht="15.75" hidden="1" x14ac:dyDescent="0.25">
      <c r="A17" s="31"/>
      <c r="B17" s="31"/>
      <c r="C17" s="37"/>
      <c r="D17" s="33"/>
      <c r="E17" s="34"/>
    </row>
    <row r="18" spans="1:5" ht="15.75" hidden="1" x14ac:dyDescent="0.25">
      <c r="A18" s="116"/>
      <c r="B18" s="116"/>
      <c r="C18" s="42"/>
      <c r="D18" s="43"/>
      <c r="E18" s="182"/>
    </row>
    <row r="19" spans="1:5" ht="15.75" hidden="1" x14ac:dyDescent="0.25">
      <c r="A19" s="116"/>
      <c r="B19" s="116"/>
      <c r="C19" s="42"/>
      <c r="D19" s="43"/>
      <c r="E19" s="182"/>
    </row>
    <row r="20" spans="1:5" ht="15.75" hidden="1" x14ac:dyDescent="0.25">
      <c r="A20" s="31"/>
      <c r="B20" s="31"/>
      <c r="C20" s="32"/>
      <c r="D20" s="33"/>
      <c r="E20" s="34"/>
    </row>
    <row r="21" spans="1:5" ht="15.75" x14ac:dyDescent="0.25">
      <c r="A21" s="116"/>
      <c r="B21" s="116"/>
      <c r="C21" s="136" t="s">
        <v>44</v>
      </c>
      <c r="D21" s="183"/>
      <c r="E21" s="184">
        <f>SUM(E13:E20)</f>
        <v>3168000.52</v>
      </c>
    </row>
    <row r="22" spans="1:5" ht="15.75" x14ac:dyDescent="0.25">
      <c r="A22" s="116"/>
      <c r="B22" s="116"/>
      <c r="C22" s="185" t="s">
        <v>42</v>
      </c>
      <c r="D22" s="43"/>
      <c r="E22" s="117">
        <v>865667</v>
      </c>
    </row>
    <row r="23" spans="1:5" ht="15.75" x14ac:dyDescent="0.25">
      <c r="A23" s="129"/>
      <c r="B23" s="129"/>
      <c r="C23" s="186"/>
      <c r="D23" s="52" t="s">
        <v>15</v>
      </c>
      <c r="E23" s="130">
        <f>SUM(E21:E22)</f>
        <v>4033667.52</v>
      </c>
    </row>
    <row r="24" spans="1:5" ht="15.75" x14ac:dyDescent="0.25">
      <c r="A24" s="115"/>
      <c r="B24" s="115"/>
      <c r="C24" s="115"/>
      <c r="D24" s="88"/>
      <c r="E24" s="187"/>
    </row>
    <row r="25" spans="1:5" ht="15.75" x14ac:dyDescent="0.25">
      <c r="A25" s="115"/>
      <c r="B25" s="115"/>
      <c r="C25" s="115"/>
      <c r="D25" s="88"/>
      <c r="E25" s="187"/>
    </row>
    <row r="26" spans="1:5" ht="15.75" x14ac:dyDescent="0.25">
      <c r="A26" s="115"/>
      <c r="B26" s="115"/>
      <c r="C26" s="115"/>
      <c r="D26" s="88"/>
      <c r="E26" s="187"/>
    </row>
    <row r="28" spans="1:5" ht="15.75" x14ac:dyDescent="0.25">
      <c r="C28" s="101" t="s">
        <v>155</v>
      </c>
    </row>
    <row r="29" spans="1:5" ht="15.75" x14ac:dyDescent="0.25">
      <c r="A29" s="60"/>
      <c r="B29" s="61"/>
      <c r="C29" s="62"/>
      <c r="D29" s="63" t="s">
        <v>9</v>
      </c>
      <c r="E29" s="64"/>
    </row>
    <row r="30" spans="1:5" ht="15.75" x14ac:dyDescent="0.25">
      <c r="A30" s="68" t="s">
        <v>11</v>
      </c>
      <c r="B30" s="69" t="s">
        <v>12</v>
      </c>
      <c r="C30" s="69" t="s">
        <v>7</v>
      </c>
      <c r="D30" s="69" t="s">
        <v>10</v>
      </c>
      <c r="E30" s="70" t="s">
        <v>8</v>
      </c>
    </row>
    <row r="31" spans="1:5" ht="15.75" x14ac:dyDescent="0.25">
      <c r="A31" s="74"/>
      <c r="B31" s="75"/>
      <c r="C31" s="76"/>
      <c r="D31" s="77"/>
      <c r="E31" s="78"/>
    </row>
    <row r="32" spans="1:5" ht="15.75" x14ac:dyDescent="0.25">
      <c r="A32" s="31" t="s">
        <v>323</v>
      </c>
      <c r="B32" s="31" t="s">
        <v>228</v>
      </c>
      <c r="C32" s="32" t="s">
        <v>324</v>
      </c>
      <c r="D32" s="33">
        <v>5</v>
      </c>
      <c r="E32" s="34">
        <v>364183.52</v>
      </c>
    </row>
    <row r="33" spans="1:5" ht="15.75" x14ac:dyDescent="0.25">
      <c r="A33" s="31" t="s">
        <v>325</v>
      </c>
      <c r="B33" s="31" t="s">
        <v>312</v>
      </c>
      <c r="C33" s="32" t="s">
        <v>326</v>
      </c>
      <c r="D33" s="33">
        <v>3</v>
      </c>
      <c r="E33" s="34">
        <v>223424</v>
      </c>
    </row>
    <row r="34" spans="1:5" ht="15.75" x14ac:dyDescent="0.25">
      <c r="A34" s="31" t="s">
        <v>351</v>
      </c>
      <c r="B34" s="31" t="s">
        <v>352</v>
      </c>
      <c r="C34" s="32" t="s">
        <v>344</v>
      </c>
      <c r="D34" s="33">
        <v>7</v>
      </c>
      <c r="E34" s="34">
        <v>283539</v>
      </c>
    </row>
    <row r="35" spans="1:5" ht="15.75" x14ac:dyDescent="0.25">
      <c r="A35" s="31" t="s">
        <v>338</v>
      </c>
      <c r="B35" s="31" t="s">
        <v>247</v>
      </c>
      <c r="C35" s="32" t="s">
        <v>353</v>
      </c>
      <c r="D35" s="33">
        <v>2</v>
      </c>
      <c r="E35" s="34">
        <v>109464</v>
      </c>
    </row>
    <row r="36" spans="1:5" ht="15.75" x14ac:dyDescent="0.25">
      <c r="A36" s="31" t="s">
        <v>354</v>
      </c>
      <c r="B36" s="31" t="s">
        <v>291</v>
      </c>
      <c r="C36" s="32" t="s">
        <v>355</v>
      </c>
      <c r="D36" s="33">
        <v>3</v>
      </c>
      <c r="E36" s="34">
        <v>143365.72</v>
      </c>
    </row>
    <row r="37" spans="1:5" ht="15.75" hidden="1" x14ac:dyDescent="0.25">
      <c r="A37" s="31"/>
      <c r="B37" s="31"/>
      <c r="C37" s="32"/>
      <c r="D37" s="33"/>
      <c r="E37" s="108"/>
    </row>
    <row r="38" spans="1:5" ht="15.75" hidden="1" x14ac:dyDescent="0.25">
      <c r="A38" s="31"/>
      <c r="B38" s="31"/>
      <c r="C38" s="32"/>
      <c r="D38" s="33"/>
      <c r="E38" s="34"/>
    </row>
    <row r="39" spans="1:5" ht="15.75" hidden="1" x14ac:dyDescent="0.25">
      <c r="A39" s="31"/>
      <c r="B39" s="31"/>
      <c r="C39" s="32"/>
      <c r="D39" s="33"/>
      <c r="E39" s="34"/>
    </row>
    <row r="40" spans="1:5" ht="15.75" hidden="1" x14ac:dyDescent="0.25">
      <c r="A40" s="31"/>
      <c r="B40" s="31"/>
      <c r="C40" s="32"/>
      <c r="D40" s="33"/>
      <c r="E40" s="34"/>
    </row>
    <row r="41" spans="1:5" ht="15.75" hidden="1" x14ac:dyDescent="0.25">
      <c r="A41" s="31"/>
      <c r="B41" s="31"/>
      <c r="C41" s="32"/>
      <c r="D41" s="33"/>
      <c r="E41" s="108"/>
    </row>
    <row r="42" spans="1:5" ht="15.75" x14ac:dyDescent="0.25">
      <c r="A42" s="31"/>
      <c r="B42" s="116"/>
      <c r="C42" s="48" t="s">
        <v>44</v>
      </c>
      <c r="D42" s="33"/>
      <c r="E42" s="117">
        <f>SUM(E32:E41)</f>
        <v>1123976.24</v>
      </c>
    </row>
    <row r="43" spans="1:5" ht="15.75" x14ac:dyDescent="0.25">
      <c r="A43" s="31"/>
      <c r="B43" s="31"/>
      <c r="C43" s="48" t="s">
        <v>42</v>
      </c>
      <c r="D43" s="128"/>
      <c r="E43" s="109">
        <v>1437894.96</v>
      </c>
    </row>
    <row r="44" spans="1:5" ht="15.75" x14ac:dyDescent="0.25">
      <c r="A44" s="31"/>
      <c r="B44" s="129"/>
      <c r="C44" s="129"/>
      <c r="D44" s="52" t="s">
        <v>15</v>
      </c>
      <c r="E44" s="130">
        <f>SUM(E42:E43)</f>
        <v>2561871.2000000002</v>
      </c>
    </row>
    <row r="45" spans="1:5" hidden="1" x14ac:dyDescent="0.25"/>
    <row r="46" spans="1:5" ht="15.75" hidden="1" x14ac:dyDescent="0.25">
      <c r="C46" s="101" t="s">
        <v>156</v>
      </c>
    </row>
    <row r="47" spans="1:5" ht="15.75" hidden="1" x14ac:dyDescent="0.25">
      <c r="A47" s="60"/>
      <c r="B47" s="61"/>
      <c r="C47" s="62"/>
      <c r="D47" s="63" t="s">
        <v>9</v>
      </c>
      <c r="E47" s="64"/>
    </row>
    <row r="48" spans="1:5" ht="15.75" hidden="1" x14ac:dyDescent="0.25">
      <c r="A48" s="68" t="s">
        <v>11</v>
      </c>
      <c r="B48" s="69" t="s">
        <v>12</v>
      </c>
      <c r="C48" s="69" t="s">
        <v>7</v>
      </c>
      <c r="D48" s="69" t="s">
        <v>10</v>
      </c>
      <c r="E48" s="70" t="s">
        <v>8</v>
      </c>
    </row>
    <row r="49" spans="1:5" ht="15.75" hidden="1" x14ac:dyDescent="0.25">
      <c r="A49" s="74"/>
      <c r="B49" s="75"/>
      <c r="C49" s="76"/>
      <c r="D49" s="77"/>
      <c r="E49" s="78"/>
    </row>
    <row r="50" spans="1:5" ht="15.75" hidden="1" x14ac:dyDescent="0.25">
      <c r="A50" s="116"/>
      <c r="B50" s="116"/>
      <c r="C50" s="136" t="s">
        <v>44</v>
      </c>
      <c r="D50" s="43"/>
      <c r="E50" s="117"/>
    </row>
    <row r="51" spans="1:5" ht="15.75" hidden="1" x14ac:dyDescent="0.25">
      <c r="A51" s="116"/>
      <c r="B51" s="116"/>
      <c r="C51" s="136" t="s">
        <v>42</v>
      </c>
      <c r="D51" s="129"/>
      <c r="E51" s="109"/>
    </row>
    <row r="52" spans="1:5" ht="15.75" hidden="1" x14ac:dyDescent="0.25">
      <c r="A52" s="31"/>
      <c r="B52" s="129"/>
      <c r="C52" s="176"/>
      <c r="D52" s="52" t="s">
        <v>15</v>
      </c>
      <c r="E52" s="130">
        <f>SUM(E50:E51)</f>
        <v>0</v>
      </c>
    </row>
    <row r="53" spans="1:5" hidden="1" x14ac:dyDescent="0.25"/>
    <row r="54" spans="1:5" hidden="1" x14ac:dyDescent="0.25"/>
    <row r="55" spans="1:5" ht="15.75" hidden="1" x14ac:dyDescent="0.25">
      <c r="C55" s="101" t="s">
        <v>157</v>
      </c>
    </row>
    <row r="56" spans="1:5" ht="15.75" hidden="1" x14ac:dyDescent="0.25">
      <c r="A56" s="68" t="s">
        <v>11</v>
      </c>
      <c r="B56" s="69" t="s">
        <v>12</v>
      </c>
      <c r="C56" s="69" t="s">
        <v>7</v>
      </c>
      <c r="D56" s="69" t="s">
        <v>10</v>
      </c>
      <c r="E56" s="70" t="s">
        <v>8</v>
      </c>
    </row>
    <row r="57" spans="1:5" ht="15.75" hidden="1" x14ac:dyDescent="0.25">
      <c r="A57" s="74"/>
      <c r="B57" s="75"/>
      <c r="C57" s="76"/>
      <c r="D57" s="77"/>
      <c r="E57" s="78"/>
    </row>
    <row r="58" spans="1:5" ht="15.75" hidden="1" x14ac:dyDescent="0.25">
      <c r="A58" s="40"/>
      <c r="B58" s="31"/>
      <c r="C58" s="32"/>
      <c r="D58" s="33"/>
      <c r="E58" s="34"/>
    </row>
    <row r="59" spans="1:5" ht="15.75" hidden="1" x14ac:dyDescent="0.25">
      <c r="A59" s="40"/>
      <c r="B59" s="116"/>
      <c r="C59" s="48"/>
      <c r="D59" s="43"/>
      <c r="E59" s="34"/>
    </row>
    <row r="60" spans="1:5" ht="15.75" hidden="1" x14ac:dyDescent="0.25">
      <c r="A60" s="40"/>
      <c r="B60" s="116"/>
      <c r="C60" s="48" t="s">
        <v>44</v>
      </c>
      <c r="D60" s="33"/>
      <c r="E60" s="34"/>
    </row>
    <row r="61" spans="1:5" ht="15.75" hidden="1" x14ac:dyDescent="0.25">
      <c r="A61" s="118"/>
      <c r="B61" s="116"/>
      <c r="C61" s="48" t="s">
        <v>42</v>
      </c>
      <c r="D61" s="33"/>
      <c r="E61" s="109"/>
    </row>
    <row r="62" spans="1:5" ht="15.75" hidden="1" x14ac:dyDescent="0.25">
      <c r="A62" s="118"/>
      <c r="B62" s="116"/>
      <c r="C62" s="129"/>
      <c r="D62" s="52" t="s">
        <v>148</v>
      </c>
      <c r="E62" s="130">
        <f>SUM(E60:E61)</f>
        <v>0</v>
      </c>
    </row>
    <row r="63" spans="1:5" hidden="1" x14ac:dyDescent="0.25"/>
    <row r="68" spans="1:5" ht="15.75" x14ac:dyDescent="0.25">
      <c r="C68" s="101" t="s">
        <v>156</v>
      </c>
    </row>
    <row r="69" spans="1:5" ht="15.75" x14ac:dyDescent="0.25">
      <c r="A69" s="60"/>
      <c r="B69" s="61"/>
      <c r="C69" s="62"/>
      <c r="D69" s="63" t="s">
        <v>9</v>
      </c>
      <c r="E69" s="64"/>
    </row>
    <row r="70" spans="1:5" ht="15.75" x14ac:dyDescent="0.25">
      <c r="A70" s="68" t="s">
        <v>11</v>
      </c>
      <c r="B70" s="69" t="s">
        <v>12</v>
      </c>
      <c r="C70" s="69" t="s">
        <v>7</v>
      </c>
      <c r="D70" s="69" t="s">
        <v>10</v>
      </c>
      <c r="E70" s="70" t="s">
        <v>8</v>
      </c>
    </row>
    <row r="71" spans="1:5" ht="15.75" x14ac:dyDescent="0.25">
      <c r="A71" s="74"/>
      <c r="B71" s="75"/>
      <c r="C71" s="76"/>
      <c r="D71" s="77"/>
      <c r="E71" s="78"/>
    </row>
    <row r="72" spans="1:5" ht="15.75" x14ac:dyDescent="0.25">
      <c r="A72" s="31" t="s">
        <v>492</v>
      </c>
      <c r="B72" s="31" t="s">
        <v>47</v>
      </c>
      <c r="C72" s="32" t="s">
        <v>447</v>
      </c>
      <c r="D72" s="33">
        <v>7</v>
      </c>
      <c r="E72" s="34">
        <v>486874.29</v>
      </c>
    </row>
    <row r="73" spans="1:5" ht="15.75" x14ac:dyDescent="0.25">
      <c r="A73" s="31" t="s">
        <v>448</v>
      </c>
      <c r="B73" s="31" t="s">
        <v>228</v>
      </c>
      <c r="C73" s="32" t="s">
        <v>74</v>
      </c>
      <c r="D73" s="33">
        <v>15</v>
      </c>
      <c r="E73" s="34">
        <v>593720</v>
      </c>
    </row>
    <row r="74" spans="1:5" ht="15.75" x14ac:dyDescent="0.25">
      <c r="A74" s="31" t="s">
        <v>449</v>
      </c>
      <c r="B74" s="31" t="s">
        <v>450</v>
      </c>
      <c r="C74" s="32" t="s">
        <v>451</v>
      </c>
      <c r="D74" s="33">
        <v>3</v>
      </c>
      <c r="E74" s="34">
        <v>38166</v>
      </c>
    </row>
    <row r="75" spans="1:5" ht="15.75" x14ac:dyDescent="0.25">
      <c r="A75" s="31" t="s">
        <v>470</v>
      </c>
      <c r="B75" s="31" t="s">
        <v>69</v>
      </c>
      <c r="C75" s="32" t="s">
        <v>471</v>
      </c>
      <c r="D75" s="33">
        <v>5</v>
      </c>
      <c r="E75" s="34">
        <v>42188.1</v>
      </c>
    </row>
    <row r="76" spans="1:5" ht="15.75" x14ac:dyDescent="0.25">
      <c r="A76" s="31" t="s">
        <v>514</v>
      </c>
      <c r="B76" s="31" t="s">
        <v>228</v>
      </c>
      <c r="C76" s="32" t="s">
        <v>515</v>
      </c>
      <c r="D76" s="33">
        <v>6</v>
      </c>
      <c r="E76" s="34">
        <v>44923.37</v>
      </c>
    </row>
    <row r="77" spans="1:5" ht="15.75" hidden="1" x14ac:dyDescent="0.25">
      <c r="A77" s="31"/>
      <c r="B77" s="31"/>
      <c r="C77" s="32"/>
      <c r="D77" s="33"/>
      <c r="E77" s="108"/>
    </row>
    <row r="78" spans="1:5" ht="15.75" hidden="1" x14ac:dyDescent="0.25">
      <c r="A78" s="31"/>
      <c r="B78" s="31"/>
      <c r="C78" s="32"/>
      <c r="D78" s="33"/>
      <c r="E78" s="34"/>
    </row>
    <row r="79" spans="1:5" ht="15.75" hidden="1" x14ac:dyDescent="0.25">
      <c r="A79" s="31"/>
      <c r="B79" s="31"/>
      <c r="C79" s="32"/>
      <c r="D79" s="33"/>
      <c r="E79" s="34"/>
    </row>
    <row r="80" spans="1:5" ht="15.75" hidden="1" x14ac:dyDescent="0.25">
      <c r="A80" s="31"/>
      <c r="B80" s="31"/>
      <c r="C80" s="32"/>
      <c r="D80" s="33"/>
      <c r="E80" s="34"/>
    </row>
    <row r="81" spans="1:6" ht="15.75" hidden="1" x14ac:dyDescent="0.25">
      <c r="A81" s="31"/>
      <c r="B81" s="31"/>
      <c r="C81" s="32"/>
      <c r="D81" s="33"/>
      <c r="E81" s="108"/>
    </row>
    <row r="82" spans="1:6" ht="15.75" x14ac:dyDescent="0.25">
      <c r="A82" s="31" t="s">
        <v>501</v>
      </c>
      <c r="B82" s="31" t="s">
        <v>502</v>
      </c>
      <c r="C82" s="32" t="s">
        <v>516</v>
      </c>
      <c r="D82" s="33">
        <v>1</v>
      </c>
      <c r="E82" s="34">
        <v>61448.9</v>
      </c>
    </row>
    <row r="83" spans="1:6" ht="15.75" x14ac:dyDescent="0.25">
      <c r="A83" s="31" t="s">
        <v>517</v>
      </c>
      <c r="B83" s="31" t="s">
        <v>518</v>
      </c>
      <c r="C83" s="32" t="s">
        <v>519</v>
      </c>
      <c r="D83" s="33">
        <v>3</v>
      </c>
      <c r="E83" s="34">
        <v>27122.29</v>
      </c>
    </row>
    <row r="84" spans="1:6" ht="15.75" x14ac:dyDescent="0.25">
      <c r="A84" s="31" t="s">
        <v>520</v>
      </c>
      <c r="B84" s="31" t="s">
        <v>190</v>
      </c>
      <c r="C84" s="32" t="s">
        <v>521</v>
      </c>
      <c r="D84" s="33">
        <v>4</v>
      </c>
      <c r="E84" s="34">
        <v>235118.72</v>
      </c>
    </row>
    <row r="85" spans="1:6" ht="15.75" x14ac:dyDescent="0.25">
      <c r="A85" s="31" t="s">
        <v>501</v>
      </c>
      <c r="B85" s="31" t="s">
        <v>502</v>
      </c>
      <c r="C85" s="32" t="s">
        <v>504</v>
      </c>
      <c r="D85" s="33">
        <v>6</v>
      </c>
      <c r="E85" s="34">
        <v>402527</v>
      </c>
    </row>
    <row r="86" spans="1:6" ht="15.75" x14ac:dyDescent="0.25">
      <c r="A86" s="31" t="s">
        <v>565</v>
      </c>
      <c r="B86" s="31" t="s">
        <v>247</v>
      </c>
      <c r="C86" s="32" t="s">
        <v>566</v>
      </c>
      <c r="D86" s="33">
        <v>3</v>
      </c>
      <c r="E86" s="34">
        <v>341226.05</v>
      </c>
    </row>
    <row r="87" spans="1:6" ht="15.75" x14ac:dyDescent="0.25">
      <c r="A87" s="31" t="s">
        <v>567</v>
      </c>
      <c r="B87" s="31" t="s">
        <v>48</v>
      </c>
      <c r="C87" s="32" t="s">
        <v>568</v>
      </c>
      <c r="D87" s="33">
        <v>4</v>
      </c>
      <c r="E87" s="34">
        <v>372304</v>
      </c>
    </row>
    <row r="88" spans="1:6" ht="15.75" x14ac:dyDescent="0.25">
      <c r="A88" s="31"/>
      <c r="B88" s="116"/>
      <c r="C88" s="48" t="s">
        <v>44</v>
      </c>
      <c r="D88" s="33"/>
      <c r="E88" s="117">
        <f>SUM(E72:E87)</f>
        <v>2645618.7200000002</v>
      </c>
    </row>
    <row r="89" spans="1:6" ht="15.75" x14ac:dyDescent="0.25">
      <c r="A89" s="31"/>
      <c r="B89" s="31"/>
      <c r="C89" s="48" t="s">
        <v>42</v>
      </c>
      <c r="D89" s="128"/>
      <c r="E89" s="109">
        <v>1447189.02</v>
      </c>
    </row>
    <row r="90" spans="1:6" ht="15.75" x14ac:dyDescent="0.25">
      <c r="A90" s="31"/>
      <c r="B90" s="129"/>
      <c r="C90" s="129"/>
      <c r="D90" s="52" t="s">
        <v>15</v>
      </c>
      <c r="E90" s="130">
        <f>SUM(E88:E89)</f>
        <v>4092807.74</v>
      </c>
    </row>
    <row r="92" spans="1:6" ht="15.75" thickBot="1" x14ac:dyDescent="0.3"/>
    <row r="93" spans="1:6" ht="15.75" x14ac:dyDescent="0.25">
      <c r="B93" s="314" t="s">
        <v>164</v>
      </c>
      <c r="C93" s="315" t="s">
        <v>158</v>
      </c>
      <c r="D93" s="316" t="s">
        <v>159</v>
      </c>
      <c r="E93" s="317" t="s">
        <v>165</v>
      </c>
    </row>
    <row r="94" spans="1:6" ht="15.75" x14ac:dyDescent="0.25">
      <c r="B94" s="289" t="s">
        <v>160</v>
      </c>
      <c r="C94" s="295">
        <v>3168001.1</v>
      </c>
      <c r="D94" s="298">
        <v>865667.52</v>
      </c>
      <c r="E94" s="290">
        <f>SUM(C94:D94)</f>
        <v>4033668.62</v>
      </c>
    </row>
    <row r="95" spans="1:6" ht="15.75" x14ac:dyDescent="0.25">
      <c r="B95" s="289" t="s">
        <v>161</v>
      </c>
      <c r="C95" s="295">
        <v>1166191.75</v>
      </c>
      <c r="D95" s="299">
        <v>1437894.96</v>
      </c>
      <c r="E95" s="290">
        <f>SUM(C95:D95)</f>
        <v>2604086.71</v>
      </c>
      <c r="F95" s="528"/>
    </row>
    <row r="96" spans="1:6" ht="15.75" x14ac:dyDescent="0.25">
      <c r="B96" s="289" t="s">
        <v>162</v>
      </c>
      <c r="C96" s="295">
        <v>2645619.1</v>
      </c>
      <c r="D96" s="300">
        <v>1447189.02</v>
      </c>
      <c r="E96" s="290">
        <f>SUM(C96:D96)</f>
        <v>4092808.12</v>
      </c>
    </row>
    <row r="97" spans="2:5" ht="15.75" x14ac:dyDescent="0.25">
      <c r="B97" s="289" t="s">
        <v>163</v>
      </c>
      <c r="C97" s="295"/>
      <c r="D97" s="301"/>
      <c r="E97" s="290"/>
    </row>
    <row r="98" spans="2:5" ht="15.75" x14ac:dyDescent="0.25">
      <c r="B98" s="289"/>
      <c r="C98" s="295"/>
      <c r="D98" s="301"/>
      <c r="E98" s="290"/>
    </row>
    <row r="99" spans="2:5" ht="16.5" thickBot="1" x14ac:dyDescent="0.3">
      <c r="B99" s="318" t="s">
        <v>166</v>
      </c>
      <c r="C99" s="319">
        <f>SUM(C94:C97)</f>
        <v>6979811.9499999993</v>
      </c>
      <c r="D99" s="320">
        <f>SUM(D94:D97)</f>
        <v>3750751.5</v>
      </c>
      <c r="E99" s="321">
        <f>SUM(D94:E97)</f>
        <v>14481314.949999999</v>
      </c>
    </row>
  </sheetData>
  <mergeCells count="2">
    <mergeCell ref="A1:E1"/>
    <mergeCell ref="A2:E2"/>
  </mergeCells>
  <pageMargins left="0.7" right="0.7" top="0.75" bottom="0.75" header="0.3" footer="0.3"/>
  <pageSetup paperSize="9" scale="55" orientation="landscape" r:id="rId1"/>
  <rowBreaks count="1" manualBreakCount="1">
    <brk id="6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SUMMARY AS AT 31 DECEMBER 2015</vt:lpstr>
      <vt:lpstr>SUMMARY AS AT 31 MARCH 2015 (2</vt:lpstr>
      <vt:lpstr>Sheet1</vt:lpstr>
      <vt:lpstr>SUMMARY AS AT 31 MARCH 2015</vt:lpstr>
      <vt:lpstr>Prog1-Administration</vt:lpstr>
      <vt:lpstr>Prog2-Legal,Authorisations&amp;Comp</vt:lpstr>
      <vt:lpstr>Prog3-Oceans &amp; Coasts</vt:lpstr>
      <vt:lpstr>Quarter 4</vt:lpstr>
      <vt:lpstr>Prog4 Climate Change</vt:lpstr>
      <vt:lpstr> Prog5 Biodiversity</vt:lpstr>
      <vt:lpstr>Prog6 Env. Prog</vt:lpstr>
      <vt:lpstr>Prog7 Chemicals &amp; Waste</vt:lpstr>
      <vt:lpstr>' Prog5 Biodiversity'!Print_Area</vt:lpstr>
      <vt:lpstr>'Prog1-Administration'!Print_Area</vt:lpstr>
      <vt:lpstr>'Prog2-Legal,Authorisations&amp;Comp'!Print_Area</vt:lpstr>
      <vt:lpstr>'Prog3-Oceans &amp; Coasts'!Print_Area</vt:lpstr>
      <vt:lpstr>'Prog4 Climate Change'!Print_Area</vt:lpstr>
      <vt:lpstr>'Prog6 Env. Prog'!Print_Area</vt:lpstr>
      <vt:lpstr>'Prog7 Chemicals &amp; Waste'!Print_Area</vt:lpstr>
      <vt:lpstr>'Quarter 4'!Print_Area</vt:lpstr>
      <vt:lpstr>Sheet1!Print_Area</vt:lpstr>
      <vt:lpstr>'SUMMARY AS AT 31 DECEMBER 2015'!Print_Area</vt:lpstr>
      <vt:lpstr>'SUMMARY AS AT 31 MARCH 2015'!Print_Area</vt:lpstr>
      <vt:lpstr>'SUMMARY AS AT 31 MARCH 2015 (2'!Print_Area</vt:lpstr>
    </vt:vector>
  </TitlesOfParts>
  <Company>DEAT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Buyiswa</dc:creator>
  <cp:lastModifiedBy>Veronica Steyn</cp:lastModifiedBy>
  <cp:lastPrinted>2016-02-05T12:09:47Z</cp:lastPrinted>
  <dcterms:created xsi:type="dcterms:W3CDTF">2010-05-28T15:33:01Z</dcterms:created>
  <dcterms:modified xsi:type="dcterms:W3CDTF">2016-02-08T10:04:40Z</dcterms:modified>
</cp:coreProperties>
</file>